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bcgov.sharepoint.com/teams/02407-CEU-NOC2021TransitionProject/Shared Documents/CEU - NOC 2021 Transition Project/1. CEU Product Owners/CDQ/NOC 2021 CDQ Files/"/>
    </mc:Choice>
  </mc:AlternateContent>
  <xr:revisionPtr revIDLastSave="18" documentId="8_{88C04FE3-95D6-4DB3-9D7D-899259844A60}" xr6:coauthVersionLast="47" xr6:coauthVersionMax="47" xr10:uidLastSave="{6741F285-11E9-4B15-AC41-FFBD43BF0A0B}"/>
  <bookViews>
    <workbookView xWindow="-110" yWindow="-110" windowWidth="25820" windowHeight="10420" xr2:uid="{00000000-000D-0000-FFFF-FFFF00000000}"/>
  </bookViews>
  <sheets>
    <sheet name="WorkP-NewQOrder" sheetId="1" r:id="rId1"/>
    <sheet name="NJB" sheetId="2" r:id="rId2"/>
    <sheet name="How to" sheetId="3" state="hidden" r:id="rId3"/>
    <sheet name="Helper-WorkP" sheetId="4" r:id="rId4"/>
    <sheet name="Helper-WorkP-CaseIns" sheetId="5" r:id="rId5"/>
    <sheet name="Temp" sheetId="6" r:id="rId6"/>
    <sheet name="Masters" sheetId="7" r:id="rId7"/>
    <sheet name="4JSON" sheetId="8" r:id="rId8"/>
    <sheet name="NOC-List" sheetId="9" state="hidden" r:id="rId9"/>
    <sheet name="NOC-Oc-Ca" sheetId="10" r:id="rId10"/>
  </sheets>
  <definedNames>
    <definedName name="_xlnm._FilterDatabase" localSheetId="7" hidden="1">'4JSON'!$A$1:$L$927</definedName>
    <definedName name="_xlnm._FilterDatabase" localSheetId="9" hidden="1">'NOC-Oc-Ca'!$B$5:$D$5</definedName>
    <definedName name="_xlnm._FilterDatabase" localSheetId="0" hidden="1">'WorkP-NewQOrder'!$D$2</definedName>
    <definedName name="Z_72B2C734_09FB_4032_8D83_024E8F9349FF_.wvu.FilterData" localSheetId="0" hidden="1">'WorkP-NewQOrder'!$A$1:$AF$62</definedName>
    <definedName name="Z_AEDBCF9F_63DD_4BB5_AFE2_F03B65338215_.wvu.FilterData" localSheetId="6" hidden="1">Masters!$B$2:$F$928</definedName>
    <definedName name="Z_DBF5FA79_6BE1_414B_8AB0_8083E1F220A7_.wvu.FilterData" localSheetId="6" hidden="1">Masters!$B$2:$F$928</definedName>
    <definedName name="Z_E7E38D76_1720_4466_B034_67600735660D_.wvu.FilterData" localSheetId="6" hidden="1">Masters!$A$5:$AA$928</definedName>
    <definedName name="Z_E7E38D76_1720_4466_B034_67600735660D_.wvu.FilterData" localSheetId="9" hidden="1">'NOC-Oc-Ca'!$B$4:$E$929</definedName>
    <definedName name="Z_E7E38D76_1720_4466_B034_67600735660D_.wvu.FilterData" localSheetId="0" hidden="1">'WorkP-NewQOrder'!$C$5:$M$60</definedName>
  </definedNames>
  <calcPr calcId="191029"/>
  <customWorkbookViews>
    <customWorkbookView name="GLA" guid="{72B2C734-09FB-4032-8D83-024E8F9349FF}" maximized="1" windowWidth="0" windowHeight="0" activeSheetId="0"/>
    <customWorkbookView name="Filter 1" guid="{E7E38D76-1720-4466-B034-67600735660D}" maximized="1" windowWidth="0" windowHeight="0" activeSheetId="0"/>
    <customWorkbookView name="Filter 3" guid="{DBF5FA79-6BE1-414B-8AB0-8083E1F220A7}" maximized="1" windowWidth="0" windowHeight="0" activeSheetId="0"/>
    <customWorkbookView name="Filter 2" guid="{AEDBCF9F-63DD-4BB5-AFE2-F03B6533821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8" i="1" l="1"/>
  <c r="F680" i="7"/>
  <c r="C676" i="8" s="1"/>
  <c r="F628" i="7"/>
  <c r="C624" i="8" s="1"/>
  <c r="F781" i="7"/>
  <c r="C777" i="8" s="1"/>
  <c r="F927" i="7"/>
  <c r="C923" i="8" s="1"/>
  <c r="F783" i="7"/>
  <c r="C779" i="8" s="1"/>
  <c r="F887" i="7"/>
  <c r="C883" i="8" s="1"/>
  <c r="F768" i="7"/>
  <c r="C764" i="8" s="1"/>
  <c r="F787" i="7"/>
  <c r="C783" i="8" s="1"/>
  <c r="F484" i="7"/>
  <c r="C480" i="8" s="1"/>
  <c r="F520" i="7"/>
  <c r="C516" i="8" s="1"/>
  <c r="F170" i="7"/>
  <c r="C166" i="8" s="1"/>
  <c r="F573" i="7"/>
  <c r="C569" i="8" s="1"/>
  <c r="F734" i="7"/>
  <c r="C730" i="8" s="1"/>
  <c r="F813" i="7"/>
  <c r="C809" i="8" s="1"/>
  <c r="F659" i="7"/>
  <c r="C655" i="8" s="1"/>
  <c r="F662" i="7"/>
  <c r="C658" i="8" s="1"/>
  <c r="F596" i="7"/>
  <c r="C592" i="8" s="1"/>
  <c r="F341" i="7"/>
  <c r="C337" i="8" s="1"/>
  <c r="F845" i="7"/>
  <c r="C841" i="8" s="1"/>
  <c r="F742" i="7"/>
  <c r="C738" i="8" s="1"/>
  <c r="F271" i="7"/>
  <c r="C267" i="8" s="1"/>
  <c r="F865" i="7"/>
  <c r="C861" i="8" s="1"/>
  <c r="F208" i="7"/>
  <c r="C204" i="8" s="1"/>
  <c r="F213" i="7"/>
  <c r="C209" i="8" s="1"/>
  <c r="F861" i="7"/>
  <c r="C857" i="8" s="1"/>
  <c r="F758" i="7"/>
  <c r="C754" i="8" s="1"/>
  <c r="F421" i="7"/>
  <c r="C417" i="8" s="1"/>
  <c r="F558" i="7"/>
  <c r="C554" i="8" s="1"/>
  <c r="F572" i="7"/>
  <c r="C568" i="8" s="1"/>
  <c r="F18" i="7"/>
  <c r="C14" i="8" s="1"/>
  <c r="F919" i="7"/>
  <c r="C915" i="8" s="1"/>
  <c r="F554" i="7"/>
  <c r="C550" i="8" s="1"/>
  <c r="F111" i="7"/>
  <c r="C107" i="8" s="1"/>
  <c r="F839" i="7"/>
  <c r="C835" i="8" s="1"/>
  <c r="F921" i="7"/>
  <c r="C917" i="8" s="1"/>
  <c r="F877" i="7"/>
  <c r="C873" i="8" s="1"/>
  <c r="F451" i="7"/>
  <c r="C447" i="8" s="1"/>
  <c r="F288" i="7"/>
  <c r="C284" i="8" s="1"/>
  <c r="F384" i="7"/>
  <c r="C380" i="8" s="1"/>
  <c r="F256" i="7"/>
  <c r="C252" i="8" s="1"/>
  <c r="F544" i="7"/>
  <c r="C540" i="8" s="1"/>
  <c r="F923" i="7"/>
  <c r="C919" i="8" s="1"/>
  <c r="F605" i="7"/>
  <c r="C601" i="8" s="1"/>
  <c r="F371" i="7"/>
  <c r="C367" i="8" s="1"/>
  <c r="F55" i="7"/>
  <c r="C51" i="8" s="1"/>
  <c r="F223" i="7"/>
  <c r="C219" i="8" s="1"/>
  <c r="F493" i="7"/>
  <c r="C489" i="8" s="1"/>
  <c r="F476" i="7"/>
  <c r="C472" i="8" s="1"/>
  <c r="F238" i="7"/>
  <c r="C234" i="8" s="1"/>
  <c r="F120" i="7"/>
  <c r="C116" i="8" s="1"/>
  <c r="F901" i="7"/>
  <c r="C897" i="8" s="1"/>
  <c r="F60" i="7"/>
  <c r="C56" i="8" s="1"/>
  <c r="F62" i="7"/>
  <c r="C58" i="8" s="1"/>
  <c r="F536" i="7"/>
  <c r="C532" i="8" s="1"/>
  <c r="F343" i="7"/>
  <c r="C339" i="8" s="1"/>
  <c r="F559" i="7"/>
  <c r="C555" i="8" s="1"/>
  <c r="F560" i="7"/>
  <c r="C556" i="8" s="1"/>
  <c r="F225" i="7"/>
  <c r="C221" i="8" s="1"/>
  <c r="F650" i="7"/>
  <c r="C646" i="8" s="1"/>
  <c r="F684" i="7"/>
  <c r="C680" i="8" s="1"/>
  <c r="F775" i="7"/>
  <c r="C771" i="8" s="1"/>
  <c r="F707" i="7"/>
  <c r="C703" i="8" s="1"/>
  <c r="F716" i="7"/>
  <c r="C712" i="8" s="1"/>
  <c r="F885" i="7"/>
  <c r="C881" i="8" s="1"/>
  <c r="F614" i="7"/>
  <c r="C610" i="8" s="1"/>
  <c r="F793" i="7"/>
  <c r="C789" i="8" s="1"/>
  <c r="F460" i="7"/>
  <c r="C456" i="8" s="1"/>
  <c r="F245" i="7"/>
  <c r="C241" i="8" s="1"/>
  <c r="F522" i="7"/>
  <c r="C518" i="8" s="1"/>
  <c r="F364" i="7"/>
  <c r="C360" i="8" s="1"/>
  <c r="F671" i="7"/>
  <c r="C667" i="8" s="1"/>
  <c r="F153" i="7"/>
  <c r="C149" i="8" s="1"/>
  <c r="F471" i="7"/>
  <c r="C467" i="8" s="1"/>
  <c r="F882" i="7"/>
  <c r="C878" i="8" s="1"/>
  <c r="F767" i="7"/>
  <c r="C763" i="8" s="1"/>
  <c r="F760" i="7"/>
  <c r="C756" i="8" s="1"/>
  <c r="F37" i="7"/>
  <c r="C33" i="8" s="1"/>
  <c r="F779" i="7"/>
  <c r="C775" i="8" s="1"/>
  <c r="F780" i="7"/>
  <c r="C776" i="8" s="1"/>
  <c r="F892" i="7"/>
  <c r="C888" i="8" s="1"/>
  <c r="F801" i="7"/>
  <c r="C797" i="8" s="1"/>
  <c r="F896" i="7"/>
  <c r="C892" i="8" s="1"/>
  <c r="F812" i="7"/>
  <c r="C808" i="8" s="1"/>
  <c r="F710" i="7"/>
  <c r="C706" i="8" s="1"/>
  <c r="F699" i="7"/>
  <c r="C695" i="8" s="1"/>
  <c r="F193" i="7"/>
  <c r="C189" i="8" s="1"/>
  <c r="F747" i="7"/>
  <c r="C743" i="8" s="1"/>
  <c r="F859" i="7"/>
  <c r="C855" i="8" s="1"/>
  <c r="F215" i="7"/>
  <c r="C211" i="8" s="1"/>
  <c r="F197" i="7"/>
  <c r="C193" i="8" s="1"/>
  <c r="F713" i="7"/>
  <c r="C709" i="8" s="1"/>
  <c r="F517" i="7"/>
  <c r="C513" i="8" s="1"/>
  <c r="F295" i="7"/>
  <c r="C291" i="8" s="1"/>
  <c r="F296" i="7"/>
  <c r="C292" i="8" s="1"/>
  <c r="F883" i="7"/>
  <c r="C879" i="8" s="1"/>
  <c r="F586" i="7"/>
  <c r="C582" i="8" s="1"/>
  <c r="F631" i="7"/>
  <c r="C627" i="8" s="1"/>
  <c r="F300" i="7"/>
  <c r="C296" i="8" s="1"/>
  <c r="F350" i="7"/>
  <c r="C346" i="8" s="1"/>
  <c r="F487" i="7"/>
  <c r="C483" i="8" s="1"/>
  <c r="F557" i="7"/>
  <c r="C553" i="8" s="1"/>
  <c r="F640" i="7"/>
  <c r="C636" i="8" s="1"/>
  <c r="F802" i="7"/>
  <c r="C798" i="8" s="1"/>
  <c r="F463" i="7"/>
  <c r="C459" i="8" s="1"/>
  <c r="F505" i="7"/>
  <c r="C501" i="8" s="1"/>
  <c r="F617" i="7"/>
  <c r="C613" i="8" s="1"/>
  <c r="F610" i="7"/>
  <c r="C606" i="8" s="1"/>
  <c r="F305" i="7"/>
  <c r="C301" i="8" s="1"/>
  <c r="F189" i="7"/>
  <c r="C185" i="8" s="1"/>
  <c r="F831" i="7"/>
  <c r="C827" i="8" s="1"/>
  <c r="F833" i="7"/>
  <c r="C829" i="8" s="1"/>
  <c r="F837" i="7"/>
  <c r="C833" i="8" s="1"/>
  <c r="F369" i="7"/>
  <c r="C365" i="8" s="1"/>
  <c r="F843" i="7"/>
  <c r="C839" i="8" s="1"/>
  <c r="F129" i="7"/>
  <c r="C125" i="8" s="1"/>
  <c r="F265" i="7"/>
  <c r="C261" i="8" s="1"/>
  <c r="F849" i="7"/>
  <c r="C845" i="8" s="1"/>
  <c r="F863" i="7"/>
  <c r="C859" i="8" s="1"/>
  <c r="F131" i="7"/>
  <c r="C127" i="8" s="1"/>
  <c r="F201" i="7"/>
  <c r="C197" i="8" s="1"/>
  <c r="F869" i="7"/>
  <c r="C865" i="8" s="1"/>
  <c r="F70" i="7"/>
  <c r="C66" i="8" s="1"/>
  <c r="F624" i="7"/>
  <c r="C620" i="8" s="1"/>
  <c r="F761" i="7"/>
  <c r="C757" i="8" s="1"/>
  <c r="F298" i="7"/>
  <c r="C294" i="8" s="1"/>
  <c r="F874" i="7"/>
  <c r="C870" i="8" s="1"/>
  <c r="F425" i="7"/>
  <c r="C421" i="8" s="1"/>
  <c r="F366" i="7"/>
  <c r="C362" i="8" s="1"/>
  <c r="F728" i="7"/>
  <c r="C724" i="8" s="1"/>
  <c r="F729" i="7"/>
  <c r="C725" i="8" s="1"/>
  <c r="F224" i="7"/>
  <c r="C220" i="8" s="1"/>
  <c r="F485" i="7"/>
  <c r="C481" i="8" s="1"/>
  <c r="F814" i="7"/>
  <c r="C810" i="8" s="1"/>
  <c r="F304" i="7"/>
  <c r="C300" i="8" s="1"/>
  <c r="F515" i="7"/>
  <c r="C511" i="8" s="1"/>
  <c r="F825" i="7"/>
  <c r="C821" i="8" s="1"/>
  <c r="F688" i="7"/>
  <c r="C684" i="8" s="1"/>
  <c r="F844" i="7"/>
  <c r="C840" i="8" s="1"/>
  <c r="F436" i="7"/>
  <c r="C432" i="8" s="1"/>
  <c r="F499" i="7"/>
  <c r="C495" i="8" s="1"/>
  <c r="F555" i="7"/>
  <c r="C551" i="8" s="1"/>
  <c r="F512" i="7"/>
  <c r="C508" i="8" s="1"/>
  <c r="F492" i="7"/>
  <c r="C488" i="8" s="1"/>
  <c r="F149" i="7"/>
  <c r="C145" i="8" s="1"/>
  <c r="F150" i="7"/>
  <c r="C146" i="8" s="1"/>
  <c r="F317" i="7"/>
  <c r="C313" i="8" s="1"/>
  <c r="F318" i="7"/>
  <c r="C314" i="8" s="1"/>
  <c r="F569" i="7"/>
  <c r="C565" i="8" s="1"/>
  <c r="F158" i="7"/>
  <c r="C154" i="8" s="1"/>
  <c r="F12" i="7"/>
  <c r="C8" i="8" s="1"/>
  <c r="F483" i="7"/>
  <c r="C479" i="8" s="1"/>
  <c r="F577" i="7"/>
  <c r="C573" i="8" s="1"/>
  <c r="F726" i="7"/>
  <c r="C722" i="8" s="1"/>
  <c r="F429" i="7"/>
  <c r="C425" i="8" s="1"/>
  <c r="F571" i="7"/>
  <c r="C567" i="8" s="1"/>
  <c r="F41" i="7"/>
  <c r="C37" i="8" s="1"/>
  <c r="F175" i="7"/>
  <c r="C171" i="8" s="1"/>
  <c r="F176" i="7"/>
  <c r="C172" i="8" s="1"/>
  <c r="F110" i="7"/>
  <c r="C106" i="8" s="1"/>
  <c r="F22" i="7"/>
  <c r="C18" i="8" s="1"/>
  <c r="F112" i="7"/>
  <c r="C108" i="8" s="1"/>
  <c r="F229" i="7"/>
  <c r="C225" i="8" s="1"/>
  <c r="F906" i="7"/>
  <c r="C902" i="8" s="1"/>
  <c r="F583" i="7"/>
  <c r="C579" i="8" s="1"/>
  <c r="F130" i="7"/>
  <c r="C126" i="8" s="1"/>
  <c r="F592" i="7"/>
  <c r="C588" i="8" s="1"/>
  <c r="F182" i="7"/>
  <c r="C178" i="8" s="1"/>
  <c r="F249" i="7"/>
  <c r="C245" i="8" s="1"/>
  <c r="F407" i="7"/>
  <c r="C403" i="8" s="1"/>
  <c r="F496" i="7"/>
  <c r="C492" i="8" s="1"/>
  <c r="F77" i="7"/>
  <c r="C73" i="8" s="1"/>
  <c r="F69" i="7"/>
  <c r="C65" i="8" s="1"/>
  <c r="F42" i="7"/>
  <c r="C38" i="8" s="1"/>
  <c r="F233" i="7"/>
  <c r="C229" i="8" s="1"/>
  <c r="F118" i="7"/>
  <c r="C114" i="8" s="1"/>
  <c r="F11" i="7"/>
  <c r="C7" i="8" s="1"/>
  <c r="F514" i="7"/>
  <c r="C510" i="8" s="1"/>
  <c r="F595" i="7"/>
  <c r="C591" i="8" s="1"/>
  <c r="F403" i="7"/>
  <c r="C399" i="8" s="1"/>
  <c r="F106" i="7"/>
  <c r="C102" i="8" s="1"/>
  <c r="F17" i="7"/>
  <c r="C13" i="8" s="1"/>
  <c r="F90" i="7"/>
  <c r="C86" i="8" s="1"/>
  <c r="F656" i="7"/>
  <c r="C652" i="8" s="1"/>
  <c r="F910" i="7"/>
  <c r="C906" i="8" s="1"/>
  <c r="F255" i="7"/>
  <c r="C251" i="8" s="1"/>
  <c r="F19" i="7"/>
  <c r="C15" i="8" s="1"/>
  <c r="F20" i="7"/>
  <c r="C16" i="8" s="1"/>
  <c r="F21" i="7"/>
  <c r="C17" i="8" s="1"/>
  <c r="F26" i="7"/>
  <c r="C22" i="8" s="1"/>
  <c r="F383" i="7"/>
  <c r="C379" i="8" s="1"/>
  <c r="F98" i="7"/>
  <c r="C94" i="8" s="1"/>
  <c r="F453" i="7"/>
  <c r="C449" i="8" s="1"/>
  <c r="F297" i="7"/>
  <c r="C293" i="8" s="1"/>
  <c r="F163" i="7"/>
  <c r="C159" i="8" s="1"/>
  <c r="F331" i="7"/>
  <c r="C327" i="8" s="1"/>
  <c r="F915" i="7"/>
  <c r="C911" i="8" s="1"/>
  <c r="F917" i="7"/>
  <c r="C913" i="8" s="1"/>
  <c r="F405" i="7"/>
  <c r="C401" i="8" s="1"/>
  <c r="F904" i="7"/>
  <c r="C900" i="8" s="1"/>
  <c r="F450" i="7"/>
  <c r="C446" i="8" s="1"/>
  <c r="F689" i="7"/>
  <c r="C685" i="8" s="1"/>
  <c r="F97" i="7"/>
  <c r="C93" i="8" s="1"/>
  <c r="F414" i="7"/>
  <c r="C410" i="8" s="1"/>
  <c r="F15" i="7"/>
  <c r="C11" i="8" s="1"/>
  <c r="F449" i="7"/>
  <c r="C445" i="8" s="1"/>
  <c r="F29" i="7"/>
  <c r="C25" i="8" s="1"/>
  <c r="C715" i="7"/>
  <c r="A711" i="8" s="1"/>
  <c r="A717" i="4" s="1"/>
  <c r="C762" i="7"/>
  <c r="A758" i="8" s="1"/>
  <c r="C626" i="7"/>
  <c r="A622" i="8" s="1"/>
  <c r="C765" i="7"/>
  <c r="A761" i="8" s="1"/>
  <c r="A767" i="4" s="1"/>
  <c r="C352" i="7"/>
  <c r="A348" i="8" s="1"/>
  <c r="A354" i="4" s="1"/>
  <c r="C695" i="7"/>
  <c r="A691" i="8" s="1"/>
  <c r="C353" i="7"/>
  <c r="A349" i="8" s="1"/>
  <c r="A355" i="5" s="1"/>
  <c r="C777" i="7"/>
  <c r="A773" i="8" s="1"/>
  <c r="A779" i="5" s="1"/>
  <c r="C136" i="7"/>
  <c r="A132" i="8" s="1"/>
  <c r="A138" i="5" s="1"/>
  <c r="C137" i="7"/>
  <c r="A133" i="8" s="1"/>
  <c r="A139" i="5" s="1"/>
  <c r="C138" i="7"/>
  <c r="A134" i="8" s="1"/>
  <c r="A140" i="5" s="1"/>
  <c r="C269" i="7"/>
  <c r="A265" i="8" s="1"/>
  <c r="C613" i="7"/>
  <c r="A609" i="8" s="1"/>
  <c r="A615" i="5" s="1"/>
  <c r="C696" i="7"/>
  <c r="A692" i="8" s="1"/>
  <c r="A698" i="5" s="1"/>
  <c r="C204" i="7"/>
  <c r="A200" i="8" s="1"/>
  <c r="A206" i="4" s="1"/>
  <c r="C258" i="7"/>
  <c r="A254" i="8" s="1"/>
  <c r="C302" i="7"/>
  <c r="A298" i="8" s="1"/>
  <c r="A304" i="5" s="1"/>
  <c r="C891" i="7"/>
  <c r="A887" i="8" s="1"/>
  <c r="C798" i="7"/>
  <c r="A794" i="8" s="1"/>
  <c r="A800" i="5" s="1"/>
  <c r="C638" i="7"/>
  <c r="A634" i="8" s="1"/>
  <c r="A640" i="5" s="1"/>
  <c r="C521" i="7"/>
  <c r="A517" i="8" s="1"/>
  <c r="A523" i="5" s="1"/>
  <c r="C205" i="7"/>
  <c r="A201" i="8" s="1"/>
  <c r="A207" i="5" s="1"/>
  <c r="C683" i="7"/>
  <c r="A679" i="8" s="1"/>
  <c r="C654" i="7"/>
  <c r="A650" i="8" s="1"/>
  <c r="C818" i="7"/>
  <c r="A814" i="8" s="1"/>
  <c r="C897" i="7"/>
  <c r="A893" i="8" s="1"/>
  <c r="C735" i="7"/>
  <c r="A731" i="8" s="1"/>
  <c r="A737" i="4" s="1"/>
  <c r="C899" i="7"/>
  <c r="A895" i="8" s="1"/>
  <c r="C187" i="7"/>
  <c r="A183" i="8" s="1"/>
  <c r="A189" i="5" s="1"/>
  <c r="C737" i="7"/>
  <c r="A733" i="8" s="1"/>
  <c r="A739" i="4" s="1"/>
  <c r="C247" i="7"/>
  <c r="A243" i="8" s="1"/>
  <c r="C109" i="7"/>
  <c r="A105" i="8" s="1"/>
  <c r="A111" i="5" s="1"/>
  <c r="C262" i="7"/>
  <c r="A258" i="8" s="1"/>
  <c r="A264" i="5" s="1"/>
  <c r="C840" i="7"/>
  <c r="A836" i="8" s="1"/>
  <c r="C841" i="7"/>
  <c r="A837" i="8" s="1"/>
  <c r="A843" i="4" s="1"/>
  <c r="C700" i="7"/>
  <c r="A696" i="8" s="1"/>
  <c r="A702" i="5" s="1"/>
  <c r="C113" i="7"/>
  <c r="A109" i="8" s="1"/>
  <c r="A115" i="4" s="1"/>
  <c r="C851" i="7"/>
  <c r="A847" i="8" s="1"/>
  <c r="A853" i="5" s="1"/>
  <c r="C852" i="7"/>
  <c r="A848" i="8" s="1"/>
  <c r="A854" i="5" s="1"/>
  <c r="C860" i="7"/>
  <c r="A856" i="8" s="1"/>
  <c r="C748" i="7"/>
  <c r="A744" i="8" s="1"/>
  <c r="A750" i="5" s="1"/>
  <c r="C862" i="7"/>
  <c r="A858" i="8" s="1"/>
  <c r="A864" i="5" s="1"/>
  <c r="C185" i="7"/>
  <c r="A181" i="8" s="1"/>
  <c r="A187" i="5" s="1"/>
  <c r="C393" i="7"/>
  <c r="A389" i="8" s="1"/>
  <c r="A395" i="5" s="1"/>
  <c r="C195" i="7"/>
  <c r="A191" i="8" s="1"/>
  <c r="C351" i="7"/>
  <c r="A347" i="8" s="1"/>
  <c r="C200" i="7"/>
  <c r="A196" i="8" s="1"/>
  <c r="A202" i="4" s="1"/>
  <c r="C261" i="7"/>
  <c r="A257" i="8" s="1"/>
  <c r="A263" i="5" s="1"/>
  <c r="C673" i="7"/>
  <c r="A669" i="8" s="1"/>
  <c r="C116" i="7"/>
  <c r="A112" i="8" s="1"/>
  <c r="A118" i="4" s="1"/>
  <c r="C568" i="7"/>
  <c r="A564" i="8" s="1"/>
  <c r="A570" i="5" s="1"/>
  <c r="C538" i="7"/>
  <c r="A534" i="8" s="1"/>
  <c r="C465" i="7"/>
  <c r="A461" i="8" s="1"/>
  <c r="A467" i="5" s="1"/>
  <c r="C415" i="7"/>
  <c r="A411" i="8" s="1"/>
  <c r="A417" i="4" s="1"/>
  <c r="C282" i="7"/>
  <c r="A278" i="8" s="1"/>
  <c r="C686" i="7"/>
  <c r="A682" i="8" s="1"/>
  <c r="A688" i="5" s="1"/>
  <c r="C433" i="7"/>
  <c r="A429" i="8" s="1"/>
  <c r="A435" i="5" s="1"/>
  <c r="C446" i="7"/>
  <c r="A442" i="8" s="1"/>
  <c r="C664" i="7"/>
  <c r="A660" i="8" s="1"/>
  <c r="A666" i="5" s="1"/>
  <c r="C620" i="7"/>
  <c r="A616" i="8" s="1"/>
  <c r="A622" i="5" s="1"/>
  <c r="C921" i="7"/>
  <c r="A917" i="8" s="1"/>
  <c r="C435" i="7"/>
  <c r="A431" i="8" s="1"/>
  <c r="C922" i="7"/>
  <c r="A918" i="8" s="1"/>
  <c r="C219" i="7"/>
  <c r="A215" i="8" s="1"/>
  <c r="A221" i="4" s="1"/>
  <c r="C574" i="7"/>
  <c r="A570" i="8" s="1"/>
  <c r="A576" i="5" s="1"/>
  <c r="C76" i="7"/>
  <c r="A72" i="8" s="1"/>
  <c r="A78" i="5" s="1"/>
  <c r="C439" i="7"/>
  <c r="A435" i="8" s="1"/>
  <c r="A441" i="4" s="1"/>
  <c r="C394" i="7"/>
  <c r="A390" i="8" s="1"/>
  <c r="C867" i="7"/>
  <c r="A863" i="8" s="1"/>
  <c r="A869" i="5" s="1"/>
  <c r="C923" i="7"/>
  <c r="A919" i="8" s="1"/>
  <c r="C924" i="7"/>
  <c r="A920" i="8" s="1"/>
  <c r="C925" i="7"/>
  <c r="A921" i="8" s="1"/>
  <c r="C216" i="7"/>
  <c r="A212" i="8" s="1"/>
  <c r="A218" i="5" s="1"/>
  <c r="C627" i="7"/>
  <c r="A623" i="8" s="1"/>
  <c r="A629" i="5" s="1"/>
  <c r="C117" i="7"/>
  <c r="A113" i="8" s="1"/>
  <c r="A119" i="5" s="1"/>
  <c r="C276" i="7"/>
  <c r="A272" i="8" s="1"/>
  <c r="A278" i="5" s="1"/>
  <c r="C531" i="7"/>
  <c r="A527" i="8" s="1"/>
  <c r="A533" i="4" s="1"/>
  <c r="C342" i="7"/>
  <c r="A338" i="8" s="1"/>
  <c r="C373" i="7"/>
  <c r="A369" i="8" s="1"/>
  <c r="A375" i="5" s="1"/>
  <c r="C57" i="7"/>
  <c r="A53" i="8" s="1"/>
  <c r="A59" i="5" s="1"/>
  <c r="C310" i="7"/>
  <c r="A306" i="8" s="1"/>
  <c r="C82" i="7"/>
  <c r="A78" i="8" s="1"/>
  <c r="A84" i="5" s="1"/>
  <c r="C886" i="7"/>
  <c r="A882" i="8" s="1"/>
  <c r="A888" i="5" s="1"/>
  <c r="C459" i="7"/>
  <c r="A455" i="8" s="1"/>
  <c r="C587" i="7"/>
  <c r="A583" i="8" s="1"/>
  <c r="A589" i="5" s="1"/>
  <c r="C376" i="7"/>
  <c r="A372" i="8" s="1"/>
  <c r="A378" i="5" s="1"/>
  <c r="C534" i="7"/>
  <c r="A530" i="8" s="1"/>
  <c r="C426" i="7"/>
  <c r="A422" i="8" s="1"/>
  <c r="C795" i="7"/>
  <c r="A791" i="8" s="1"/>
  <c r="A797" i="5" s="1"/>
  <c r="C63" i="7"/>
  <c r="A59" i="8" s="1"/>
  <c r="C167" i="7"/>
  <c r="A163" i="8" s="1"/>
  <c r="A169" i="5" s="1"/>
  <c r="C168" i="7"/>
  <c r="A164" i="8" s="1"/>
  <c r="A170" i="5" s="1"/>
  <c r="C240" i="7"/>
  <c r="A236" i="8" s="1"/>
  <c r="A242" i="4" s="1"/>
  <c r="C464" i="7"/>
  <c r="A460" i="8" s="1"/>
  <c r="A466" i="4" s="1"/>
  <c r="C86" i="7"/>
  <c r="A82" i="8" s="1"/>
  <c r="C645" i="7"/>
  <c r="A641" i="8" s="1"/>
  <c r="C74" i="7"/>
  <c r="A70" i="8" s="1"/>
  <c r="A76" i="5" s="1"/>
  <c r="C647" i="7"/>
  <c r="A643" i="8" s="1"/>
  <c r="A649" i="4" s="1"/>
  <c r="C908" i="7"/>
  <c r="A904" i="8" s="1"/>
  <c r="C424" i="7"/>
  <c r="A420" i="8" s="1"/>
  <c r="A426" i="4" s="1"/>
  <c r="C704" i="7"/>
  <c r="A700" i="8" s="1"/>
  <c r="A706" i="4" s="1"/>
  <c r="C687" i="7"/>
  <c r="A683" i="8" s="1"/>
  <c r="C709" i="7"/>
  <c r="A705" i="8" s="1"/>
  <c r="A711" i="5" s="1"/>
  <c r="C881" i="7"/>
  <c r="A877" i="8" s="1"/>
  <c r="C717" i="7"/>
  <c r="A713" i="8" s="1"/>
  <c r="C785" i="7"/>
  <c r="A781" i="8" s="1"/>
  <c r="C203" i="7"/>
  <c r="A199" i="8" s="1"/>
  <c r="A205" i="4" s="1"/>
  <c r="C889" i="7"/>
  <c r="A885" i="8" s="1"/>
  <c r="C727" i="7"/>
  <c r="A723" i="8" s="1"/>
  <c r="C519" i="7"/>
  <c r="A515" i="8" s="1"/>
  <c r="C902" i="7"/>
  <c r="A898" i="8" s="1"/>
  <c r="A904" i="5" s="1"/>
  <c r="C893" i="7"/>
  <c r="A889" i="8" s="1"/>
  <c r="C619" i="7"/>
  <c r="A615" i="8" s="1"/>
  <c r="C731" i="7"/>
  <c r="A727" i="8" s="1"/>
  <c r="A733" i="5" s="1"/>
  <c r="C820" i="7"/>
  <c r="A816" i="8" s="1"/>
  <c r="A822" i="5" s="1"/>
  <c r="C365" i="7"/>
  <c r="A361" i="8" s="1"/>
  <c r="A367" i="5" s="1"/>
  <c r="C355" i="7"/>
  <c r="A351" i="8" s="1"/>
  <c r="C836" i="7"/>
  <c r="A832" i="8" s="1"/>
  <c r="A838" i="5" s="1"/>
  <c r="C678" i="7"/>
  <c r="A674" i="8" s="1"/>
  <c r="C745" i="7"/>
  <c r="A741" i="8" s="1"/>
  <c r="A747" i="4" s="1"/>
  <c r="C714" i="7"/>
  <c r="A710" i="8" s="1"/>
  <c r="C769" i="7"/>
  <c r="A765" i="8" s="1"/>
  <c r="C694" i="7"/>
  <c r="A690" i="8" s="1"/>
  <c r="A696" i="5" s="1"/>
  <c r="C629" i="7"/>
  <c r="A625" i="8" s="1"/>
  <c r="A631" i="5" s="1"/>
  <c r="C532" i="7"/>
  <c r="A528" i="8" s="1"/>
  <c r="C789" i="7"/>
  <c r="A785" i="8" s="1"/>
  <c r="C461" i="7"/>
  <c r="A457" i="8" s="1"/>
  <c r="A463" i="5" s="1"/>
  <c r="C725" i="7"/>
  <c r="A721" i="8" s="1"/>
  <c r="A727" i="5" s="1"/>
  <c r="C894" i="7"/>
  <c r="A890" i="8" s="1"/>
  <c r="C246" i="7"/>
  <c r="A242" i="8" s="1"/>
  <c r="A248" i="5" s="1"/>
  <c r="C724" i="7"/>
  <c r="A720" i="8" s="1"/>
  <c r="A726" i="5" s="1"/>
  <c r="C823" i="7"/>
  <c r="A819" i="8" s="1"/>
  <c r="C660" i="7"/>
  <c r="A656" i="8" s="1"/>
  <c r="A662" i="4" s="1"/>
  <c r="C909" i="7"/>
  <c r="A905" i="8" s="1"/>
  <c r="A911" i="5" s="1"/>
  <c r="C846" i="7"/>
  <c r="A842" i="8" s="1"/>
  <c r="C242" i="7"/>
  <c r="A238" i="8" s="1"/>
  <c r="A244" i="5" s="1"/>
  <c r="C847" i="7"/>
  <c r="A843" i="8" s="1"/>
  <c r="A849" i="4" s="1"/>
  <c r="C206" i="7"/>
  <c r="A202" i="8" s="1"/>
  <c r="C672" i="7"/>
  <c r="A668" i="8" s="1"/>
  <c r="A674" i="5" s="1"/>
  <c r="C147" i="7"/>
  <c r="A143" i="8" s="1"/>
  <c r="C211" i="7"/>
  <c r="A207" i="8" s="1"/>
  <c r="A213" i="4" s="1"/>
  <c r="C912" i="7"/>
  <c r="A908" i="8" s="1"/>
  <c r="A914" i="5" s="1"/>
  <c r="C623" i="7"/>
  <c r="A619" i="8" s="1"/>
  <c r="C866" i="7"/>
  <c r="A862" i="8" s="1"/>
  <c r="C880" i="7"/>
  <c r="A876" i="8" s="1"/>
  <c r="A882" i="5" s="1"/>
  <c r="C528" i="7"/>
  <c r="A524" i="8" s="1"/>
  <c r="C693" i="7"/>
  <c r="A689" i="8" s="1"/>
  <c r="A695" i="4" s="1"/>
  <c r="C926" i="7"/>
  <c r="A922" i="8" s="1"/>
  <c r="C321" i="7"/>
  <c r="A317" i="8" s="1"/>
  <c r="C718" i="7"/>
  <c r="A714" i="8" s="1"/>
  <c r="C422" i="7"/>
  <c r="A418" i="8" s="1"/>
  <c r="C398" i="7"/>
  <c r="A394" i="8" s="1"/>
  <c r="A400" i="5" s="1"/>
  <c r="C474" i="7"/>
  <c r="A470" i="8" s="1"/>
  <c r="A476" i="5" s="1"/>
  <c r="C632" i="7"/>
  <c r="A628" i="8" s="1"/>
  <c r="C721" i="7"/>
  <c r="A717" i="8" s="1"/>
  <c r="C134" i="7"/>
  <c r="A130" i="8" s="1"/>
  <c r="C782" i="7"/>
  <c r="A778" i="8" s="1"/>
  <c r="A784" i="5" s="1"/>
  <c r="C121" i="7"/>
  <c r="A117" i="8" s="1"/>
  <c r="A123" i="5" s="1"/>
  <c r="C633" i="7"/>
  <c r="A629" i="8" s="1"/>
  <c r="C635" i="7"/>
  <c r="A631" i="8" s="1"/>
  <c r="A637" i="5" s="1"/>
  <c r="C349" i="7"/>
  <c r="A345" i="8" s="1"/>
  <c r="A351" i="5" s="1"/>
  <c r="C804" i="7"/>
  <c r="A800" i="8" s="1"/>
  <c r="A806" i="4" s="1"/>
  <c r="C805" i="7"/>
  <c r="A801" i="8" s="1"/>
  <c r="A807" i="5" s="1"/>
  <c r="C432" i="7"/>
  <c r="A428" i="8" s="1"/>
  <c r="C344" i="7"/>
  <c r="A340" i="8" s="1"/>
  <c r="A346" i="4" s="1"/>
  <c r="C523" i="7"/>
  <c r="A519" i="8" s="1"/>
  <c r="C539" i="7"/>
  <c r="A535" i="8" s="1"/>
  <c r="C811" i="7"/>
  <c r="A807" i="8" s="1"/>
  <c r="C290" i="7"/>
  <c r="A286" i="8" s="1"/>
  <c r="A292" i="5" s="1"/>
  <c r="C124" i="7"/>
  <c r="A120" i="8" s="1"/>
  <c r="A126" i="5" s="1"/>
  <c r="C601" i="7"/>
  <c r="A597" i="8" s="1"/>
  <c r="A603" i="5" s="1"/>
  <c r="C597" i="7"/>
  <c r="A593" i="8" s="1"/>
  <c r="A599" i="5" s="1"/>
  <c r="C832" i="7"/>
  <c r="A828" i="8" s="1"/>
  <c r="C602" i="7"/>
  <c r="A598" i="8" s="1"/>
  <c r="A604" i="5" s="1"/>
  <c r="C285" i="7"/>
  <c r="A281" i="8" s="1"/>
  <c r="A287" i="5" s="1"/>
  <c r="C667" i="7"/>
  <c r="A663" i="8" s="1"/>
  <c r="C508" i="7"/>
  <c r="A504" i="8" s="1"/>
  <c r="A510" i="5" s="1"/>
  <c r="C621" i="7"/>
  <c r="A617" i="8" s="1"/>
  <c r="C48" i="7"/>
  <c r="A44" i="8" s="1"/>
  <c r="A50" i="5" s="1"/>
  <c r="C498" i="7"/>
  <c r="A494" i="8" s="1"/>
  <c r="A500" i="5" s="1"/>
  <c r="C669" i="7"/>
  <c r="A665" i="8" s="1"/>
  <c r="A671" i="5" s="1"/>
  <c r="C598" i="7"/>
  <c r="A594" i="8" s="1"/>
  <c r="C482" i="7"/>
  <c r="A478" i="8" s="1"/>
  <c r="A484" i="5" s="1"/>
  <c r="C220" i="7"/>
  <c r="A216" i="8" s="1"/>
  <c r="A222" i="5" s="1"/>
  <c r="C143" i="7"/>
  <c r="A139" i="8" s="1"/>
  <c r="C145" i="7"/>
  <c r="A141" i="8" s="1"/>
  <c r="A147" i="5" s="1"/>
  <c r="C148" i="7"/>
  <c r="A144" i="8" s="1"/>
  <c r="A150" i="5" s="1"/>
  <c r="C308" i="7"/>
  <c r="A304" i="8" s="1"/>
  <c r="A310" i="5" s="1"/>
  <c r="C336" i="7"/>
  <c r="A332" i="8" s="1"/>
  <c r="A338" i="5" s="1"/>
  <c r="C328" i="7"/>
  <c r="A324" i="8" s="1"/>
  <c r="A330" i="4" s="1"/>
  <c r="C545" i="7"/>
  <c r="A541" i="8" s="1"/>
  <c r="C679" i="7"/>
  <c r="A675" i="8" s="1"/>
  <c r="C871" i="7"/>
  <c r="A867" i="8" s="1"/>
  <c r="C873" i="7"/>
  <c r="A869" i="8" s="1"/>
  <c r="C71" i="7"/>
  <c r="A67" i="8" s="1"/>
  <c r="A73" i="5" s="1"/>
  <c r="C356" i="7"/>
  <c r="A352" i="8" s="1"/>
  <c r="A358" i="5" s="1"/>
  <c r="C770" i="7"/>
  <c r="A766" i="8" s="1"/>
  <c r="C359" i="7"/>
  <c r="A355" i="8" s="1"/>
  <c r="A361" i="5" s="1"/>
  <c r="C502" i="7"/>
  <c r="A498" i="8" s="1"/>
  <c r="C475" i="7"/>
  <c r="A471" i="8" s="1"/>
  <c r="A477" i="5" s="1"/>
  <c r="C277" i="7"/>
  <c r="A273" i="8" s="1"/>
  <c r="A279" i="5" s="1"/>
  <c r="C301" i="7"/>
  <c r="A297" i="8" s="1"/>
  <c r="C791" i="7"/>
  <c r="A787" i="8" s="1"/>
  <c r="C723" i="7"/>
  <c r="A719" i="8" s="1"/>
  <c r="C480" i="7"/>
  <c r="A476" i="8" s="1"/>
  <c r="A482" i="4" s="1"/>
  <c r="C637" i="7"/>
  <c r="A633" i="8" s="1"/>
  <c r="C588" i="7"/>
  <c r="A584" i="8" s="1"/>
  <c r="C360" i="7"/>
  <c r="A356" i="8" s="1"/>
  <c r="A362" i="5" s="1"/>
  <c r="C535" i="7"/>
  <c r="A531" i="8" s="1"/>
  <c r="A537" i="4" s="1"/>
  <c r="C589" i="7"/>
  <c r="A585" i="8" s="1"/>
  <c r="C642" i="7"/>
  <c r="A638" i="8" s="1"/>
  <c r="A644" i="5" s="1"/>
  <c r="C525" i="7"/>
  <c r="A521" i="8" s="1"/>
  <c r="A527" i="5" s="1"/>
  <c r="C504" i="7"/>
  <c r="A500" i="8" s="1"/>
  <c r="A506" i="5" s="1"/>
  <c r="C685" i="7"/>
  <c r="A681" i="8" s="1"/>
  <c r="A687" i="5" s="1"/>
  <c r="C658" i="7"/>
  <c r="A654" i="8" s="1"/>
  <c r="C875" i="7"/>
  <c r="A871" i="8" s="1"/>
  <c r="A877" i="5" s="1"/>
  <c r="C100" i="7"/>
  <c r="A96" i="8" s="1"/>
  <c r="A102" i="5" s="1"/>
  <c r="C738" i="7"/>
  <c r="A734" i="8" s="1"/>
  <c r="A740" i="5" s="1"/>
  <c r="C226" i="7"/>
  <c r="A222" i="8" s="1"/>
  <c r="C368" i="7"/>
  <c r="A364" i="8" s="1"/>
  <c r="A370" i="5" s="1"/>
  <c r="C307" i="7"/>
  <c r="A303" i="8" s="1"/>
  <c r="C495" i="7"/>
  <c r="A491" i="8" s="1"/>
  <c r="C842" i="7"/>
  <c r="A838" i="8" s="1"/>
  <c r="A844" i="5" s="1"/>
  <c r="C228" i="7"/>
  <c r="A224" i="8" s="1"/>
  <c r="A230" i="5" s="1"/>
  <c r="C670" i="7"/>
  <c r="A666" i="8" s="1"/>
  <c r="C66" i="7"/>
  <c r="A62" i="8" s="1"/>
  <c r="A68" i="5" s="1"/>
  <c r="C853" i="7"/>
  <c r="A849" i="8" s="1"/>
  <c r="C581" i="7"/>
  <c r="A577" i="8" s="1"/>
  <c r="C854" i="7"/>
  <c r="A850" i="8" s="1"/>
  <c r="A856" i="5" s="1"/>
  <c r="C879" i="7"/>
  <c r="A875" i="8" s="1"/>
  <c r="A881" i="4" s="1"/>
  <c r="C184" i="7"/>
  <c r="A180" i="8" s="1"/>
  <c r="C154" i="7"/>
  <c r="A150" i="8" s="1"/>
  <c r="C358" i="7"/>
  <c r="A354" i="8" s="1"/>
  <c r="A360" i="5" s="1"/>
  <c r="C701" i="7"/>
  <c r="A697" i="8" s="1"/>
  <c r="A703" i="5" s="1"/>
  <c r="C606" i="7"/>
  <c r="A602" i="8" s="1"/>
  <c r="C566" i="7"/>
  <c r="A562" i="8" s="1"/>
  <c r="C567" i="7"/>
  <c r="A563" i="8" s="1"/>
  <c r="C54" i="7"/>
  <c r="A50" i="8" s="1"/>
  <c r="A56" i="5" s="1"/>
  <c r="C80" i="7"/>
  <c r="A76" i="8" s="1"/>
  <c r="A82" i="5" s="1"/>
  <c r="C773" i="7"/>
  <c r="A769" i="8" s="1"/>
  <c r="A775" i="5" s="1"/>
  <c r="C379" i="7"/>
  <c r="A375" i="8" s="1"/>
  <c r="A381" i="5" s="1"/>
  <c r="C456" i="7"/>
  <c r="A452" i="8" s="1"/>
  <c r="C914" i="7"/>
  <c r="A910" i="8" s="1"/>
  <c r="A916" i="5" s="1"/>
  <c r="C634" i="7"/>
  <c r="A630" i="8" s="1"/>
  <c r="A636" i="5" s="1"/>
  <c r="C428" i="7"/>
  <c r="A424" i="8" s="1"/>
  <c r="C578" i="7"/>
  <c r="A574" i="8" s="1"/>
  <c r="C579" i="7"/>
  <c r="A575" i="8" s="1"/>
  <c r="A581" i="4" s="1"/>
  <c r="C313" i="7"/>
  <c r="A309" i="8" s="1"/>
  <c r="A315" i="5" s="1"/>
  <c r="C730" i="7"/>
  <c r="A726" i="8" s="1"/>
  <c r="C703" i="7"/>
  <c r="A699" i="8" s="1"/>
  <c r="A705" i="4" s="1"/>
  <c r="C653" i="7"/>
  <c r="A649" i="8" s="1"/>
  <c r="C260" i="7"/>
  <c r="A256" i="8" s="1"/>
  <c r="A262" i="4" s="1"/>
  <c r="C91" i="7"/>
  <c r="A87" i="8" s="1"/>
  <c r="A93" i="5" s="1"/>
  <c r="C172" i="7"/>
  <c r="A168" i="8" s="1"/>
  <c r="A174" i="4" s="1"/>
  <c r="C178" i="7"/>
  <c r="A174" i="8" s="1"/>
  <c r="C494" i="7"/>
  <c r="A490" i="8" s="1"/>
  <c r="C468" i="7"/>
  <c r="A464" i="8" s="1"/>
  <c r="A470" i="4" s="1"/>
  <c r="C665" i="7"/>
  <c r="A661" i="8" s="1"/>
  <c r="A667" i="5" s="1"/>
  <c r="C287" i="7"/>
  <c r="A283" i="8" s="1"/>
  <c r="C316" i="7"/>
  <c r="A312" i="8" s="1"/>
  <c r="A318" i="4" s="1"/>
  <c r="C180" i="7"/>
  <c r="A176" i="8" s="1"/>
  <c r="A182" i="5" s="1"/>
  <c r="C65" i="7"/>
  <c r="A61" i="8" s="1"/>
  <c r="A67" i="5" s="1"/>
  <c r="C326" i="7"/>
  <c r="A322" i="8" s="1"/>
  <c r="A328" i="5" s="1"/>
  <c r="C855" i="7"/>
  <c r="A851" i="8" s="1"/>
  <c r="A857" i="4" s="1"/>
  <c r="C556" i="7"/>
  <c r="A552" i="8" s="1"/>
  <c r="C93" i="7"/>
  <c r="A89" i="8" s="1"/>
  <c r="A95" i="5" s="1"/>
  <c r="C911" i="7"/>
  <c r="A907" i="8" s="1"/>
  <c r="C94" i="7"/>
  <c r="A90" i="8" s="1"/>
  <c r="C562" i="7"/>
  <c r="A558" i="8" s="1"/>
  <c r="C593" i="7"/>
  <c r="A589" i="8" s="1"/>
  <c r="A595" i="5" s="1"/>
  <c r="C95" i="7"/>
  <c r="A91" i="8" s="1"/>
  <c r="C928" i="7"/>
  <c r="A924" i="8" s="1"/>
  <c r="C50" i="7"/>
  <c r="A46" i="8" s="1"/>
  <c r="A52" i="5" s="1"/>
  <c r="C230" i="7"/>
  <c r="A226" i="8" s="1"/>
  <c r="C675" i="7"/>
  <c r="A671" i="8" s="1"/>
  <c r="A677" i="5" s="1"/>
  <c r="C309" i="7"/>
  <c r="A305" i="8" s="1"/>
  <c r="A311" i="4" s="1"/>
  <c r="C868" i="7"/>
  <c r="A864" i="8" s="1"/>
  <c r="C347" i="7"/>
  <c r="A343" i="8" s="1"/>
  <c r="A349" i="5" s="1"/>
  <c r="C115" i="7"/>
  <c r="A111" i="8" s="1"/>
  <c r="A117" i="4" s="1"/>
  <c r="C291" i="7"/>
  <c r="A287" i="8" s="1"/>
  <c r="C497" i="7"/>
  <c r="A493" i="8" s="1"/>
  <c r="C292" i="7"/>
  <c r="A288" i="8" s="1"/>
  <c r="A294" i="5" s="1"/>
  <c r="C243" i="7"/>
  <c r="A239" i="8" s="1"/>
  <c r="C161" i="7"/>
  <c r="A157" i="8" s="1"/>
  <c r="C162" i="7"/>
  <c r="A158" i="8" s="1"/>
  <c r="A164" i="5" s="1"/>
  <c r="C630" i="7"/>
  <c r="A626" i="8" s="1"/>
  <c r="C457" i="7"/>
  <c r="A453" i="8" s="1"/>
  <c r="C83" i="7"/>
  <c r="A79" i="8" s="1"/>
  <c r="A85" i="4" s="1"/>
  <c r="C380" i="7"/>
  <c r="A376" i="8" s="1"/>
  <c r="C594" i="7"/>
  <c r="A590" i="8" s="1"/>
  <c r="A596" i="5" s="1"/>
  <c r="C254" i="7"/>
  <c r="A250" i="8" s="1"/>
  <c r="A256" i="5" s="1"/>
  <c r="C44" i="7"/>
  <c r="A40" i="8" s="1"/>
  <c r="A46" i="4" s="1"/>
  <c r="C890" i="7"/>
  <c r="A886" i="8" s="1"/>
  <c r="C332" i="7"/>
  <c r="A328" i="8" s="1"/>
  <c r="A334" i="4" s="1"/>
  <c r="C103" i="7"/>
  <c r="A99" i="8" s="1"/>
  <c r="A105" i="4" s="1"/>
  <c r="C251" i="7"/>
  <c r="A247" i="8" s="1"/>
  <c r="C333" i="7"/>
  <c r="A329" i="8" s="1"/>
  <c r="A335" i="5" s="1"/>
  <c r="C651" i="7"/>
  <c r="A647" i="8" s="1"/>
  <c r="A653" i="5" s="1"/>
  <c r="C652" i="7"/>
  <c r="A648" i="8" s="1"/>
  <c r="A654" i="4" s="1"/>
  <c r="C910" i="7"/>
  <c r="A906" i="8" s="1"/>
  <c r="C381" i="7"/>
  <c r="A377" i="8" s="1"/>
  <c r="A383" i="5" s="1"/>
  <c r="C173" i="7"/>
  <c r="A169" i="8" s="1"/>
  <c r="A175" i="5" s="1"/>
  <c r="C827" i="7"/>
  <c r="A823" i="8" s="1"/>
  <c r="C47" i="7"/>
  <c r="A43" i="8" s="1"/>
  <c r="A49" i="4" s="1"/>
  <c r="C107" i="7"/>
  <c r="A103" i="8" s="1"/>
  <c r="A109" i="5" s="1"/>
  <c r="C920" i="7"/>
  <c r="A916" i="8" s="1"/>
  <c r="C263" i="7"/>
  <c r="A259" i="8" s="1"/>
  <c r="C248" i="7"/>
  <c r="A244" i="8" s="1"/>
  <c r="A250" i="5" s="1"/>
  <c r="C382" i="7"/>
  <c r="A378" i="8" s="1"/>
  <c r="A384" i="5" s="1"/>
  <c r="C252" i="7"/>
  <c r="A248" i="8" s="1"/>
  <c r="C96" i="7"/>
  <c r="A92" i="8" s="1"/>
  <c r="A98" i="5" s="1"/>
  <c r="C564" i="7"/>
  <c r="A560" i="8" s="1"/>
  <c r="A566" i="5" s="1"/>
  <c r="C420" i="7"/>
  <c r="A416" i="8" s="1"/>
  <c r="C565" i="7"/>
  <c r="A561" i="8" s="1"/>
  <c r="A567" i="4" s="1"/>
  <c r="C8" i="7"/>
  <c r="A4" i="8" s="1"/>
  <c r="C440" i="7"/>
  <c r="A436" i="8" s="1"/>
  <c r="C441" i="7"/>
  <c r="A437" i="8" s="1"/>
  <c r="A443" i="5" s="1"/>
  <c r="C312" i="7"/>
  <c r="A308" i="8" s="1"/>
  <c r="C259" i="7"/>
  <c r="A255" i="8" s="1"/>
  <c r="A261" i="4" s="1"/>
  <c r="C401" i="7"/>
  <c r="A397" i="8" s="1"/>
  <c r="C916" i="7"/>
  <c r="A912" i="8" s="1"/>
  <c r="C917" i="7"/>
  <c r="A913" i="8" s="1"/>
  <c r="C338" i="7"/>
  <c r="A334" i="8" s="1"/>
  <c r="A340" i="5" s="1"/>
  <c r="C444" i="7"/>
  <c r="A440" i="8" s="1"/>
  <c r="C169" i="7"/>
  <c r="A165" i="8" s="1"/>
  <c r="A171" i="5" s="1"/>
  <c r="C467" i="7"/>
  <c r="A463" i="8" s="1"/>
  <c r="C286" i="7"/>
  <c r="A282" i="8" s="1"/>
  <c r="A288" i="5" s="1"/>
  <c r="C447" i="7"/>
  <c r="A443" i="8" s="1"/>
  <c r="A449" i="4" s="1"/>
  <c r="C27" i="7"/>
  <c r="A23" i="8" s="1"/>
  <c r="C33" i="7"/>
  <c r="A29" i="8" s="1"/>
  <c r="A35" i="5" s="1"/>
  <c r="C156" i="7"/>
  <c r="A152" i="8" s="1"/>
  <c r="A158" i="5" s="1"/>
  <c r="C550" i="7"/>
  <c r="A546" i="8" s="1"/>
  <c r="A552" i="5" s="1"/>
  <c r="C458" i="7"/>
  <c r="A454" i="8" s="1"/>
  <c r="A460" i="5" s="1"/>
  <c r="C40" i="7"/>
  <c r="A36" i="8" s="1"/>
  <c r="A42" i="4" s="1"/>
  <c r="C903" i="7"/>
  <c r="A899" i="8" s="1"/>
  <c r="A905" i="5" s="1"/>
  <c r="C445" i="7"/>
  <c r="A441" i="8" s="1"/>
  <c r="A447" i="5" s="1"/>
  <c r="C32" i="7"/>
  <c r="A28" i="8" s="1"/>
  <c r="A34" i="4" s="1"/>
  <c r="C427" i="7"/>
  <c r="A423" i="8" s="1"/>
  <c r="E928" i="10"/>
  <c r="E927" i="10"/>
  <c r="E926" i="10"/>
  <c r="E925" i="10"/>
  <c r="E924" i="10"/>
  <c r="E923" i="10"/>
  <c r="E922" i="10"/>
  <c r="E921" i="10"/>
  <c r="E920" i="10"/>
  <c r="E919" i="10"/>
  <c r="E918" i="10"/>
  <c r="E917" i="10"/>
  <c r="E916" i="10"/>
  <c r="E915" i="10"/>
  <c r="E914" i="10"/>
  <c r="E913" i="10"/>
  <c r="E912" i="10"/>
  <c r="E911" i="10"/>
  <c r="E910" i="10"/>
  <c r="E909" i="10"/>
  <c r="E908" i="10"/>
  <c r="E907" i="10"/>
  <c r="E906" i="10"/>
  <c r="E905" i="10"/>
  <c r="E904" i="10"/>
  <c r="E903" i="10"/>
  <c r="E902" i="10"/>
  <c r="E901" i="10"/>
  <c r="E900" i="10"/>
  <c r="E899" i="10"/>
  <c r="E898" i="10"/>
  <c r="E897" i="10"/>
  <c r="E896" i="10"/>
  <c r="E895" i="10"/>
  <c r="E894" i="10"/>
  <c r="E893" i="10"/>
  <c r="E892" i="10"/>
  <c r="E891" i="10"/>
  <c r="E890" i="10"/>
  <c r="E889" i="10"/>
  <c r="E888" i="10"/>
  <c r="E887" i="10"/>
  <c r="E886" i="10"/>
  <c r="E885" i="10"/>
  <c r="E884" i="10"/>
  <c r="E883" i="10"/>
  <c r="E882" i="10"/>
  <c r="E881" i="10"/>
  <c r="E880" i="10"/>
  <c r="E879" i="10"/>
  <c r="E878" i="10"/>
  <c r="E877" i="10"/>
  <c r="E876" i="10"/>
  <c r="E875" i="10"/>
  <c r="E874" i="10"/>
  <c r="E873" i="10"/>
  <c r="E872" i="10"/>
  <c r="E871" i="10"/>
  <c r="E870" i="10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G502" i="9"/>
  <c r="G501" i="9"/>
  <c r="G500" i="9"/>
  <c r="G499" i="9"/>
  <c r="G498" i="9"/>
  <c r="G497" i="9"/>
  <c r="G496" i="9"/>
  <c r="G495" i="9"/>
  <c r="G494" i="9"/>
  <c r="G493" i="9"/>
  <c r="G492" i="9"/>
  <c r="G491" i="9"/>
  <c r="G490" i="9"/>
  <c r="G489" i="9"/>
  <c r="G488" i="9"/>
  <c r="G487" i="9"/>
  <c r="G486" i="9"/>
  <c r="G485" i="9"/>
  <c r="G484" i="9"/>
  <c r="G483" i="9"/>
  <c r="G482" i="9"/>
  <c r="G481" i="9"/>
  <c r="G480" i="9"/>
  <c r="G479" i="9"/>
  <c r="G478" i="9"/>
  <c r="G477" i="9"/>
  <c r="G476" i="9"/>
  <c r="G475" i="9"/>
  <c r="G474" i="9"/>
  <c r="G473" i="9"/>
  <c r="G472" i="9"/>
  <c r="G471" i="9"/>
  <c r="G470" i="9"/>
  <c r="G469" i="9"/>
  <c r="G468" i="9"/>
  <c r="G467" i="9"/>
  <c r="G466" i="9"/>
  <c r="G465" i="9"/>
  <c r="G464" i="9"/>
  <c r="G463" i="9"/>
  <c r="G462" i="9"/>
  <c r="G461" i="9"/>
  <c r="G460" i="9"/>
  <c r="G459" i="9"/>
  <c r="G458" i="9"/>
  <c r="G457" i="9"/>
  <c r="G456" i="9"/>
  <c r="G455" i="9"/>
  <c r="G454" i="9"/>
  <c r="G453" i="9"/>
  <c r="G452" i="9"/>
  <c r="G451" i="9"/>
  <c r="G450" i="9"/>
  <c r="G449" i="9"/>
  <c r="G448" i="9"/>
  <c r="G447" i="9"/>
  <c r="G446" i="9"/>
  <c r="G445" i="9"/>
  <c r="G444" i="9"/>
  <c r="G443" i="9"/>
  <c r="G442" i="9"/>
  <c r="G441" i="9"/>
  <c r="G440" i="9"/>
  <c r="G439" i="9"/>
  <c r="G438" i="9"/>
  <c r="G437" i="9"/>
  <c r="G436" i="9"/>
  <c r="G435" i="9"/>
  <c r="G434" i="9"/>
  <c r="G433" i="9"/>
  <c r="G432" i="9"/>
  <c r="G431" i="9"/>
  <c r="G430" i="9"/>
  <c r="G429" i="9"/>
  <c r="G428" i="9"/>
  <c r="G427" i="9"/>
  <c r="G426" i="9"/>
  <c r="G425" i="9"/>
  <c r="G424" i="9"/>
  <c r="G423" i="9"/>
  <c r="G422" i="9"/>
  <c r="G421" i="9"/>
  <c r="G420" i="9"/>
  <c r="G419" i="9"/>
  <c r="G418" i="9"/>
  <c r="G417" i="9"/>
  <c r="G416" i="9"/>
  <c r="G415" i="9"/>
  <c r="G414" i="9"/>
  <c r="G413" i="9"/>
  <c r="G412" i="9"/>
  <c r="G411" i="9"/>
  <c r="G410" i="9"/>
  <c r="G409" i="9"/>
  <c r="G408" i="9"/>
  <c r="G407" i="9"/>
  <c r="G406" i="9"/>
  <c r="G405" i="9"/>
  <c r="G404" i="9"/>
  <c r="G403" i="9"/>
  <c r="G402" i="9"/>
  <c r="G401" i="9"/>
  <c r="G400" i="9"/>
  <c r="G399" i="9"/>
  <c r="G398" i="9"/>
  <c r="G397" i="9"/>
  <c r="G396" i="9"/>
  <c r="G395" i="9"/>
  <c r="G394" i="9"/>
  <c r="G393" i="9"/>
  <c r="G392" i="9"/>
  <c r="G391" i="9"/>
  <c r="G390" i="9"/>
  <c r="G389" i="9"/>
  <c r="G388" i="9"/>
  <c r="G387" i="9"/>
  <c r="G386" i="9"/>
  <c r="G385" i="9"/>
  <c r="G384" i="9"/>
  <c r="G383" i="9"/>
  <c r="G382" i="9"/>
  <c r="G381" i="9"/>
  <c r="G380" i="9"/>
  <c r="G379" i="9"/>
  <c r="G378" i="9"/>
  <c r="G377" i="9"/>
  <c r="G376" i="9"/>
  <c r="G375" i="9"/>
  <c r="G374" i="9"/>
  <c r="G373" i="9"/>
  <c r="G372" i="9"/>
  <c r="G371" i="9"/>
  <c r="G370" i="9"/>
  <c r="G369" i="9"/>
  <c r="G368" i="9"/>
  <c r="G367" i="9"/>
  <c r="G366" i="9"/>
  <c r="G365" i="9"/>
  <c r="G364" i="9"/>
  <c r="G363" i="9"/>
  <c r="G362" i="9"/>
  <c r="G361" i="9"/>
  <c r="G360" i="9"/>
  <c r="G359" i="9"/>
  <c r="G358" i="9"/>
  <c r="G357" i="9"/>
  <c r="G356" i="9"/>
  <c r="G355" i="9"/>
  <c r="G354" i="9"/>
  <c r="G353" i="9"/>
  <c r="G352" i="9"/>
  <c r="G351" i="9"/>
  <c r="G350" i="9"/>
  <c r="G349" i="9"/>
  <c r="G348" i="9"/>
  <c r="G347" i="9"/>
  <c r="G346" i="9"/>
  <c r="G345" i="9"/>
  <c r="G344" i="9"/>
  <c r="G343" i="9"/>
  <c r="G342" i="9"/>
  <c r="G341" i="9"/>
  <c r="G340" i="9"/>
  <c r="G339" i="9"/>
  <c r="G338" i="9"/>
  <c r="G337" i="9"/>
  <c r="G336" i="9"/>
  <c r="G335" i="9"/>
  <c r="G334" i="9"/>
  <c r="G333" i="9"/>
  <c r="G332" i="9"/>
  <c r="G331" i="9"/>
  <c r="G330" i="9"/>
  <c r="G329" i="9"/>
  <c r="G328" i="9"/>
  <c r="G327" i="9"/>
  <c r="G326" i="9"/>
  <c r="G325" i="9"/>
  <c r="G324" i="9"/>
  <c r="G323" i="9"/>
  <c r="G322" i="9"/>
  <c r="G321" i="9"/>
  <c r="G320" i="9"/>
  <c r="G319" i="9"/>
  <c r="G318" i="9"/>
  <c r="G317" i="9"/>
  <c r="G316" i="9"/>
  <c r="G315" i="9"/>
  <c r="G314" i="9"/>
  <c r="G313" i="9"/>
  <c r="G312" i="9"/>
  <c r="G311" i="9"/>
  <c r="G310" i="9"/>
  <c r="G309" i="9"/>
  <c r="G308" i="9"/>
  <c r="G307" i="9"/>
  <c r="G306" i="9"/>
  <c r="G305" i="9"/>
  <c r="G304" i="9"/>
  <c r="G303" i="9"/>
  <c r="G302" i="9"/>
  <c r="G301" i="9"/>
  <c r="G300" i="9"/>
  <c r="G299" i="9"/>
  <c r="G298" i="9"/>
  <c r="G297" i="9"/>
  <c r="G296" i="9"/>
  <c r="G295" i="9"/>
  <c r="G294" i="9"/>
  <c r="G293" i="9"/>
  <c r="G292" i="9"/>
  <c r="G291" i="9"/>
  <c r="G290" i="9"/>
  <c r="G289" i="9"/>
  <c r="G288" i="9"/>
  <c r="G287" i="9"/>
  <c r="G286" i="9"/>
  <c r="G285" i="9"/>
  <c r="G284" i="9"/>
  <c r="G283" i="9"/>
  <c r="G282" i="9"/>
  <c r="G281" i="9"/>
  <c r="G280" i="9"/>
  <c r="G279" i="9"/>
  <c r="G278" i="9"/>
  <c r="G277" i="9"/>
  <c r="G276" i="9"/>
  <c r="G275" i="9"/>
  <c r="G274" i="9"/>
  <c r="G273" i="9"/>
  <c r="G272" i="9"/>
  <c r="G271" i="9"/>
  <c r="G270" i="9"/>
  <c r="G269" i="9"/>
  <c r="G268" i="9"/>
  <c r="G267" i="9"/>
  <c r="G266" i="9"/>
  <c r="G265" i="9"/>
  <c r="G264" i="9"/>
  <c r="G263" i="9"/>
  <c r="G262" i="9"/>
  <c r="G261" i="9"/>
  <c r="G260" i="9"/>
  <c r="G259" i="9"/>
  <c r="G258" i="9"/>
  <c r="G257" i="9"/>
  <c r="G256" i="9"/>
  <c r="G255" i="9"/>
  <c r="G254" i="9"/>
  <c r="G253" i="9"/>
  <c r="G252" i="9"/>
  <c r="G251" i="9"/>
  <c r="G250" i="9"/>
  <c r="G249" i="9"/>
  <c r="G248" i="9"/>
  <c r="G247" i="9"/>
  <c r="G246" i="9"/>
  <c r="G245" i="9"/>
  <c r="G244" i="9"/>
  <c r="G243" i="9"/>
  <c r="G242" i="9"/>
  <c r="G241" i="9"/>
  <c r="G240" i="9"/>
  <c r="G239" i="9"/>
  <c r="G238" i="9"/>
  <c r="G237" i="9"/>
  <c r="G236" i="9"/>
  <c r="G235" i="9"/>
  <c r="G234" i="9"/>
  <c r="G233" i="9"/>
  <c r="G232" i="9"/>
  <c r="G231" i="9"/>
  <c r="G230" i="9"/>
  <c r="G229" i="9"/>
  <c r="G228" i="9"/>
  <c r="G227" i="9"/>
  <c r="G226" i="9"/>
  <c r="G225" i="9"/>
  <c r="G224" i="9"/>
  <c r="G223" i="9"/>
  <c r="G222" i="9"/>
  <c r="G221" i="9"/>
  <c r="G220" i="9"/>
  <c r="G219" i="9"/>
  <c r="G218" i="9"/>
  <c r="G217" i="9"/>
  <c r="G216" i="9"/>
  <c r="G215" i="9"/>
  <c r="G214" i="9"/>
  <c r="G213" i="9"/>
  <c r="G212" i="9"/>
  <c r="G211" i="9"/>
  <c r="G210" i="9"/>
  <c r="G209" i="9"/>
  <c r="G208" i="9"/>
  <c r="G207" i="9"/>
  <c r="G206" i="9"/>
  <c r="G205" i="9"/>
  <c r="G204" i="9"/>
  <c r="G203" i="9"/>
  <c r="G202" i="9"/>
  <c r="G201" i="9"/>
  <c r="G200" i="9"/>
  <c r="G199" i="9"/>
  <c r="G198" i="9"/>
  <c r="G197" i="9"/>
  <c r="G196" i="9"/>
  <c r="G195" i="9"/>
  <c r="G194" i="9"/>
  <c r="G193" i="9"/>
  <c r="G192" i="9"/>
  <c r="G191" i="9"/>
  <c r="G190" i="9"/>
  <c r="G189" i="9"/>
  <c r="G188" i="9"/>
  <c r="G187" i="9"/>
  <c r="G186" i="9"/>
  <c r="G185" i="9"/>
  <c r="G184" i="9"/>
  <c r="G183" i="9"/>
  <c r="G182" i="9"/>
  <c r="G181" i="9"/>
  <c r="G180" i="9"/>
  <c r="G179" i="9"/>
  <c r="G178" i="9"/>
  <c r="G177" i="9"/>
  <c r="G176" i="9"/>
  <c r="G175" i="9"/>
  <c r="G174" i="9"/>
  <c r="G173" i="9"/>
  <c r="G172" i="9"/>
  <c r="G171" i="9"/>
  <c r="G170" i="9"/>
  <c r="G169" i="9"/>
  <c r="G168" i="9"/>
  <c r="G167" i="9"/>
  <c r="G166" i="9"/>
  <c r="G165" i="9"/>
  <c r="G164" i="9"/>
  <c r="G163" i="9"/>
  <c r="G162" i="9"/>
  <c r="G161" i="9"/>
  <c r="G160" i="9"/>
  <c r="G159" i="9"/>
  <c r="G158" i="9"/>
  <c r="G157" i="9"/>
  <c r="G156" i="9"/>
  <c r="G155" i="9"/>
  <c r="G154" i="9"/>
  <c r="G153" i="9"/>
  <c r="G152" i="9"/>
  <c r="G151" i="9"/>
  <c r="G150" i="9"/>
  <c r="G149" i="9"/>
  <c r="G148" i="9"/>
  <c r="G147" i="9"/>
  <c r="G146" i="9"/>
  <c r="G145" i="9"/>
  <c r="G144" i="9"/>
  <c r="G143" i="9"/>
  <c r="G142" i="9"/>
  <c r="G141" i="9"/>
  <c r="G140" i="9"/>
  <c r="G139" i="9"/>
  <c r="G138" i="9"/>
  <c r="G137" i="9"/>
  <c r="G136" i="9"/>
  <c r="G135" i="9"/>
  <c r="G134" i="9"/>
  <c r="G133" i="9"/>
  <c r="G132" i="9"/>
  <c r="G131" i="9"/>
  <c r="G130" i="9"/>
  <c r="G129" i="9"/>
  <c r="G128" i="9"/>
  <c r="G127" i="9"/>
  <c r="G126" i="9"/>
  <c r="G125" i="9"/>
  <c r="G124" i="9"/>
  <c r="G123" i="9"/>
  <c r="G122" i="9"/>
  <c r="G121" i="9"/>
  <c r="G120" i="9"/>
  <c r="G119" i="9"/>
  <c r="G118" i="9"/>
  <c r="G117" i="9"/>
  <c r="G116" i="9"/>
  <c r="G115" i="9"/>
  <c r="G114" i="9"/>
  <c r="G113" i="9"/>
  <c r="G112" i="9"/>
  <c r="G111" i="9"/>
  <c r="G110" i="9"/>
  <c r="G109" i="9"/>
  <c r="G108" i="9"/>
  <c r="G107" i="9"/>
  <c r="G106" i="9"/>
  <c r="G105" i="9"/>
  <c r="G104" i="9"/>
  <c r="G103" i="9"/>
  <c r="G102" i="9"/>
  <c r="G101" i="9"/>
  <c r="G100" i="9"/>
  <c r="G99" i="9"/>
  <c r="G98" i="9"/>
  <c r="G97" i="9"/>
  <c r="G96" i="9"/>
  <c r="G95" i="9"/>
  <c r="G94" i="9"/>
  <c r="G93" i="9"/>
  <c r="G92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L927" i="8"/>
  <c r="K927" i="8"/>
  <c r="J927" i="8"/>
  <c r="I927" i="8"/>
  <c r="H927" i="8"/>
  <c r="G927" i="8"/>
  <c r="F927" i="8"/>
  <c r="E927" i="8"/>
  <c r="D927" i="8"/>
  <c r="C927" i="8"/>
  <c r="B927" i="8"/>
  <c r="A927" i="8"/>
  <c r="L926" i="8"/>
  <c r="K926" i="8"/>
  <c r="J926" i="8"/>
  <c r="I926" i="8"/>
  <c r="H926" i="8"/>
  <c r="G926" i="8"/>
  <c r="F926" i="8"/>
  <c r="E926" i="8"/>
  <c r="D926" i="8"/>
  <c r="C926" i="8"/>
  <c r="B926" i="8"/>
  <c r="A926" i="8"/>
  <c r="L925" i="8"/>
  <c r="K925" i="8"/>
  <c r="J925" i="8"/>
  <c r="I925" i="8"/>
  <c r="H925" i="8"/>
  <c r="G925" i="8"/>
  <c r="F925" i="8"/>
  <c r="E925" i="8"/>
  <c r="D925" i="8"/>
  <c r="C925" i="8"/>
  <c r="B925" i="8"/>
  <c r="A925" i="8"/>
  <c r="L924" i="8"/>
  <c r="K924" i="8"/>
  <c r="J924" i="8"/>
  <c r="I924" i="8"/>
  <c r="H924" i="8"/>
  <c r="G924" i="8"/>
  <c r="F924" i="8"/>
  <c r="E924" i="8"/>
  <c r="D924" i="8"/>
  <c r="B924" i="8"/>
  <c r="L923" i="8"/>
  <c r="K923" i="8"/>
  <c r="J923" i="8"/>
  <c r="I923" i="8"/>
  <c r="H923" i="8"/>
  <c r="G923" i="8"/>
  <c r="F923" i="8"/>
  <c r="E923" i="8"/>
  <c r="D923" i="8"/>
  <c r="B923" i="8"/>
  <c r="L922" i="8"/>
  <c r="K922" i="8"/>
  <c r="J922" i="8"/>
  <c r="I922" i="8"/>
  <c r="H922" i="8"/>
  <c r="G922" i="8"/>
  <c r="F922" i="8"/>
  <c r="E922" i="8"/>
  <c r="D922" i="8"/>
  <c r="B922" i="8"/>
  <c r="L921" i="8"/>
  <c r="K921" i="8"/>
  <c r="J921" i="8"/>
  <c r="I921" i="8"/>
  <c r="H921" i="8"/>
  <c r="G921" i="8"/>
  <c r="F921" i="8"/>
  <c r="E921" i="8"/>
  <c r="D921" i="8"/>
  <c r="B921" i="8"/>
  <c r="L920" i="8"/>
  <c r="K920" i="8"/>
  <c r="J920" i="8"/>
  <c r="I920" i="8"/>
  <c r="H920" i="8"/>
  <c r="G920" i="8"/>
  <c r="F920" i="8"/>
  <c r="E920" i="8"/>
  <c r="D920" i="8"/>
  <c r="B920" i="8"/>
  <c r="L919" i="8"/>
  <c r="K919" i="8"/>
  <c r="J919" i="8"/>
  <c r="I919" i="8"/>
  <c r="H919" i="8"/>
  <c r="G919" i="8"/>
  <c r="F919" i="8"/>
  <c r="E919" i="8"/>
  <c r="D919" i="8"/>
  <c r="B919" i="8"/>
  <c r="L918" i="8"/>
  <c r="K918" i="8"/>
  <c r="J918" i="8"/>
  <c r="I918" i="8"/>
  <c r="H918" i="8"/>
  <c r="G918" i="8"/>
  <c r="F918" i="8"/>
  <c r="E918" i="8"/>
  <c r="D918" i="8"/>
  <c r="B918" i="8"/>
  <c r="L917" i="8"/>
  <c r="K917" i="8"/>
  <c r="J917" i="8"/>
  <c r="I917" i="8"/>
  <c r="H917" i="8"/>
  <c r="G917" i="8"/>
  <c r="F917" i="8"/>
  <c r="E917" i="8"/>
  <c r="D917" i="8"/>
  <c r="B917" i="8"/>
  <c r="L916" i="8"/>
  <c r="K916" i="8"/>
  <c r="J916" i="8"/>
  <c r="I916" i="8"/>
  <c r="H916" i="8"/>
  <c r="G916" i="8"/>
  <c r="F916" i="8"/>
  <c r="E916" i="8"/>
  <c r="D916" i="8"/>
  <c r="B916" i="8"/>
  <c r="L915" i="8"/>
  <c r="K915" i="8"/>
  <c r="J915" i="8"/>
  <c r="I915" i="8"/>
  <c r="H915" i="8"/>
  <c r="G915" i="8"/>
  <c r="F915" i="8"/>
  <c r="E915" i="8"/>
  <c r="D915" i="8"/>
  <c r="B915" i="8"/>
  <c r="L914" i="8"/>
  <c r="K914" i="8"/>
  <c r="J914" i="8"/>
  <c r="I914" i="8"/>
  <c r="H914" i="8"/>
  <c r="G914" i="8"/>
  <c r="F914" i="8"/>
  <c r="E914" i="8"/>
  <c r="D914" i="8"/>
  <c r="B914" i="8"/>
  <c r="L913" i="8"/>
  <c r="K913" i="8"/>
  <c r="J913" i="8"/>
  <c r="I913" i="8"/>
  <c r="H913" i="8"/>
  <c r="G913" i="8"/>
  <c r="F913" i="8"/>
  <c r="E913" i="8"/>
  <c r="D913" i="8"/>
  <c r="B913" i="8"/>
  <c r="L912" i="8"/>
  <c r="K912" i="8"/>
  <c r="J912" i="8"/>
  <c r="I912" i="8"/>
  <c r="H912" i="8"/>
  <c r="G912" i="8"/>
  <c r="F912" i="8"/>
  <c r="E912" i="8"/>
  <c r="D912" i="8"/>
  <c r="B912" i="8"/>
  <c r="L911" i="8"/>
  <c r="K911" i="8"/>
  <c r="J911" i="8"/>
  <c r="I911" i="8"/>
  <c r="H911" i="8"/>
  <c r="G911" i="8"/>
  <c r="F911" i="8"/>
  <c r="E911" i="8"/>
  <c r="D911" i="8"/>
  <c r="B911" i="8"/>
  <c r="L910" i="8"/>
  <c r="K910" i="8"/>
  <c r="J910" i="8"/>
  <c r="I910" i="8"/>
  <c r="H910" i="8"/>
  <c r="G910" i="8"/>
  <c r="F910" i="8"/>
  <c r="E910" i="8"/>
  <c r="D910" i="8"/>
  <c r="B910" i="8"/>
  <c r="L909" i="8"/>
  <c r="K909" i="8"/>
  <c r="J909" i="8"/>
  <c r="I909" i="8"/>
  <c r="H909" i="8"/>
  <c r="G909" i="8"/>
  <c r="F909" i="8"/>
  <c r="E909" i="8"/>
  <c r="D909" i="8"/>
  <c r="B909" i="8"/>
  <c r="L908" i="8"/>
  <c r="K908" i="8"/>
  <c r="J908" i="8"/>
  <c r="I908" i="8"/>
  <c r="H908" i="8"/>
  <c r="G908" i="8"/>
  <c r="F908" i="8"/>
  <c r="E908" i="8"/>
  <c r="D908" i="8"/>
  <c r="B908" i="8"/>
  <c r="L907" i="8"/>
  <c r="K907" i="8"/>
  <c r="J907" i="8"/>
  <c r="I907" i="8"/>
  <c r="H907" i="8"/>
  <c r="G907" i="8"/>
  <c r="F907" i="8"/>
  <c r="E907" i="8"/>
  <c r="D907" i="8"/>
  <c r="B907" i="8"/>
  <c r="L906" i="8"/>
  <c r="K906" i="8"/>
  <c r="J906" i="8"/>
  <c r="I906" i="8"/>
  <c r="H906" i="8"/>
  <c r="G906" i="8"/>
  <c r="F906" i="8"/>
  <c r="E906" i="8"/>
  <c r="D906" i="8"/>
  <c r="B906" i="8"/>
  <c r="L905" i="8"/>
  <c r="K905" i="8"/>
  <c r="J905" i="8"/>
  <c r="I905" i="8"/>
  <c r="H905" i="8"/>
  <c r="G905" i="8"/>
  <c r="F905" i="8"/>
  <c r="E905" i="8"/>
  <c r="D905" i="8"/>
  <c r="B905" i="8"/>
  <c r="L904" i="8"/>
  <c r="K904" i="8"/>
  <c r="J904" i="8"/>
  <c r="I904" i="8"/>
  <c r="H904" i="8"/>
  <c r="G904" i="8"/>
  <c r="F904" i="8"/>
  <c r="E904" i="8"/>
  <c r="D904" i="8"/>
  <c r="B904" i="8"/>
  <c r="L903" i="8"/>
  <c r="K903" i="8"/>
  <c r="J903" i="8"/>
  <c r="I903" i="8"/>
  <c r="H903" i="8"/>
  <c r="G903" i="8"/>
  <c r="F903" i="8"/>
  <c r="E903" i="8"/>
  <c r="D903" i="8"/>
  <c r="B903" i="8"/>
  <c r="L902" i="8"/>
  <c r="K902" i="8"/>
  <c r="J902" i="8"/>
  <c r="I902" i="8"/>
  <c r="H902" i="8"/>
  <c r="G902" i="8"/>
  <c r="F902" i="8"/>
  <c r="E902" i="8"/>
  <c r="D902" i="8"/>
  <c r="B902" i="8"/>
  <c r="L901" i="8"/>
  <c r="K901" i="8"/>
  <c r="J901" i="8"/>
  <c r="I901" i="8"/>
  <c r="H901" i="8"/>
  <c r="G901" i="8"/>
  <c r="F901" i="8"/>
  <c r="E901" i="8"/>
  <c r="D901" i="8"/>
  <c r="B901" i="8"/>
  <c r="L900" i="8"/>
  <c r="K900" i="8"/>
  <c r="J900" i="8"/>
  <c r="I900" i="8"/>
  <c r="H900" i="8"/>
  <c r="G900" i="8"/>
  <c r="F900" i="8"/>
  <c r="E900" i="8"/>
  <c r="D900" i="8"/>
  <c r="B900" i="8"/>
  <c r="L899" i="8"/>
  <c r="K899" i="8"/>
  <c r="J899" i="8"/>
  <c r="I899" i="8"/>
  <c r="H899" i="8"/>
  <c r="G899" i="8"/>
  <c r="F899" i="8"/>
  <c r="E899" i="8"/>
  <c r="D899" i="8"/>
  <c r="B899" i="8"/>
  <c r="L898" i="8"/>
  <c r="K898" i="8"/>
  <c r="J898" i="8"/>
  <c r="I898" i="8"/>
  <c r="H898" i="8"/>
  <c r="G898" i="8"/>
  <c r="F898" i="8"/>
  <c r="E898" i="8"/>
  <c r="D898" i="8"/>
  <c r="B898" i="8"/>
  <c r="L897" i="8"/>
  <c r="K897" i="8"/>
  <c r="J897" i="8"/>
  <c r="I897" i="8"/>
  <c r="H897" i="8"/>
  <c r="G897" i="8"/>
  <c r="F897" i="8"/>
  <c r="E897" i="8"/>
  <c r="D897" i="8"/>
  <c r="B897" i="8"/>
  <c r="L896" i="8"/>
  <c r="K896" i="8"/>
  <c r="J896" i="8"/>
  <c r="I896" i="8"/>
  <c r="H896" i="8"/>
  <c r="G896" i="8"/>
  <c r="F896" i="8"/>
  <c r="E896" i="8"/>
  <c r="D896" i="8"/>
  <c r="B896" i="8"/>
  <c r="L895" i="8"/>
  <c r="K895" i="8"/>
  <c r="J895" i="8"/>
  <c r="I895" i="8"/>
  <c r="H895" i="8"/>
  <c r="G895" i="8"/>
  <c r="F895" i="8"/>
  <c r="E895" i="8"/>
  <c r="D895" i="8"/>
  <c r="B895" i="8"/>
  <c r="L894" i="8"/>
  <c r="K894" i="8"/>
  <c r="J894" i="8"/>
  <c r="I894" i="8"/>
  <c r="H894" i="8"/>
  <c r="G894" i="8"/>
  <c r="F894" i="8"/>
  <c r="E894" i="8"/>
  <c r="D894" i="8"/>
  <c r="B894" i="8"/>
  <c r="L893" i="8"/>
  <c r="K893" i="8"/>
  <c r="J893" i="8"/>
  <c r="I893" i="8"/>
  <c r="H893" i="8"/>
  <c r="G893" i="8"/>
  <c r="F893" i="8"/>
  <c r="E893" i="8"/>
  <c r="D893" i="8"/>
  <c r="B893" i="8"/>
  <c r="L892" i="8"/>
  <c r="K892" i="8"/>
  <c r="J892" i="8"/>
  <c r="I892" i="8"/>
  <c r="H892" i="8"/>
  <c r="G892" i="8"/>
  <c r="F892" i="8"/>
  <c r="E892" i="8"/>
  <c r="D892" i="8"/>
  <c r="B892" i="8"/>
  <c r="L891" i="8"/>
  <c r="K891" i="8"/>
  <c r="J891" i="8"/>
  <c r="I891" i="8"/>
  <c r="H891" i="8"/>
  <c r="G891" i="8"/>
  <c r="F891" i="8"/>
  <c r="E891" i="8"/>
  <c r="D891" i="8"/>
  <c r="B891" i="8"/>
  <c r="L890" i="8"/>
  <c r="K890" i="8"/>
  <c r="J890" i="8"/>
  <c r="I890" i="8"/>
  <c r="H890" i="8"/>
  <c r="G890" i="8"/>
  <c r="F890" i="8"/>
  <c r="E890" i="8"/>
  <c r="D890" i="8"/>
  <c r="B890" i="8"/>
  <c r="L889" i="8"/>
  <c r="K889" i="8"/>
  <c r="J889" i="8"/>
  <c r="I889" i="8"/>
  <c r="H889" i="8"/>
  <c r="G889" i="8"/>
  <c r="F889" i="8"/>
  <c r="E889" i="8"/>
  <c r="D889" i="8"/>
  <c r="B889" i="8"/>
  <c r="L888" i="8"/>
  <c r="K888" i="8"/>
  <c r="J888" i="8"/>
  <c r="I888" i="8"/>
  <c r="H888" i="8"/>
  <c r="G888" i="8"/>
  <c r="F888" i="8"/>
  <c r="E888" i="8"/>
  <c r="D888" i="8"/>
  <c r="B888" i="8"/>
  <c r="L887" i="8"/>
  <c r="K887" i="8"/>
  <c r="J887" i="8"/>
  <c r="I887" i="8"/>
  <c r="H887" i="8"/>
  <c r="G887" i="8"/>
  <c r="F887" i="8"/>
  <c r="E887" i="8"/>
  <c r="D887" i="8"/>
  <c r="B887" i="8"/>
  <c r="L886" i="8"/>
  <c r="K886" i="8"/>
  <c r="J886" i="8"/>
  <c r="I886" i="8"/>
  <c r="H886" i="8"/>
  <c r="G886" i="8"/>
  <c r="F886" i="8"/>
  <c r="E886" i="8"/>
  <c r="D886" i="8"/>
  <c r="B886" i="8"/>
  <c r="L885" i="8"/>
  <c r="K885" i="8"/>
  <c r="J885" i="8"/>
  <c r="I885" i="8"/>
  <c r="H885" i="8"/>
  <c r="G885" i="8"/>
  <c r="F885" i="8"/>
  <c r="E885" i="8"/>
  <c r="D885" i="8"/>
  <c r="B885" i="8"/>
  <c r="L884" i="8"/>
  <c r="K884" i="8"/>
  <c r="J884" i="8"/>
  <c r="I884" i="8"/>
  <c r="H884" i="8"/>
  <c r="G884" i="8"/>
  <c r="F884" i="8"/>
  <c r="E884" i="8"/>
  <c r="D884" i="8"/>
  <c r="B884" i="8"/>
  <c r="L883" i="8"/>
  <c r="K883" i="8"/>
  <c r="J883" i="8"/>
  <c r="I883" i="8"/>
  <c r="H883" i="8"/>
  <c r="G883" i="8"/>
  <c r="F883" i="8"/>
  <c r="E883" i="8"/>
  <c r="D883" i="8"/>
  <c r="B883" i="8"/>
  <c r="L882" i="8"/>
  <c r="K882" i="8"/>
  <c r="J882" i="8"/>
  <c r="I882" i="8"/>
  <c r="H882" i="8"/>
  <c r="G882" i="8"/>
  <c r="F882" i="8"/>
  <c r="E882" i="8"/>
  <c r="D882" i="8"/>
  <c r="B882" i="8"/>
  <c r="L881" i="8"/>
  <c r="K881" i="8"/>
  <c r="J881" i="8"/>
  <c r="I881" i="8"/>
  <c r="H881" i="8"/>
  <c r="G881" i="8"/>
  <c r="F881" i="8"/>
  <c r="E881" i="8"/>
  <c r="D881" i="8"/>
  <c r="B881" i="8"/>
  <c r="L880" i="8"/>
  <c r="K880" i="8"/>
  <c r="J880" i="8"/>
  <c r="I880" i="8"/>
  <c r="H880" i="8"/>
  <c r="G880" i="8"/>
  <c r="F880" i="8"/>
  <c r="E880" i="8"/>
  <c r="D880" i="8"/>
  <c r="B880" i="8"/>
  <c r="L879" i="8"/>
  <c r="K879" i="8"/>
  <c r="J879" i="8"/>
  <c r="I879" i="8"/>
  <c r="H879" i="8"/>
  <c r="G879" i="8"/>
  <c r="F879" i="8"/>
  <c r="E879" i="8"/>
  <c r="D879" i="8"/>
  <c r="B879" i="8"/>
  <c r="L878" i="8"/>
  <c r="K878" i="8"/>
  <c r="J878" i="8"/>
  <c r="I878" i="8"/>
  <c r="H878" i="8"/>
  <c r="G878" i="8"/>
  <c r="F878" i="8"/>
  <c r="E878" i="8"/>
  <c r="D878" i="8"/>
  <c r="B878" i="8"/>
  <c r="L877" i="8"/>
  <c r="K877" i="8"/>
  <c r="J877" i="8"/>
  <c r="I877" i="8"/>
  <c r="H877" i="8"/>
  <c r="G877" i="8"/>
  <c r="F877" i="8"/>
  <c r="E877" i="8"/>
  <c r="D877" i="8"/>
  <c r="B877" i="8"/>
  <c r="L876" i="8"/>
  <c r="K876" i="8"/>
  <c r="J876" i="8"/>
  <c r="I876" i="8"/>
  <c r="H876" i="8"/>
  <c r="G876" i="8"/>
  <c r="F876" i="8"/>
  <c r="E876" i="8"/>
  <c r="D876" i="8"/>
  <c r="B876" i="8"/>
  <c r="L875" i="8"/>
  <c r="K875" i="8"/>
  <c r="J875" i="8"/>
  <c r="I875" i="8"/>
  <c r="H875" i="8"/>
  <c r="G875" i="8"/>
  <c r="F875" i="8"/>
  <c r="E875" i="8"/>
  <c r="D875" i="8"/>
  <c r="B875" i="8"/>
  <c r="L874" i="8"/>
  <c r="K874" i="8"/>
  <c r="J874" i="8"/>
  <c r="I874" i="8"/>
  <c r="H874" i="8"/>
  <c r="G874" i="8"/>
  <c r="F874" i="8"/>
  <c r="E874" i="8"/>
  <c r="D874" i="8"/>
  <c r="B874" i="8"/>
  <c r="L873" i="8"/>
  <c r="K873" i="8"/>
  <c r="J873" i="8"/>
  <c r="I873" i="8"/>
  <c r="H873" i="8"/>
  <c r="G873" i="8"/>
  <c r="F873" i="8"/>
  <c r="E873" i="8"/>
  <c r="D873" i="8"/>
  <c r="B873" i="8"/>
  <c r="L872" i="8"/>
  <c r="K872" i="8"/>
  <c r="J872" i="8"/>
  <c r="I872" i="8"/>
  <c r="H872" i="8"/>
  <c r="G872" i="8"/>
  <c r="F872" i="8"/>
  <c r="E872" i="8"/>
  <c r="D872" i="8"/>
  <c r="B872" i="8"/>
  <c r="L871" i="8"/>
  <c r="K871" i="8"/>
  <c r="J871" i="8"/>
  <c r="I871" i="8"/>
  <c r="H871" i="8"/>
  <c r="G871" i="8"/>
  <c r="F871" i="8"/>
  <c r="E871" i="8"/>
  <c r="D871" i="8"/>
  <c r="B871" i="8"/>
  <c r="L870" i="8"/>
  <c r="K870" i="8"/>
  <c r="J870" i="8"/>
  <c r="I870" i="8"/>
  <c r="H870" i="8"/>
  <c r="G870" i="8"/>
  <c r="F870" i="8"/>
  <c r="E870" i="8"/>
  <c r="D870" i="8"/>
  <c r="B870" i="8"/>
  <c r="L869" i="8"/>
  <c r="K869" i="8"/>
  <c r="J869" i="8"/>
  <c r="I869" i="8"/>
  <c r="H869" i="8"/>
  <c r="G869" i="8"/>
  <c r="F869" i="8"/>
  <c r="E869" i="8"/>
  <c r="D869" i="8"/>
  <c r="B869" i="8"/>
  <c r="L868" i="8"/>
  <c r="K868" i="8"/>
  <c r="J868" i="8"/>
  <c r="I868" i="8"/>
  <c r="H868" i="8"/>
  <c r="G868" i="8"/>
  <c r="F868" i="8"/>
  <c r="E868" i="8"/>
  <c r="D868" i="8"/>
  <c r="B868" i="8"/>
  <c r="L867" i="8"/>
  <c r="K867" i="8"/>
  <c r="J867" i="8"/>
  <c r="I867" i="8"/>
  <c r="H867" i="8"/>
  <c r="G867" i="8"/>
  <c r="F867" i="8"/>
  <c r="E867" i="8"/>
  <c r="D867" i="8"/>
  <c r="B867" i="8"/>
  <c r="L866" i="8"/>
  <c r="K866" i="8"/>
  <c r="J866" i="8"/>
  <c r="I866" i="8"/>
  <c r="H866" i="8"/>
  <c r="G866" i="8"/>
  <c r="F866" i="8"/>
  <c r="E866" i="8"/>
  <c r="D866" i="8"/>
  <c r="B866" i="8"/>
  <c r="L865" i="8"/>
  <c r="K865" i="8"/>
  <c r="J865" i="8"/>
  <c r="I865" i="8"/>
  <c r="H865" i="8"/>
  <c r="G865" i="8"/>
  <c r="F865" i="8"/>
  <c r="E865" i="8"/>
  <c r="D865" i="8"/>
  <c r="B865" i="8"/>
  <c r="L864" i="8"/>
  <c r="K864" i="8"/>
  <c r="J864" i="8"/>
  <c r="I864" i="8"/>
  <c r="H864" i="8"/>
  <c r="G864" i="8"/>
  <c r="F864" i="8"/>
  <c r="E864" i="8"/>
  <c r="D864" i="8"/>
  <c r="B864" i="8"/>
  <c r="L863" i="8"/>
  <c r="K863" i="8"/>
  <c r="J863" i="8"/>
  <c r="I863" i="8"/>
  <c r="H863" i="8"/>
  <c r="G863" i="8"/>
  <c r="F863" i="8"/>
  <c r="E863" i="8"/>
  <c r="D863" i="8"/>
  <c r="B863" i="8"/>
  <c r="L862" i="8"/>
  <c r="K862" i="8"/>
  <c r="J862" i="8"/>
  <c r="I862" i="8"/>
  <c r="H862" i="8"/>
  <c r="G862" i="8"/>
  <c r="F862" i="8"/>
  <c r="E862" i="8"/>
  <c r="D862" i="8"/>
  <c r="B862" i="8"/>
  <c r="L861" i="8"/>
  <c r="K861" i="8"/>
  <c r="J861" i="8"/>
  <c r="I861" i="8"/>
  <c r="H861" i="8"/>
  <c r="G861" i="8"/>
  <c r="F861" i="8"/>
  <c r="E861" i="8"/>
  <c r="D861" i="8"/>
  <c r="B861" i="8"/>
  <c r="L860" i="8"/>
  <c r="K860" i="8"/>
  <c r="J860" i="8"/>
  <c r="I860" i="8"/>
  <c r="H860" i="8"/>
  <c r="G860" i="8"/>
  <c r="F860" i="8"/>
  <c r="E860" i="8"/>
  <c r="D860" i="8"/>
  <c r="B860" i="8"/>
  <c r="L859" i="8"/>
  <c r="K859" i="8"/>
  <c r="J859" i="8"/>
  <c r="I859" i="8"/>
  <c r="H859" i="8"/>
  <c r="G859" i="8"/>
  <c r="F859" i="8"/>
  <c r="E859" i="8"/>
  <c r="D859" i="8"/>
  <c r="B859" i="8"/>
  <c r="L858" i="8"/>
  <c r="K858" i="8"/>
  <c r="J858" i="8"/>
  <c r="I858" i="8"/>
  <c r="H858" i="8"/>
  <c r="G858" i="8"/>
  <c r="F858" i="8"/>
  <c r="E858" i="8"/>
  <c r="D858" i="8"/>
  <c r="B858" i="8"/>
  <c r="L857" i="8"/>
  <c r="K857" i="8"/>
  <c r="J857" i="8"/>
  <c r="I857" i="8"/>
  <c r="H857" i="8"/>
  <c r="G857" i="8"/>
  <c r="F857" i="8"/>
  <c r="E857" i="8"/>
  <c r="D857" i="8"/>
  <c r="B857" i="8"/>
  <c r="L856" i="8"/>
  <c r="K856" i="8"/>
  <c r="J856" i="8"/>
  <c r="I856" i="8"/>
  <c r="H856" i="8"/>
  <c r="G856" i="8"/>
  <c r="F856" i="8"/>
  <c r="E856" i="8"/>
  <c r="D856" i="8"/>
  <c r="B856" i="8"/>
  <c r="L855" i="8"/>
  <c r="K855" i="8"/>
  <c r="J855" i="8"/>
  <c r="I855" i="8"/>
  <c r="H855" i="8"/>
  <c r="G855" i="8"/>
  <c r="F855" i="8"/>
  <c r="E855" i="8"/>
  <c r="D855" i="8"/>
  <c r="B855" i="8"/>
  <c r="L854" i="8"/>
  <c r="K854" i="8"/>
  <c r="J854" i="8"/>
  <c r="I854" i="8"/>
  <c r="H854" i="8"/>
  <c r="G854" i="8"/>
  <c r="F854" i="8"/>
  <c r="E854" i="8"/>
  <c r="D854" i="8"/>
  <c r="B854" i="8"/>
  <c r="L853" i="8"/>
  <c r="K853" i="8"/>
  <c r="J853" i="8"/>
  <c r="I853" i="8"/>
  <c r="H853" i="8"/>
  <c r="G853" i="8"/>
  <c r="F853" i="8"/>
  <c r="E853" i="8"/>
  <c r="D853" i="8"/>
  <c r="B853" i="8"/>
  <c r="L852" i="8"/>
  <c r="K852" i="8"/>
  <c r="J852" i="8"/>
  <c r="I852" i="8"/>
  <c r="H852" i="8"/>
  <c r="G852" i="8"/>
  <c r="F852" i="8"/>
  <c r="E852" i="8"/>
  <c r="D852" i="8"/>
  <c r="B852" i="8"/>
  <c r="L851" i="8"/>
  <c r="K851" i="8"/>
  <c r="J851" i="8"/>
  <c r="I851" i="8"/>
  <c r="H851" i="8"/>
  <c r="G851" i="8"/>
  <c r="F851" i="8"/>
  <c r="E851" i="8"/>
  <c r="D851" i="8"/>
  <c r="B851" i="8"/>
  <c r="L850" i="8"/>
  <c r="K850" i="8"/>
  <c r="J850" i="8"/>
  <c r="I850" i="8"/>
  <c r="H850" i="8"/>
  <c r="G850" i="8"/>
  <c r="F850" i="8"/>
  <c r="E850" i="8"/>
  <c r="D850" i="8"/>
  <c r="B850" i="8"/>
  <c r="L849" i="8"/>
  <c r="K849" i="8"/>
  <c r="J849" i="8"/>
  <c r="I849" i="8"/>
  <c r="H849" i="8"/>
  <c r="G849" i="8"/>
  <c r="F849" i="8"/>
  <c r="E849" i="8"/>
  <c r="D849" i="8"/>
  <c r="B849" i="8"/>
  <c r="L848" i="8"/>
  <c r="K848" i="8"/>
  <c r="J848" i="8"/>
  <c r="I848" i="8"/>
  <c r="H848" i="8"/>
  <c r="G848" i="8"/>
  <c r="F848" i="8"/>
  <c r="E848" i="8"/>
  <c r="D848" i="8"/>
  <c r="B848" i="8"/>
  <c r="L847" i="8"/>
  <c r="K847" i="8"/>
  <c r="J847" i="8"/>
  <c r="I847" i="8"/>
  <c r="H847" i="8"/>
  <c r="G847" i="8"/>
  <c r="F847" i="8"/>
  <c r="E847" i="8"/>
  <c r="D847" i="8"/>
  <c r="B847" i="8"/>
  <c r="L846" i="8"/>
  <c r="K846" i="8"/>
  <c r="J846" i="8"/>
  <c r="I846" i="8"/>
  <c r="H846" i="8"/>
  <c r="G846" i="8"/>
  <c r="F846" i="8"/>
  <c r="E846" i="8"/>
  <c r="D846" i="8"/>
  <c r="B846" i="8"/>
  <c r="L845" i="8"/>
  <c r="K845" i="8"/>
  <c r="J845" i="8"/>
  <c r="I845" i="8"/>
  <c r="H845" i="8"/>
  <c r="G845" i="8"/>
  <c r="F845" i="8"/>
  <c r="E845" i="8"/>
  <c r="D845" i="8"/>
  <c r="B845" i="8"/>
  <c r="L844" i="8"/>
  <c r="K844" i="8"/>
  <c r="J844" i="8"/>
  <c r="I844" i="8"/>
  <c r="H844" i="8"/>
  <c r="G844" i="8"/>
  <c r="F844" i="8"/>
  <c r="E844" i="8"/>
  <c r="D844" i="8"/>
  <c r="B844" i="8"/>
  <c r="L843" i="8"/>
  <c r="K843" i="8"/>
  <c r="J843" i="8"/>
  <c r="I843" i="8"/>
  <c r="H843" i="8"/>
  <c r="G843" i="8"/>
  <c r="F843" i="8"/>
  <c r="E843" i="8"/>
  <c r="D843" i="8"/>
  <c r="B843" i="8"/>
  <c r="L842" i="8"/>
  <c r="K842" i="8"/>
  <c r="J842" i="8"/>
  <c r="I842" i="8"/>
  <c r="H842" i="8"/>
  <c r="G842" i="8"/>
  <c r="F842" i="8"/>
  <c r="E842" i="8"/>
  <c r="D842" i="8"/>
  <c r="B842" i="8"/>
  <c r="L841" i="8"/>
  <c r="K841" i="8"/>
  <c r="J841" i="8"/>
  <c r="I841" i="8"/>
  <c r="H841" i="8"/>
  <c r="G841" i="8"/>
  <c r="F841" i="8"/>
  <c r="E841" i="8"/>
  <c r="D841" i="8"/>
  <c r="B841" i="8"/>
  <c r="L840" i="8"/>
  <c r="K840" i="8"/>
  <c r="J840" i="8"/>
  <c r="I840" i="8"/>
  <c r="H840" i="8"/>
  <c r="G840" i="8"/>
  <c r="F840" i="8"/>
  <c r="E840" i="8"/>
  <c r="D840" i="8"/>
  <c r="B840" i="8"/>
  <c r="L839" i="8"/>
  <c r="K839" i="8"/>
  <c r="J839" i="8"/>
  <c r="I839" i="8"/>
  <c r="H839" i="8"/>
  <c r="G839" i="8"/>
  <c r="F839" i="8"/>
  <c r="E839" i="8"/>
  <c r="D839" i="8"/>
  <c r="B839" i="8"/>
  <c r="L838" i="8"/>
  <c r="K838" i="8"/>
  <c r="J838" i="8"/>
  <c r="I838" i="8"/>
  <c r="H838" i="8"/>
  <c r="G838" i="8"/>
  <c r="F838" i="8"/>
  <c r="E838" i="8"/>
  <c r="D838" i="8"/>
  <c r="B838" i="8"/>
  <c r="L837" i="8"/>
  <c r="K837" i="8"/>
  <c r="J837" i="8"/>
  <c r="I837" i="8"/>
  <c r="H837" i="8"/>
  <c r="G837" i="8"/>
  <c r="F837" i="8"/>
  <c r="E837" i="8"/>
  <c r="D837" i="8"/>
  <c r="B837" i="8"/>
  <c r="L836" i="8"/>
  <c r="K836" i="8"/>
  <c r="J836" i="8"/>
  <c r="I836" i="8"/>
  <c r="H836" i="8"/>
  <c r="G836" i="8"/>
  <c r="F836" i="8"/>
  <c r="E836" i="8"/>
  <c r="D836" i="8"/>
  <c r="B836" i="8"/>
  <c r="L835" i="8"/>
  <c r="K835" i="8"/>
  <c r="J835" i="8"/>
  <c r="I835" i="8"/>
  <c r="H835" i="8"/>
  <c r="G835" i="8"/>
  <c r="F835" i="8"/>
  <c r="E835" i="8"/>
  <c r="D835" i="8"/>
  <c r="B835" i="8"/>
  <c r="L834" i="8"/>
  <c r="K834" i="8"/>
  <c r="J834" i="8"/>
  <c r="I834" i="8"/>
  <c r="H834" i="8"/>
  <c r="G834" i="8"/>
  <c r="F834" i="8"/>
  <c r="E834" i="8"/>
  <c r="D834" i="8"/>
  <c r="B834" i="8"/>
  <c r="L833" i="8"/>
  <c r="K833" i="8"/>
  <c r="J833" i="8"/>
  <c r="I833" i="8"/>
  <c r="H833" i="8"/>
  <c r="G833" i="8"/>
  <c r="F833" i="8"/>
  <c r="E833" i="8"/>
  <c r="D833" i="8"/>
  <c r="B833" i="8"/>
  <c r="L832" i="8"/>
  <c r="K832" i="8"/>
  <c r="J832" i="8"/>
  <c r="I832" i="8"/>
  <c r="H832" i="8"/>
  <c r="G832" i="8"/>
  <c r="F832" i="8"/>
  <c r="E832" i="8"/>
  <c r="D832" i="8"/>
  <c r="B832" i="8"/>
  <c r="L831" i="8"/>
  <c r="K831" i="8"/>
  <c r="J831" i="8"/>
  <c r="I831" i="8"/>
  <c r="H831" i="8"/>
  <c r="G831" i="8"/>
  <c r="F831" i="8"/>
  <c r="E831" i="8"/>
  <c r="D831" i="8"/>
  <c r="B831" i="8"/>
  <c r="L830" i="8"/>
  <c r="K830" i="8"/>
  <c r="J830" i="8"/>
  <c r="I830" i="8"/>
  <c r="H830" i="8"/>
  <c r="G830" i="8"/>
  <c r="F830" i="8"/>
  <c r="E830" i="8"/>
  <c r="D830" i="8"/>
  <c r="B830" i="8"/>
  <c r="L829" i="8"/>
  <c r="K829" i="8"/>
  <c r="J829" i="8"/>
  <c r="I829" i="8"/>
  <c r="H829" i="8"/>
  <c r="G829" i="8"/>
  <c r="F829" i="8"/>
  <c r="E829" i="8"/>
  <c r="D829" i="8"/>
  <c r="B829" i="8"/>
  <c r="L828" i="8"/>
  <c r="K828" i="8"/>
  <c r="J828" i="8"/>
  <c r="I828" i="8"/>
  <c r="H828" i="8"/>
  <c r="G828" i="8"/>
  <c r="F828" i="8"/>
  <c r="E828" i="8"/>
  <c r="D828" i="8"/>
  <c r="B828" i="8"/>
  <c r="L827" i="8"/>
  <c r="K827" i="8"/>
  <c r="J827" i="8"/>
  <c r="I827" i="8"/>
  <c r="H827" i="8"/>
  <c r="G827" i="8"/>
  <c r="F827" i="8"/>
  <c r="E827" i="8"/>
  <c r="D827" i="8"/>
  <c r="B827" i="8"/>
  <c r="L826" i="8"/>
  <c r="K826" i="8"/>
  <c r="J826" i="8"/>
  <c r="I826" i="8"/>
  <c r="H826" i="8"/>
  <c r="G826" i="8"/>
  <c r="F826" i="8"/>
  <c r="E826" i="8"/>
  <c r="D826" i="8"/>
  <c r="B826" i="8"/>
  <c r="L825" i="8"/>
  <c r="K825" i="8"/>
  <c r="J825" i="8"/>
  <c r="I825" i="8"/>
  <c r="H825" i="8"/>
  <c r="G825" i="8"/>
  <c r="F825" i="8"/>
  <c r="E825" i="8"/>
  <c r="D825" i="8"/>
  <c r="B825" i="8"/>
  <c r="L824" i="8"/>
  <c r="K824" i="8"/>
  <c r="J824" i="8"/>
  <c r="I824" i="8"/>
  <c r="H824" i="8"/>
  <c r="G824" i="8"/>
  <c r="F824" i="8"/>
  <c r="E824" i="8"/>
  <c r="D824" i="8"/>
  <c r="B824" i="8"/>
  <c r="L823" i="8"/>
  <c r="K823" i="8"/>
  <c r="J823" i="8"/>
  <c r="I823" i="8"/>
  <c r="H823" i="8"/>
  <c r="G823" i="8"/>
  <c r="F823" i="8"/>
  <c r="E823" i="8"/>
  <c r="D823" i="8"/>
  <c r="B823" i="8"/>
  <c r="L822" i="8"/>
  <c r="K822" i="8"/>
  <c r="J822" i="8"/>
  <c r="I822" i="8"/>
  <c r="H822" i="8"/>
  <c r="G822" i="8"/>
  <c r="F822" i="8"/>
  <c r="E822" i="8"/>
  <c r="D822" i="8"/>
  <c r="B822" i="8"/>
  <c r="L821" i="8"/>
  <c r="K821" i="8"/>
  <c r="J821" i="8"/>
  <c r="I821" i="8"/>
  <c r="H821" i="8"/>
  <c r="G821" i="8"/>
  <c r="F821" i="8"/>
  <c r="E821" i="8"/>
  <c r="D821" i="8"/>
  <c r="B821" i="8"/>
  <c r="L820" i="8"/>
  <c r="K820" i="8"/>
  <c r="J820" i="8"/>
  <c r="I820" i="8"/>
  <c r="H820" i="8"/>
  <c r="G820" i="8"/>
  <c r="F820" i="8"/>
  <c r="E820" i="8"/>
  <c r="D820" i="8"/>
  <c r="B820" i="8"/>
  <c r="L819" i="8"/>
  <c r="K819" i="8"/>
  <c r="J819" i="8"/>
  <c r="I819" i="8"/>
  <c r="H819" i="8"/>
  <c r="G819" i="8"/>
  <c r="F819" i="8"/>
  <c r="E819" i="8"/>
  <c r="D819" i="8"/>
  <c r="B819" i="8"/>
  <c r="L818" i="8"/>
  <c r="K818" i="8"/>
  <c r="J818" i="8"/>
  <c r="I818" i="8"/>
  <c r="H818" i="8"/>
  <c r="G818" i="8"/>
  <c r="F818" i="8"/>
  <c r="E818" i="8"/>
  <c r="D818" i="8"/>
  <c r="B818" i="8"/>
  <c r="L817" i="8"/>
  <c r="K817" i="8"/>
  <c r="J817" i="8"/>
  <c r="I817" i="8"/>
  <c r="H817" i="8"/>
  <c r="G817" i="8"/>
  <c r="F817" i="8"/>
  <c r="E817" i="8"/>
  <c r="D817" i="8"/>
  <c r="B817" i="8"/>
  <c r="L816" i="8"/>
  <c r="K816" i="8"/>
  <c r="J816" i="8"/>
  <c r="I816" i="8"/>
  <c r="H816" i="8"/>
  <c r="G816" i="8"/>
  <c r="F816" i="8"/>
  <c r="E816" i="8"/>
  <c r="D816" i="8"/>
  <c r="B816" i="8"/>
  <c r="L815" i="8"/>
  <c r="K815" i="8"/>
  <c r="J815" i="8"/>
  <c r="I815" i="8"/>
  <c r="H815" i="8"/>
  <c r="G815" i="8"/>
  <c r="F815" i="8"/>
  <c r="E815" i="8"/>
  <c r="D815" i="8"/>
  <c r="B815" i="8"/>
  <c r="L814" i="8"/>
  <c r="K814" i="8"/>
  <c r="J814" i="8"/>
  <c r="I814" i="8"/>
  <c r="H814" i="8"/>
  <c r="G814" i="8"/>
  <c r="F814" i="8"/>
  <c r="E814" i="8"/>
  <c r="D814" i="8"/>
  <c r="B814" i="8"/>
  <c r="L813" i="8"/>
  <c r="K813" i="8"/>
  <c r="J813" i="8"/>
  <c r="I813" i="8"/>
  <c r="H813" i="8"/>
  <c r="G813" i="8"/>
  <c r="F813" i="8"/>
  <c r="E813" i="8"/>
  <c r="D813" i="8"/>
  <c r="B813" i="8"/>
  <c r="L812" i="8"/>
  <c r="K812" i="8"/>
  <c r="J812" i="8"/>
  <c r="I812" i="8"/>
  <c r="H812" i="8"/>
  <c r="G812" i="8"/>
  <c r="F812" i="8"/>
  <c r="E812" i="8"/>
  <c r="D812" i="8"/>
  <c r="B812" i="8"/>
  <c r="L811" i="8"/>
  <c r="K811" i="8"/>
  <c r="J811" i="8"/>
  <c r="I811" i="8"/>
  <c r="H811" i="8"/>
  <c r="G811" i="8"/>
  <c r="F811" i="8"/>
  <c r="E811" i="8"/>
  <c r="D811" i="8"/>
  <c r="B811" i="8"/>
  <c r="L810" i="8"/>
  <c r="K810" i="8"/>
  <c r="J810" i="8"/>
  <c r="I810" i="8"/>
  <c r="H810" i="8"/>
  <c r="G810" i="8"/>
  <c r="F810" i="8"/>
  <c r="E810" i="8"/>
  <c r="D810" i="8"/>
  <c r="B810" i="8"/>
  <c r="L809" i="8"/>
  <c r="K809" i="8"/>
  <c r="J809" i="8"/>
  <c r="I809" i="8"/>
  <c r="H809" i="8"/>
  <c r="G809" i="8"/>
  <c r="F809" i="8"/>
  <c r="E809" i="8"/>
  <c r="D809" i="8"/>
  <c r="B809" i="8"/>
  <c r="L808" i="8"/>
  <c r="K808" i="8"/>
  <c r="J808" i="8"/>
  <c r="I808" i="8"/>
  <c r="H808" i="8"/>
  <c r="G808" i="8"/>
  <c r="F808" i="8"/>
  <c r="E808" i="8"/>
  <c r="D808" i="8"/>
  <c r="B808" i="8"/>
  <c r="L807" i="8"/>
  <c r="K807" i="8"/>
  <c r="J807" i="8"/>
  <c r="I807" i="8"/>
  <c r="H807" i="8"/>
  <c r="G807" i="8"/>
  <c r="F807" i="8"/>
  <c r="E807" i="8"/>
  <c r="D807" i="8"/>
  <c r="B807" i="8"/>
  <c r="L806" i="8"/>
  <c r="K806" i="8"/>
  <c r="J806" i="8"/>
  <c r="I806" i="8"/>
  <c r="H806" i="8"/>
  <c r="G806" i="8"/>
  <c r="F806" i="8"/>
  <c r="E806" i="8"/>
  <c r="D806" i="8"/>
  <c r="B806" i="8"/>
  <c r="L805" i="8"/>
  <c r="K805" i="8"/>
  <c r="J805" i="8"/>
  <c r="I805" i="8"/>
  <c r="H805" i="8"/>
  <c r="G805" i="8"/>
  <c r="F805" i="8"/>
  <c r="E805" i="8"/>
  <c r="D805" i="8"/>
  <c r="B805" i="8"/>
  <c r="L804" i="8"/>
  <c r="K804" i="8"/>
  <c r="J804" i="8"/>
  <c r="I804" i="8"/>
  <c r="H804" i="8"/>
  <c r="G804" i="8"/>
  <c r="F804" i="8"/>
  <c r="E804" i="8"/>
  <c r="D804" i="8"/>
  <c r="B804" i="8"/>
  <c r="L803" i="8"/>
  <c r="K803" i="8"/>
  <c r="J803" i="8"/>
  <c r="I803" i="8"/>
  <c r="H803" i="8"/>
  <c r="G803" i="8"/>
  <c r="F803" i="8"/>
  <c r="E803" i="8"/>
  <c r="D803" i="8"/>
  <c r="B803" i="8"/>
  <c r="L802" i="8"/>
  <c r="K802" i="8"/>
  <c r="J802" i="8"/>
  <c r="I802" i="8"/>
  <c r="H802" i="8"/>
  <c r="G802" i="8"/>
  <c r="F802" i="8"/>
  <c r="E802" i="8"/>
  <c r="D802" i="8"/>
  <c r="B802" i="8"/>
  <c r="L801" i="8"/>
  <c r="K801" i="8"/>
  <c r="J801" i="8"/>
  <c r="I801" i="8"/>
  <c r="H801" i="8"/>
  <c r="G801" i="8"/>
  <c r="F801" i="8"/>
  <c r="E801" i="8"/>
  <c r="D801" i="8"/>
  <c r="B801" i="8"/>
  <c r="L800" i="8"/>
  <c r="K800" i="8"/>
  <c r="J800" i="8"/>
  <c r="I800" i="8"/>
  <c r="H800" i="8"/>
  <c r="G800" i="8"/>
  <c r="F800" i="8"/>
  <c r="E800" i="8"/>
  <c r="D800" i="8"/>
  <c r="B800" i="8"/>
  <c r="L799" i="8"/>
  <c r="K799" i="8"/>
  <c r="J799" i="8"/>
  <c r="I799" i="8"/>
  <c r="H799" i="8"/>
  <c r="G799" i="8"/>
  <c r="F799" i="8"/>
  <c r="E799" i="8"/>
  <c r="D799" i="8"/>
  <c r="B799" i="8"/>
  <c r="L798" i="8"/>
  <c r="K798" i="8"/>
  <c r="J798" i="8"/>
  <c r="I798" i="8"/>
  <c r="H798" i="8"/>
  <c r="G798" i="8"/>
  <c r="F798" i="8"/>
  <c r="E798" i="8"/>
  <c r="D798" i="8"/>
  <c r="B798" i="8"/>
  <c r="L797" i="8"/>
  <c r="K797" i="8"/>
  <c r="J797" i="8"/>
  <c r="I797" i="8"/>
  <c r="H797" i="8"/>
  <c r="G797" i="8"/>
  <c r="F797" i="8"/>
  <c r="E797" i="8"/>
  <c r="D797" i="8"/>
  <c r="B797" i="8"/>
  <c r="L796" i="8"/>
  <c r="K796" i="8"/>
  <c r="J796" i="8"/>
  <c r="I796" i="8"/>
  <c r="H796" i="8"/>
  <c r="G796" i="8"/>
  <c r="F796" i="8"/>
  <c r="E796" i="8"/>
  <c r="D796" i="8"/>
  <c r="B796" i="8"/>
  <c r="L795" i="8"/>
  <c r="K795" i="8"/>
  <c r="J795" i="8"/>
  <c r="I795" i="8"/>
  <c r="H795" i="8"/>
  <c r="G795" i="8"/>
  <c r="F795" i="8"/>
  <c r="E795" i="8"/>
  <c r="D795" i="8"/>
  <c r="B795" i="8"/>
  <c r="L794" i="8"/>
  <c r="K794" i="8"/>
  <c r="J794" i="8"/>
  <c r="I794" i="8"/>
  <c r="H794" i="8"/>
  <c r="G794" i="8"/>
  <c r="F794" i="8"/>
  <c r="E794" i="8"/>
  <c r="D794" i="8"/>
  <c r="B794" i="8"/>
  <c r="L793" i="8"/>
  <c r="K793" i="8"/>
  <c r="J793" i="8"/>
  <c r="I793" i="8"/>
  <c r="H793" i="8"/>
  <c r="G793" i="8"/>
  <c r="F793" i="8"/>
  <c r="E793" i="8"/>
  <c r="D793" i="8"/>
  <c r="B793" i="8"/>
  <c r="L792" i="8"/>
  <c r="K792" i="8"/>
  <c r="J792" i="8"/>
  <c r="I792" i="8"/>
  <c r="H792" i="8"/>
  <c r="G792" i="8"/>
  <c r="F792" i="8"/>
  <c r="E792" i="8"/>
  <c r="D792" i="8"/>
  <c r="B792" i="8"/>
  <c r="L791" i="8"/>
  <c r="K791" i="8"/>
  <c r="J791" i="8"/>
  <c r="I791" i="8"/>
  <c r="H791" i="8"/>
  <c r="G791" i="8"/>
  <c r="F791" i="8"/>
  <c r="E791" i="8"/>
  <c r="D791" i="8"/>
  <c r="B791" i="8"/>
  <c r="L790" i="8"/>
  <c r="K790" i="8"/>
  <c r="J790" i="8"/>
  <c r="I790" i="8"/>
  <c r="H790" i="8"/>
  <c r="G790" i="8"/>
  <c r="F790" i="8"/>
  <c r="E790" i="8"/>
  <c r="D790" i="8"/>
  <c r="B790" i="8"/>
  <c r="L789" i="8"/>
  <c r="K789" i="8"/>
  <c r="J789" i="8"/>
  <c r="I789" i="8"/>
  <c r="H789" i="8"/>
  <c r="G789" i="8"/>
  <c r="F789" i="8"/>
  <c r="E789" i="8"/>
  <c r="D789" i="8"/>
  <c r="B789" i="8"/>
  <c r="L788" i="8"/>
  <c r="K788" i="8"/>
  <c r="J788" i="8"/>
  <c r="I788" i="8"/>
  <c r="H788" i="8"/>
  <c r="G788" i="8"/>
  <c r="F788" i="8"/>
  <c r="E788" i="8"/>
  <c r="D788" i="8"/>
  <c r="B788" i="8"/>
  <c r="L787" i="8"/>
  <c r="K787" i="8"/>
  <c r="J787" i="8"/>
  <c r="I787" i="8"/>
  <c r="H787" i="8"/>
  <c r="G787" i="8"/>
  <c r="F787" i="8"/>
  <c r="E787" i="8"/>
  <c r="D787" i="8"/>
  <c r="B787" i="8"/>
  <c r="L786" i="8"/>
  <c r="K786" i="8"/>
  <c r="J786" i="8"/>
  <c r="I786" i="8"/>
  <c r="H786" i="8"/>
  <c r="G786" i="8"/>
  <c r="F786" i="8"/>
  <c r="E786" i="8"/>
  <c r="D786" i="8"/>
  <c r="B786" i="8"/>
  <c r="L785" i="8"/>
  <c r="K785" i="8"/>
  <c r="J785" i="8"/>
  <c r="I785" i="8"/>
  <c r="H785" i="8"/>
  <c r="G785" i="8"/>
  <c r="F785" i="8"/>
  <c r="E785" i="8"/>
  <c r="D785" i="8"/>
  <c r="B785" i="8"/>
  <c r="L784" i="8"/>
  <c r="K784" i="8"/>
  <c r="J784" i="8"/>
  <c r="I784" i="8"/>
  <c r="H784" i="8"/>
  <c r="G784" i="8"/>
  <c r="F784" i="8"/>
  <c r="E784" i="8"/>
  <c r="D784" i="8"/>
  <c r="B784" i="8"/>
  <c r="L783" i="8"/>
  <c r="K783" i="8"/>
  <c r="J783" i="8"/>
  <c r="I783" i="8"/>
  <c r="H783" i="8"/>
  <c r="G783" i="8"/>
  <c r="F783" i="8"/>
  <c r="E783" i="8"/>
  <c r="D783" i="8"/>
  <c r="B783" i="8"/>
  <c r="L782" i="8"/>
  <c r="K782" i="8"/>
  <c r="J782" i="8"/>
  <c r="I782" i="8"/>
  <c r="H782" i="8"/>
  <c r="G782" i="8"/>
  <c r="F782" i="8"/>
  <c r="E782" i="8"/>
  <c r="D782" i="8"/>
  <c r="B782" i="8"/>
  <c r="L781" i="8"/>
  <c r="K781" i="8"/>
  <c r="J781" i="8"/>
  <c r="I781" i="8"/>
  <c r="H781" i="8"/>
  <c r="G781" i="8"/>
  <c r="F781" i="8"/>
  <c r="E781" i="8"/>
  <c r="D781" i="8"/>
  <c r="B781" i="8"/>
  <c r="L780" i="8"/>
  <c r="K780" i="8"/>
  <c r="J780" i="8"/>
  <c r="I780" i="8"/>
  <c r="H780" i="8"/>
  <c r="G780" i="8"/>
  <c r="F780" i="8"/>
  <c r="E780" i="8"/>
  <c r="D780" i="8"/>
  <c r="B780" i="8"/>
  <c r="L779" i="8"/>
  <c r="K779" i="8"/>
  <c r="J779" i="8"/>
  <c r="I779" i="8"/>
  <c r="H779" i="8"/>
  <c r="G779" i="8"/>
  <c r="F779" i="8"/>
  <c r="E779" i="8"/>
  <c r="D779" i="8"/>
  <c r="B779" i="8"/>
  <c r="L778" i="8"/>
  <c r="K778" i="8"/>
  <c r="J778" i="8"/>
  <c r="I778" i="8"/>
  <c r="H778" i="8"/>
  <c r="G778" i="8"/>
  <c r="F778" i="8"/>
  <c r="E778" i="8"/>
  <c r="D778" i="8"/>
  <c r="B778" i="8"/>
  <c r="L777" i="8"/>
  <c r="K777" i="8"/>
  <c r="J777" i="8"/>
  <c r="I777" i="8"/>
  <c r="H777" i="8"/>
  <c r="G777" i="8"/>
  <c r="F777" i="8"/>
  <c r="E777" i="8"/>
  <c r="D777" i="8"/>
  <c r="B777" i="8"/>
  <c r="L776" i="8"/>
  <c r="K776" i="8"/>
  <c r="J776" i="8"/>
  <c r="I776" i="8"/>
  <c r="H776" i="8"/>
  <c r="G776" i="8"/>
  <c r="F776" i="8"/>
  <c r="E776" i="8"/>
  <c r="D776" i="8"/>
  <c r="B776" i="8"/>
  <c r="L775" i="8"/>
  <c r="K775" i="8"/>
  <c r="J775" i="8"/>
  <c r="I775" i="8"/>
  <c r="H775" i="8"/>
  <c r="G775" i="8"/>
  <c r="F775" i="8"/>
  <c r="E775" i="8"/>
  <c r="D775" i="8"/>
  <c r="B775" i="8"/>
  <c r="L774" i="8"/>
  <c r="K774" i="8"/>
  <c r="J774" i="8"/>
  <c r="I774" i="8"/>
  <c r="H774" i="8"/>
  <c r="G774" i="8"/>
  <c r="F774" i="8"/>
  <c r="E774" i="8"/>
  <c r="D774" i="8"/>
  <c r="B774" i="8"/>
  <c r="L773" i="8"/>
  <c r="K773" i="8"/>
  <c r="J773" i="8"/>
  <c r="I773" i="8"/>
  <c r="H773" i="8"/>
  <c r="G773" i="8"/>
  <c r="F773" i="8"/>
  <c r="E773" i="8"/>
  <c r="D773" i="8"/>
  <c r="B773" i="8"/>
  <c r="L772" i="8"/>
  <c r="K772" i="8"/>
  <c r="J772" i="8"/>
  <c r="I772" i="8"/>
  <c r="H772" i="8"/>
  <c r="G772" i="8"/>
  <c r="F772" i="8"/>
  <c r="E772" i="8"/>
  <c r="D772" i="8"/>
  <c r="B772" i="8"/>
  <c r="L771" i="8"/>
  <c r="K771" i="8"/>
  <c r="J771" i="8"/>
  <c r="I771" i="8"/>
  <c r="H771" i="8"/>
  <c r="G771" i="8"/>
  <c r="F771" i="8"/>
  <c r="E771" i="8"/>
  <c r="D771" i="8"/>
  <c r="B771" i="8"/>
  <c r="L770" i="8"/>
  <c r="K770" i="8"/>
  <c r="J770" i="8"/>
  <c r="I770" i="8"/>
  <c r="H770" i="8"/>
  <c r="G770" i="8"/>
  <c r="F770" i="8"/>
  <c r="E770" i="8"/>
  <c r="D770" i="8"/>
  <c r="B770" i="8"/>
  <c r="L769" i="8"/>
  <c r="K769" i="8"/>
  <c r="J769" i="8"/>
  <c r="I769" i="8"/>
  <c r="H769" i="8"/>
  <c r="G769" i="8"/>
  <c r="F769" i="8"/>
  <c r="E769" i="8"/>
  <c r="D769" i="8"/>
  <c r="B769" i="8"/>
  <c r="L768" i="8"/>
  <c r="K768" i="8"/>
  <c r="J768" i="8"/>
  <c r="I768" i="8"/>
  <c r="H768" i="8"/>
  <c r="G768" i="8"/>
  <c r="F768" i="8"/>
  <c r="E768" i="8"/>
  <c r="D768" i="8"/>
  <c r="B768" i="8"/>
  <c r="L767" i="8"/>
  <c r="K767" i="8"/>
  <c r="J767" i="8"/>
  <c r="I767" i="8"/>
  <c r="H767" i="8"/>
  <c r="G767" i="8"/>
  <c r="F767" i="8"/>
  <c r="E767" i="8"/>
  <c r="D767" i="8"/>
  <c r="B767" i="8"/>
  <c r="L766" i="8"/>
  <c r="K766" i="8"/>
  <c r="J766" i="8"/>
  <c r="I766" i="8"/>
  <c r="H766" i="8"/>
  <c r="G766" i="8"/>
  <c r="F766" i="8"/>
  <c r="E766" i="8"/>
  <c r="D766" i="8"/>
  <c r="B766" i="8"/>
  <c r="L765" i="8"/>
  <c r="K765" i="8"/>
  <c r="J765" i="8"/>
  <c r="I765" i="8"/>
  <c r="H765" i="8"/>
  <c r="G765" i="8"/>
  <c r="F765" i="8"/>
  <c r="E765" i="8"/>
  <c r="D765" i="8"/>
  <c r="B765" i="8"/>
  <c r="L764" i="8"/>
  <c r="K764" i="8"/>
  <c r="J764" i="8"/>
  <c r="I764" i="8"/>
  <c r="H764" i="8"/>
  <c r="G764" i="8"/>
  <c r="F764" i="8"/>
  <c r="E764" i="8"/>
  <c r="D764" i="8"/>
  <c r="B764" i="8"/>
  <c r="L763" i="8"/>
  <c r="K763" i="8"/>
  <c r="J763" i="8"/>
  <c r="I763" i="8"/>
  <c r="H763" i="8"/>
  <c r="G763" i="8"/>
  <c r="F763" i="8"/>
  <c r="E763" i="8"/>
  <c r="D763" i="8"/>
  <c r="B763" i="8"/>
  <c r="L762" i="8"/>
  <c r="K762" i="8"/>
  <c r="J762" i="8"/>
  <c r="I762" i="8"/>
  <c r="H762" i="8"/>
  <c r="G762" i="8"/>
  <c r="F762" i="8"/>
  <c r="E762" i="8"/>
  <c r="D762" i="8"/>
  <c r="B762" i="8"/>
  <c r="L761" i="8"/>
  <c r="K761" i="8"/>
  <c r="J761" i="8"/>
  <c r="I761" i="8"/>
  <c r="H761" i="8"/>
  <c r="G761" i="8"/>
  <c r="F761" i="8"/>
  <c r="E761" i="8"/>
  <c r="D761" i="8"/>
  <c r="B761" i="8"/>
  <c r="L760" i="8"/>
  <c r="K760" i="8"/>
  <c r="J760" i="8"/>
  <c r="I760" i="8"/>
  <c r="H760" i="8"/>
  <c r="G760" i="8"/>
  <c r="F760" i="8"/>
  <c r="E760" i="8"/>
  <c r="D760" i="8"/>
  <c r="B760" i="8"/>
  <c r="L759" i="8"/>
  <c r="K759" i="8"/>
  <c r="J759" i="8"/>
  <c r="I759" i="8"/>
  <c r="H759" i="8"/>
  <c r="G759" i="8"/>
  <c r="F759" i="8"/>
  <c r="E759" i="8"/>
  <c r="D759" i="8"/>
  <c r="B759" i="8"/>
  <c r="L758" i="8"/>
  <c r="K758" i="8"/>
  <c r="J758" i="8"/>
  <c r="I758" i="8"/>
  <c r="H758" i="8"/>
  <c r="G758" i="8"/>
  <c r="F758" i="8"/>
  <c r="E758" i="8"/>
  <c r="D758" i="8"/>
  <c r="B758" i="8"/>
  <c r="L757" i="8"/>
  <c r="K757" i="8"/>
  <c r="J757" i="8"/>
  <c r="I757" i="8"/>
  <c r="H757" i="8"/>
  <c r="G757" i="8"/>
  <c r="F757" i="8"/>
  <c r="E757" i="8"/>
  <c r="D757" i="8"/>
  <c r="B757" i="8"/>
  <c r="L756" i="8"/>
  <c r="K756" i="8"/>
  <c r="J756" i="8"/>
  <c r="I756" i="8"/>
  <c r="H756" i="8"/>
  <c r="G756" i="8"/>
  <c r="F756" i="8"/>
  <c r="E756" i="8"/>
  <c r="D756" i="8"/>
  <c r="B756" i="8"/>
  <c r="L755" i="8"/>
  <c r="K755" i="8"/>
  <c r="J755" i="8"/>
  <c r="I755" i="8"/>
  <c r="H755" i="8"/>
  <c r="G755" i="8"/>
  <c r="F755" i="8"/>
  <c r="E755" i="8"/>
  <c r="D755" i="8"/>
  <c r="B755" i="8"/>
  <c r="L754" i="8"/>
  <c r="K754" i="8"/>
  <c r="J754" i="8"/>
  <c r="I754" i="8"/>
  <c r="H754" i="8"/>
  <c r="G754" i="8"/>
  <c r="F754" i="8"/>
  <c r="E754" i="8"/>
  <c r="D754" i="8"/>
  <c r="B754" i="8"/>
  <c r="L753" i="8"/>
  <c r="K753" i="8"/>
  <c r="J753" i="8"/>
  <c r="I753" i="8"/>
  <c r="H753" i="8"/>
  <c r="G753" i="8"/>
  <c r="F753" i="8"/>
  <c r="E753" i="8"/>
  <c r="D753" i="8"/>
  <c r="B753" i="8"/>
  <c r="L752" i="8"/>
  <c r="K752" i="8"/>
  <c r="J752" i="8"/>
  <c r="I752" i="8"/>
  <c r="H752" i="8"/>
  <c r="G752" i="8"/>
  <c r="F752" i="8"/>
  <c r="E752" i="8"/>
  <c r="D752" i="8"/>
  <c r="B752" i="8"/>
  <c r="L751" i="8"/>
  <c r="K751" i="8"/>
  <c r="J751" i="8"/>
  <c r="I751" i="8"/>
  <c r="H751" i="8"/>
  <c r="G751" i="8"/>
  <c r="F751" i="8"/>
  <c r="E751" i="8"/>
  <c r="D751" i="8"/>
  <c r="B751" i="8"/>
  <c r="L750" i="8"/>
  <c r="K750" i="8"/>
  <c r="J750" i="8"/>
  <c r="I750" i="8"/>
  <c r="H750" i="8"/>
  <c r="G750" i="8"/>
  <c r="F750" i="8"/>
  <c r="E750" i="8"/>
  <c r="D750" i="8"/>
  <c r="B750" i="8"/>
  <c r="L749" i="8"/>
  <c r="K749" i="8"/>
  <c r="J749" i="8"/>
  <c r="I749" i="8"/>
  <c r="H749" i="8"/>
  <c r="G749" i="8"/>
  <c r="F749" i="8"/>
  <c r="E749" i="8"/>
  <c r="D749" i="8"/>
  <c r="B749" i="8"/>
  <c r="L748" i="8"/>
  <c r="K748" i="8"/>
  <c r="J748" i="8"/>
  <c r="I748" i="8"/>
  <c r="H748" i="8"/>
  <c r="G748" i="8"/>
  <c r="F748" i="8"/>
  <c r="E748" i="8"/>
  <c r="D748" i="8"/>
  <c r="B748" i="8"/>
  <c r="L747" i="8"/>
  <c r="K747" i="8"/>
  <c r="J747" i="8"/>
  <c r="I747" i="8"/>
  <c r="H747" i="8"/>
  <c r="G747" i="8"/>
  <c r="F747" i="8"/>
  <c r="E747" i="8"/>
  <c r="D747" i="8"/>
  <c r="B747" i="8"/>
  <c r="L746" i="8"/>
  <c r="K746" i="8"/>
  <c r="J746" i="8"/>
  <c r="I746" i="8"/>
  <c r="H746" i="8"/>
  <c r="G746" i="8"/>
  <c r="F746" i="8"/>
  <c r="E746" i="8"/>
  <c r="D746" i="8"/>
  <c r="B746" i="8"/>
  <c r="L745" i="8"/>
  <c r="K745" i="8"/>
  <c r="J745" i="8"/>
  <c r="I745" i="8"/>
  <c r="H745" i="8"/>
  <c r="G745" i="8"/>
  <c r="F745" i="8"/>
  <c r="E745" i="8"/>
  <c r="D745" i="8"/>
  <c r="B745" i="8"/>
  <c r="L744" i="8"/>
  <c r="K744" i="8"/>
  <c r="J744" i="8"/>
  <c r="I744" i="8"/>
  <c r="H744" i="8"/>
  <c r="G744" i="8"/>
  <c r="F744" i="8"/>
  <c r="E744" i="8"/>
  <c r="D744" i="8"/>
  <c r="B744" i="8"/>
  <c r="L743" i="8"/>
  <c r="K743" i="8"/>
  <c r="J743" i="8"/>
  <c r="I743" i="8"/>
  <c r="H743" i="8"/>
  <c r="G743" i="8"/>
  <c r="F743" i="8"/>
  <c r="E743" i="8"/>
  <c r="D743" i="8"/>
  <c r="B743" i="8"/>
  <c r="L742" i="8"/>
  <c r="K742" i="8"/>
  <c r="J742" i="8"/>
  <c r="I742" i="8"/>
  <c r="H742" i="8"/>
  <c r="G742" i="8"/>
  <c r="F742" i="8"/>
  <c r="E742" i="8"/>
  <c r="D742" i="8"/>
  <c r="B742" i="8"/>
  <c r="L741" i="8"/>
  <c r="K741" i="8"/>
  <c r="J741" i="8"/>
  <c r="I741" i="8"/>
  <c r="H741" i="8"/>
  <c r="G741" i="8"/>
  <c r="F741" i="8"/>
  <c r="E741" i="8"/>
  <c r="D741" i="8"/>
  <c r="B741" i="8"/>
  <c r="L740" i="8"/>
  <c r="K740" i="8"/>
  <c r="J740" i="8"/>
  <c r="I740" i="8"/>
  <c r="H740" i="8"/>
  <c r="G740" i="8"/>
  <c r="F740" i="8"/>
  <c r="E740" i="8"/>
  <c r="D740" i="8"/>
  <c r="B740" i="8"/>
  <c r="L739" i="8"/>
  <c r="K739" i="8"/>
  <c r="J739" i="8"/>
  <c r="I739" i="8"/>
  <c r="H739" i="8"/>
  <c r="G739" i="8"/>
  <c r="F739" i="8"/>
  <c r="E739" i="8"/>
  <c r="D739" i="8"/>
  <c r="B739" i="8"/>
  <c r="L738" i="8"/>
  <c r="K738" i="8"/>
  <c r="J738" i="8"/>
  <c r="I738" i="8"/>
  <c r="H738" i="8"/>
  <c r="G738" i="8"/>
  <c r="F738" i="8"/>
  <c r="E738" i="8"/>
  <c r="D738" i="8"/>
  <c r="B738" i="8"/>
  <c r="L737" i="8"/>
  <c r="K737" i="8"/>
  <c r="J737" i="8"/>
  <c r="I737" i="8"/>
  <c r="H737" i="8"/>
  <c r="G737" i="8"/>
  <c r="F737" i="8"/>
  <c r="E737" i="8"/>
  <c r="D737" i="8"/>
  <c r="B737" i="8"/>
  <c r="L736" i="8"/>
  <c r="K736" i="8"/>
  <c r="J736" i="8"/>
  <c r="I736" i="8"/>
  <c r="H736" i="8"/>
  <c r="G736" i="8"/>
  <c r="F736" i="8"/>
  <c r="E736" i="8"/>
  <c r="D736" i="8"/>
  <c r="B736" i="8"/>
  <c r="L735" i="8"/>
  <c r="K735" i="8"/>
  <c r="J735" i="8"/>
  <c r="I735" i="8"/>
  <c r="H735" i="8"/>
  <c r="G735" i="8"/>
  <c r="F735" i="8"/>
  <c r="E735" i="8"/>
  <c r="D735" i="8"/>
  <c r="B735" i="8"/>
  <c r="L734" i="8"/>
  <c r="K734" i="8"/>
  <c r="J734" i="8"/>
  <c r="I734" i="8"/>
  <c r="H734" i="8"/>
  <c r="G734" i="8"/>
  <c r="F734" i="8"/>
  <c r="E734" i="8"/>
  <c r="D734" i="8"/>
  <c r="B734" i="8"/>
  <c r="L733" i="8"/>
  <c r="K733" i="8"/>
  <c r="J733" i="8"/>
  <c r="I733" i="8"/>
  <c r="H733" i="8"/>
  <c r="G733" i="8"/>
  <c r="F733" i="8"/>
  <c r="E733" i="8"/>
  <c r="D733" i="8"/>
  <c r="B733" i="8"/>
  <c r="L732" i="8"/>
  <c r="K732" i="8"/>
  <c r="J732" i="8"/>
  <c r="I732" i="8"/>
  <c r="H732" i="8"/>
  <c r="G732" i="8"/>
  <c r="F732" i="8"/>
  <c r="E732" i="8"/>
  <c r="D732" i="8"/>
  <c r="B732" i="8"/>
  <c r="L731" i="8"/>
  <c r="K731" i="8"/>
  <c r="J731" i="8"/>
  <c r="I731" i="8"/>
  <c r="H731" i="8"/>
  <c r="G731" i="8"/>
  <c r="F731" i="8"/>
  <c r="E731" i="8"/>
  <c r="D731" i="8"/>
  <c r="B731" i="8"/>
  <c r="L730" i="8"/>
  <c r="K730" i="8"/>
  <c r="J730" i="8"/>
  <c r="I730" i="8"/>
  <c r="H730" i="8"/>
  <c r="G730" i="8"/>
  <c r="F730" i="8"/>
  <c r="E730" i="8"/>
  <c r="D730" i="8"/>
  <c r="B730" i="8"/>
  <c r="L729" i="8"/>
  <c r="K729" i="8"/>
  <c r="J729" i="8"/>
  <c r="I729" i="8"/>
  <c r="H729" i="8"/>
  <c r="G729" i="8"/>
  <c r="F729" i="8"/>
  <c r="E729" i="8"/>
  <c r="D729" i="8"/>
  <c r="B729" i="8"/>
  <c r="L728" i="8"/>
  <c r="K728" i="8"/>
  <c r="J728" i="8"/>
  <c r="I728" i="8"/>
  <c r="H728" i="8"/>
  <c r="G728" i="8"/>
  <c r="F728" i="8"/>
  <c r="E728" i="8"/>
  <c r="D728" i="8"/>
  <c r="B728" i="8"/>
  <c r="L727" i="8"/>
  <c r="K727" i="8"/>
  <c r="J727" i="8"/>
  <c r="I727" i="8"/>
  <c r="H727" i="8"/>
  <c r="G727" i="8"/>
  <c r="F727" i="8"/>
  <c r="E727" i="8"/>
  <c r="D727" i="8"/>
  <c r="B727" i="8"/>
  <c r="L726" i="8"/>
  <c r="K726" i="8"/>
  <c r="J726" i="8"/>
  <c r="I726" i="8"/>
  <c r="H726" i="8"/>
  <c r="G726" i="8"/>
  <c r="F726" i="8"/>
  <c r="E726" i="8"/>
  <c r="D726" i="8"/>
  <c r="B726" i="8"/>
  <c r="L725" i="8"/>
  <c r="K725" i="8"/>
  <c r="J725" i="8"/>
  <c r="I725" i="8"/>
  <c r="H725" i="8"/>
  <c r="G725" i="8"/>
  <c r="F725" i="8"/>
  <c r="E725" i="8"/>
  <c r="D725" i="8"/>
  <c r="B725" i="8"/>
  <c r="L724" i="8"/>
  <c r="K724" i="8"/>
  <c r="J724" i="8"/>
  <c r="I724" i="8"/>
  <c r="H724" i="8"/>
  <c r="G724" i="8"/>
  <c r="F724" i="8"/>
  <c r="E724" i="8"/>
  <c r="D724" i="8"/>
  <c r="B724" i="8"/>
  <c r="L723" i="8"/>
  <c r="K723" i="8"/>
  <c r="J723" i="8"/>
  <c r="I723" i="8"/>
  <c r="H723" i="8"/>
  <c r="G723" i="8"/>
  <c r="F723" i="8"/>
  <c r="E723" i="8"/>
  <c r="D723" i="8"/>
  <c r="B723" i="8"/>
  <c r="L722" i="8"/>
  <c r="K722" i="8"/>
  <c r="J722" i="8"/>
  <c r="I722" i="8"/>
  <c r="H722" i="8"/>
  <c r="G722" i="8"/>
  <c r="F722" i="8"/>
  <c r="E722" i="8"/>
  <c r="D722" i="8"/>
  <c r="B722" i="8"/>
  <c r="L721" i="8"/>
  <c r="K721" i="8"/>
  <c r="J721" i="8"/>
  <c r="I721" i="8"/>
  <c r="H721" i="8"/>
  <c r="G721" i="8"/>
  <c r="F721" i="8"/>
  <c r="E721" i="8"/>
  <c r="D721" i="8"/>
  <c r="B721" i="8"/>
  <c r="L720" i="8"/>
  <c r="K720" i="8"/>
  <c r="J720" i="8"/>
  <c r="I720" i="8"/>
  <c r="H720" i="8"/>
  <c r="G720" i="8"/>
  <c r="F720" i="8"/>
  <c r="E720" i="8"/>
  <c r="D720" i="8"/>
  <c r="B720" i="8"/>
  <c r="L719" i="8"/>
  <c r="K719" i="8"/>
  <c r="J719" i="8"/>
  <c r="I719" i="8"/>
  <c r="H719" i="8"/>
  <c r="G719" i="8"/>
  <c r="F719" i="8"/>
  <c r="E719" i="8"/>
  <c r="D719" i="8"/>
  <c r="B719" i="8"/>
  <c r="L718" i="8"/>
  <c r="K718" i="8"/>
  <c r="J718" i="8"/>
  <c r="I718" i="8"/>
  <c r="H718" i="8"/>
  <c r="G718" i="8"/>
  <c r="F718" i="8"/>
  <c r="E718" i="8"/>
  <c r="D718" i="8"/>
  <c r="B718" i="8"/>
  <c r="L717" i="8"/>
  <c r="K717" i="8"/>
  <c r="J717" i="8"/>
  <c r="I717" i="8"/>
  <c r="H717" i="8"/>
  <c r="G717" i="8"/>
  <c r="F717" i="8"/>
  <c r="E717" i="8"/>
  <c r="D717" i="8"/>
  <c r="B717" i="8"/>
  <c r="L716" i="8"/>
  <c r="K716" i="8"/>
  <c r="J716" i="8"/>
  <c r="I716" i="8"/>
  <c r="H716" i="8"/>
  <c r="G716" i="8"/>
  <c r="F716" i="8"/>
  <c r="E716" i="8"/>
  <c r="D716" i="8"/>
  <c r="B716" i="8"/>
  <c r="L715" i="8"/>
  <c r="K715" i="8"/>
  <c r="J715" i="8"/>
  <c r="I715" i="8"/>
  <c r="H715" i="8"/>
  <c r="G715" i="8"/>
  <c r="F715" i="8"/>
  <c r="E715" i="8"/>
  <c r="D715" i="8"/>
  <c r="B715" i="8"/>
  <c r="L714" i="8"/>
  <c r="K714" i="8"/>
  <c r="J714" i="8"/>
  <c r="I714" i="8"/>
  <c r="H714" i="8"/>
  <c r="G714" i="8"/>
  <c r="F714" i="8"/>
  <c r="E714" i="8"/>
  <c r="D714" i="8"/>
  <c r="B714" i="8"/>
  <c r="L713" i="8"/>
  <c r="K713" i="8"/>
  <c r="J713" i="8"/>
  <c r="I713" i="8"/>
  <c r="H713" i="8"/>
  <c r="G713" i="8"/>
  <c r="F713" i="8"/>
  <c r="E713" i="8"/>
  <c r="D713" i="8"/>
  <c r="B713" i="8"/>
  <c r="L712" i="8"/>
  <c r="K712" i="8"/>
  <c r="J712" i="8"/>
  <c r="I712" i="8"/>
  <c r="H712" i="8"/>
  <c r="G712" i="8"/>
  <c r="F712" i="8"/>
  <c r="E712" i="8"/>
  <c r="D712" i="8"/>
  <c r="B712" i="8"/>
  <c r="L711" i="8"/>
  <c r="K711" i="8"/>
  <c r="J711" i="8"/>
  <c r="I711" i="8"/>
  <c r="H711" i="8"/>
  <c r="G711" i="8"/>
  <c r="F711" i="8"/>
  <c r="E711" i="8"/>
  <c r="D711" i="8"/>
  <c r="B711" i="8"/>
  <c r="L710" i="8"/>
  <c r="K710" i="8"/>
  <c r="J710" i="8"/>
  <c r="I710" i="8"/>
  <c r="H710" i="8"/>
  <c r="G710" i="8"/>
  <c r="F710" i="8"/>
  <c r="E710" i="8"/>
  <c r="D710" i="8"/>
  <c r="B710" i="8"/>
  <c r="L709" i="8"/>
  <c r="K709" i="8"/>
  <c r="J709" i="8"/>
  <c r="I709" i="8"/>
  <c r="H709" i="8"/>
  <c r="G709" i="8"/>
  <c r="F709" i="8"/>
  <c r="E709" i="8"/>
  <c r="D709" i="8"/>
  <c r="B709" i="8"/>
  <c r="L708" i="8"/>
  <c r="K708" i="8"/>
  <c r="J708" i="8"/>
  <c r="I708" i="8"/>
  <c r="H708" i="8"/>
  <c r="G708" i="8"/>
  <c r="F708" i="8"/>
  <c r="E708" i="8"/>
  <c r="D708" i="8"/>
  <c r="B708" i="8"/>
  <c r="L707" i="8"/>
  <c r="K707" i="8"/>
  <c r="J707" i="8"/>
  <c r="I707" i="8"/>
  <c r="H707" i="8"/>
  <c r="G707" i="8"/>
  <c r="F707" i="8"/>
  <c r="E707" i="8"/>
  <c r="D707" i="8"/>
  <c r="B707" i="8"/>
  <c r="L706" i="8"/>
  <c r="K706" i="8"/>
  <c r="J706" i="8"/>
  <c r="I706" i="8"/>
  <c r="H706" i="8"/>
  <c r="G706" i="8"/>
  <c r="F706" i="8"/>
  <c r="E706" i="8"/>
  <c r="D706" i="8"/>
  <c r="B706" i="8"/>
  <c r="L705" i="8"/>
  <c r="K705" i="8"/>
  <c r="J705" i="8"/>
  <c r="I705" i="8"/>
  <c r="H705" i="8"/>
  <c r="G705" i="8"/>
  <c r="F705" i="8"/>
  <c r="E705" i="8"/>
  <c r="D705" i="8"/>
  <c r="B705" i="8"/>
  <c r="L704" i="8"/>
  <c r="K704" i="8"/>
  <c r="J704" i="8"/>
  <c r="I704" i="8"/>
  <c r="H704" i="8"/>
  <c r="G704" i="8"/>
  <c r="F704" i="8"/>
  <c r="E704" i="8"/>
  <c r="D704" i="8"/>
  <c r="B704" i="8"/>
  <c r="L703" i="8"/>
  <c r="K703" i="8"/>
  <c r="J703" i="8"/>
  <c r="I703" i="8"/>
  <c r="H703" i="8"/>
  <c r="G703" i="8"/>
  <c r="F703" i="8"/>
  <c r="E703" i="8"/>
  <c r="D703" i="8"/>
  <c r="B703" i="8"/>
  <c r="L702" i="8"/>
  <c r="K702" i="8"/>
  <c r="J702" i="8"/>
  <c r="I702" i="8"/>
  <c r="H702" i="8"/>
  <c r="G702" i="8"/>
  <c r="F702" i="8"/>
  <c r="E702" i="8"/>
  <c r="D702" i="8"/>
  <c r="B702" i="8"/>
  <c r="L701" i="8"/>
  <c r="K701" i="8"/>
  <c r="J701" i="8"/>
  <c r="I701" i="8"/>
  <c r="H701" i="8"/>
  <c r="G701" i="8"/>
  <c r="F701" i="8"/>
  <c r="E701" i="8"/>
  <c r="D701" i="8"/>
  <c r="B701" i="8"/>
  <c r="L700" i="8"/>
  <c r="K700" i="8"/>
  <c r="J700" i="8"/>
  <c r="I700" i="8"/>
  <c r="H700" i="8"/>
  <c r="G700" i="8"/>
  <c r="F700" i="8"/>
  <c r="E700" i="8"/>
  <c r="D700" i="8"/>
  <c r="B700" i="8"/>
  <c r="L699" i="8"/>
  <c r="K699" i="8"/>
  <c r="J699" i="8"/>
  <c r="I699" i="8"/>
  <c r="H699" i="8"/>
  <c r="G699" i="8"/>
  <c r="F699" i="8"/>
  <c r="E699" i="8"/>
  <c r="D699" i="8"/>
  <c r="B699" i="8"/>
  <c r="L698" i="8"/>
  <c r="K698" i="8"/>
  <c r="J698" i="8"/>
  <c r="I698" i="8"/>
  <c r="H698" i="8"/>
  <c r="G698" i="8"/>
  <c r="F698" i="8"/>
  <c r="E698" i="8"/>
  <c r="D698" i="8"/>
  <c r="B698" i="8"/>
  <c r="L697" i="8"/>
  <c r="K697" i="8"/>
  <c r="J697" i="8"/>
  <c r="I697" i="8"/>
  <c r="H697" i="8"/>
  <c r="G697" i="8"/>
  <c r="F697" i="8"/>
  <c r="E697" i="8"/>
  <c r="D697" i="8"/>
  <c r="B697" i="8"/>
  <c r="L696" i="8"/>
  <c r="K696" i="8"/>
  <c r="J696" i="8"/>
  <c r="I696" i="8"/>
  <c r="H696" i="8"/>
  <c r="G696" i="8"/>
  <c r="F696" i="8"/>
  <c r="E696" i="8"/>
  <c r="D696" i="8"/>
  <c r="B696" i="8"/>
  <c r="L695" i="8"/>
  <c r="K695" i="8"/>
  <c r="J695" i="8"/>
  <c r="I695" i="8"/>
  <c r="H695" i="8"/>
  <c r="G695" i="8"/>
  <c r="F695" i="8"/>
  <c r="E695" i="8"/>
  <c r="D695" i="8"/>
  <c r="B695" i="8"/>
  <c r="L694" i="8"/>
  <c r="K694" i="8"/>
  <c r="J694" i="8"/>
  <c r="I694" i="8"/>
  <c r="H694" i="8"/>
  <c r="G694" i="8"/>
  <c r="F694" i="8"/>
  <c r="E694" i="8"/>
  <c r="D694" i="8"/>
  <c r="B694" i="8"/>
  <c r="L693" i="8"/>
  <c r="K693" i="8"/>
  <c r="J693" i="8"/>
  <c r="I693" i="8"/>
  <c r="H693" i="8"/>
  <c r="G693" i="8"/>
  <c r="F693" i="8"/>
  <c r="E693" i="8"/>
  <c r="D693" i="8"/>
  <c r="B693" i="8"/>
  <c r="L692" i="8"/>
  <c r="K692" i="8"/>
  <c r="J692" i="8"/>
  <c r="I692" i="8"/>
  <c r="H692" i="8"/>
  <c r="G692" i="8"/>
  <c r="F692" i="8"/>
  <c r="E692" i="8"/>
  <c r="D692" i="8"/>
  <c r="B692" i="8"/>
  <c r="L691" i="8"/>
  <c r="K691" i="8"/>
  <c r="J691" i="8"/>
  <c r="I691" i="8"/>
  <c r="H691" i="8"/>
  <c r="G691" i="8"/>
  <c r="F691" i="8"/>
  <c r="E691" i="8"/>
  <c r="D691" i="8"/>
  <c r="B691" i="8"/>
  <c r="L690" i="8"/>
  <c r="K690" i="8"/>
  <c r="J690" i="8"/>
  <c r="I690" i="8"/>
  <c r="H690" i="8"/>
  <c r="G690" i="8"/>
  <c r="F690" i="8"/>
  <c r="E690" i="8"/>
  <c r="D690" i="8"/>
  <c r="B690" i="8"/>
  <c r="L689" i="8"/>
  <c r="K689" i="8"/>
  <c r="J689" i="8"/>
  <c r="I689" i="8"/>
  <c r="H689" i="8"/>
  <c r="G689" i="8"/>
  <c r="F689" i="8"/>
  <c r="E689" i="8"/>
  <c r="D689" i="8"/>
  <c r="B689" i="8"/>
  <c r="L688" i="8"/>
  <c r="K688" i="8"/>
  <c r="J688" i="8"/>
  <c r="I688" i="8"/>
  <c r="H688" i="8"/>
  <c r="G688" i="8"/>
  <c r="F688" i="8"/>
  <c r="E688" i="8"/>
  <c r="D688" i="8"/>
  <c r="B688" i="8"/>
  <c r="L687" i="8"/>
  <c r="K687" i="8"/>
  <c r="J687" i="8"/>
  <c r="I687" i="8"/>
  <c r="H687" i="8"/>
  <c r="G687" i="8"/>
  <c r="F687" i="8"/>
  <c r="E687" i="8"/>
  <c r="D687" i="8"/>
  <c r="B687" i="8"/>
  <c r="L686" i="8"/>
  <c r="K686" i="8"/>
  <c r="J686" i="8"/>
  <c r="I686" i="8"/>
  <c r="H686" i="8"/>
  <c r="G686" i="8"/>
  <c r="F686" i="8"/>
  <c r="E686" i="8"/>
  <c r="D686" i="8"/>
  <c r="B686" i="8"/>
  <c r="L685" i="8"/>
  <c r="K685" i="8"/>
  <c r="J685" i="8"/>
  <c r="I685" i="8"/>
  <c r="H685" i="8"/>
  <c r="G685" i="8"/>
  <c r="F685" i="8"/>
  <c r="E685" i="8"/>
  <c r="D685" i="8"/>
  <c r="B685" i="8"/>
  <c r="L684" i="8"/>
  <c r="K684" i="8"/>
  <c r="J684" i="8"/>
  <c r="I684" i="8"/>
  <c r="H684" i="8"/>
  <c r="G684" i="8"/>
  <c r="F684" i="8"/>
  <c r="E684" i="8"/>
  <c r="D684" i="8"/>
  <c r="B684" i="8"/>
  <c r="L683" i="8"/>
  <c r="K683" i="8"/>
  <c r="J683" i="8"/>
  <c r="I683" i="8"/>
  <c r="H683" i="8"/>
  <c r="G683" i="8"/>
  <c r="F683" i="8"/>
  <c r="E683" i="8"/>
  <c r="D683" i="8"/>
  <c r="B683" i="8"/>
  <c r="L682" i="8"/>
  <c r="K682" i="8"/>
  <c r="J682" i="8"/>
  <c r="I682" i="8"/>
  <c r="H682" i="8"/>
  <c r="G682" i="8"/>
  <c r="F682" i="8"/>
  <c r="E682" i="8"/>
  <c r="D682" i="8"/>
  <c r="B682" i="8"/>
  <c r="L681" i="8"/>
  <c r="K681" i="8"/>
  <c r="J681" i="8"/>
  <c r="I681" i="8"/>
  <c r="H681" i="8"/>
  <c r="G681" i="8"/>
  <c r="F681" i="8"/>
  <c r="E681" i="8"/>
  <c r="D681" i="8"/>
  <c r="B681" i="8"/>
  <c r="L680" i="8"/>
  <c r="K680" i="8"/>
  <c r="J680" i="8"/>
  <c r="I680" i="8"/>
  <c r="H680" i="8"/>
  <c r="G680" i="8"/>
  <c r="F680" i="8"/>
  <c r="E680" i="8"/>
  <c r="D680" i="8"/>
  <c r="B680" i="8"/>
  <c r="L679" i="8"/>
  <c r="K679" i="8"/>
  <c r="J679" i="8"/>
  <c r="I679" i="8"/>
  <c r="H679" i="8"/>
  <c r="G679" i="8"/>
  <c r="F679" i="8"/>
  <c r="E679" i="8"/>
  <c r="D679" i="8"/>
  <c r="B679" i="8"/>
  <c r="L678" i="8"/>
  <c r="K678" i="8"/>
  <c r="J678" i="8"/>
  <c r="I678" i="8"/>
  <c r="H678" i="8"/>
  <c r="G678" i="8"/>
  <c r="F678" i="8"/>
  <c r="E678" i="8"/>
  <c r="D678" i="8"/>
  <c r="B678" i="8"/>
  <c r="L677" i="8"/>
  <c r="K677" i="8"/>
  <c r="J677" i="8"/>
  <c r="I677" i="8"/>
  <c r="H677" i="8"/>
  <c r="G677" i="8"/>
  <c r="F677" i="8"/>
  <c r="E677" i="8"/>
  <c r="D677" i="8"/>
  <c r="B677" i="8"/>
  <c r="L676" i="8"/>
  <c r="K676" i="8"/>
  <c r="J676" i="8"/>
  <c r="I676" i="8"/>
  <c r="H676" i="8"/>
  <c r="G676" i="8"/>
  <c r="F676" i="8"/>
  <c r="E676" i="8"/>
  <c r="D676" i="8"/>
  <c r="B676" i="8"/>
  <c r="L675" i="8"/>
  <c r="K675" i="8"/>
  <c r="J675" i="8"/>
  <c r="I675" i="8"/>
  <c r="H675" i="8"/>
  <c r="G675" i="8"/>
  <c r="F675" i="8"/>
  <c r="E675" i="8"/>
  <c r="D675" i="8"/>
  <c r="B675" i="8"/>
  <c r="L674" i="8"/>
  <c r="K674" i="8"/>
  <c r="J674" i="8"/>
  <c r="I674" i="8"/>
  <c r="H674" i="8"/>
  <c r="G674" i="8"/>
  <c r="F674" i="8"/>
  <c r="E674" i="8"/>
  <c r="D674" i="8"/>
  <c r="B674" i="8"/>
  <c r="L673" i="8"/>
  <c r="K673" i="8"/>
  <c r="J673" i="8"/>
  <c r="I673" i="8"/>
  <c r="H673" i="8"/>
  <c r="G673" i="8"/>
  <c r="F673" i="8"/>
  <c r="E673" i="8"/>
  <c r="D673" i="8"/>
  <c r="B673" i="8"/>
  <c r="L672" i="8"/>
  <c r="K672" i="8"/>
  <c r="J672" i="8"/>
  <c r="I672" i="8"/>
  <c r="H672" i="8"/>
  <c r="G672" i="8"/>
  <c r="F672" i="8"/>
  <c r="E672" i="8"/>
  <c r="D672" i="8"/>
  <c r="B672" i="8"/>
  <c r="L671" i="8"/>
  <c r="K671" i="8"/>
  <c r="J671" i="8"/>
  <c r="I671" i="8"/>
  <c r="H671" i="8"/>
  <c r="G671" i="8"/>
  <c r="F671" i="8"/>
  <c r="E671" i="8"/>
  <c r="D671" i="8"/>
  <c r="B671" i="8"/>
  <c r="L670" i="8"/>
  <c r="K670" i="8"/>
  <c r="J670" i="8"/>
  <c r="I670" i="8"/>
  <c r="H670" i="8"/>
  <c r="G670" i="8"/>
  <c r="F670" i="8"/>
  <c r="E670" i="8"/>
  <c r="D670" i="8"/>
  <c r="B670" i="8"/>
  <c r="L669" i="8"/>
  <c r="K669" i="8"/>
  <c r="J669" i="8"/>
  <c r="I669" i="8"/>
  <c r="H669" i="8"/>
  <c r="G669" i="8"/>
  <c r="F669" i="8"/>
  <c r="E669" i="8"/>
  <c r="D669" i="8"/>
  <c r="B669" i="8"/>
  <c r="L668" i="8"/>
  <c r="K668" i="8"/>
  <c r="J668" i="8"/>
  <c r="I668" i="8"/>
  <c r="H668" i="8"/>
  <c r="G668" i="8"/>
  <c r="F668" i="8"/>
  <c r="E668" i="8"/>
  <c r="D668" i="8"/>
  <c r="B668" i="8"/>
  <c r="L667" i="8"/>
  <c r="K667" i="8"/>
  <c r="J667" i="8"/>
  <c r="I667" i="8"/>
  <c r="H667" i="8"/>
  <c r="G667" i="8"/>
  <c r="F667" i="8"/>
  <c r="E667" i="8"/>
  <c r="D667" i="8"/>
  <c r="B667" i="8"/>
  <c r="L666" i="8"/>
  <c r="K666" i="8"/>
  <c r="J666" i="8"/>
  <c r="I666" i="8"/>
  <c r="H666" i="8"/>
  <c r="G666" i="8"/>
  <c r="F666" i="8"/>
  <c r="E666" i="8"/>
  <c r="D666" i="8"/>
  <c r="B666" i="8"/>
  <c r="L665" i="8"/>
  <c r="K665" i="8"/>
  <c r="J665" i="8"/>
  <c r="I665" i="8"/>
  <c r="H665" i="8"/>
  <c r="G665" i="8"/>
  <c r="F665" i="8"/>
  <c r="E665" i="8"/>
  <c r="D665" i="8"/>
  <c r="B665" i="8"/>
  <c r="L664" i="8"/>
  <c r="K664" i="8"/>
  <c r="J664" i="8"/>
  <c r="I664" i="8"/>
  <c r="H664" i="8"/>
  <c r="G664" i="8"/>
  <c r="F664" i="8"/>
  <c r="E664" i="8"/>
  <c r="D664" i="8"/>
  <c r="B664" i="8"/>
  <c r="L663" i="8"/>
  <c r="K663" i="8"/>
  <c r="J663" i="8"/>
  <c r="I663" i="8"/>
  <c r="H663" i="8"/>
  <c r="G663" i="8"/>
  <c r="F663" i="8"/>
  <c r="E663" i="8"/>
  <c r="D663" i="8"/>
  <c r="B663" i="8"/>
  <c r="L662" i="8"/>
  <c r="K662" i="8"/>
  <c r="J662" i="8"/>
  <c r="I662" i="8"/>
  <c r="H662" i="8"/>
  <c r="G662" i="8"/>
  <c r="F662" i="8"/>
  <c r="E662" i="8"/>
  <c r="D662" i="8"/>
  <c r="B662" i="8"/>
  <c r="L661" i="8"/>
  <c r="K661" i="8"/>
  <c r="J661" i="8"/>
  <c r="I661" i="8"/>
  <c r="H661" i="8"/>
  <c r="G661" i="8"/>
  <c r="F661" i="8"/>
  <c r="E661" i="8"/>
  <c r="D661" i="8"/>
  <c r="B661" i="8"/>
  <c r="L660" i="8"/>
  <c r="K660" i="8"/>
  <c r="J660" i="8"/>
  <c r="I660" i="8"/>
  <c r="H660" i="8"/>
  <c r="G660" i="8"/>
  <c r="F660" i="8"/>
  <c r="E660" i="8"/>
  <c r="D660" i="8"/>
  <c r="B660" i="8"/>
  <c r="L659" i="8"/>
  <c r="K659" i="8"/>
  <c r="J659" i="8"/>
  <c r="I659" i="8"/>
  <c r="H659" i="8"/>
  <c r="G659" i="8"/>
  <c r="F659" i="8"/>
  <c r="E659" i="8"/>
  <c r="D659" i="8"/>
  <c r="B659" i="8"/>
  <c r="L658" i="8"/>
  <c r="K658" i="8"/>
  <c r="J658" i="8"/>
  <c r="I658" i="8"/>
  <c r="H658" i="8"/>
  <c r="G658" i="8"/>
  <c r="F658" i="8"/>
  <c r="E658" i="8"/>
  <c r="D658" i="8"/>
  <c r="B658" i="8"/>
  <c r="L657" i="8"/>
  <c r="K657" i="8"/>
  <c r="J657" i="8"/>
  <c r="I657" i="8"/>
  <c r="H657" i="8"/>
  <c r="G657" i="8"/>
  <c r="F657" i="8"/>
  <c r="E657" i="8"/>
  <c r="D657" i="8"/>
  <c r="B657" i="8"/>
  <c r="L656" i="8"/>
  <c r="K656" i="8"/>
  <c r="J656" i="8"/>
  <c r="I656" i="8"/>
  <c r="H656" i="8"/>
  <c r="G656" i="8"/>
  <c r="F656" i="8"/>
  <c r="E656" i="8"/>
  <c r="D656" i="8"/>
  <c r="B656" i="8"/>
  <c r="L655" i="8"/>
  <c r="K655" i="8"/>
  <c r="J655" i="8"/>
  <c r="I655" i="8"/>
  <c r="H655" i="8"/>
  <c r="G655" i="8"/>
  <c r="F655" i="8"/>
  <c r="E655" i="8"/>
  <c r="D655" i="8"/>
  <c r="B655" i="8"/>
  <c r="L654" i="8"/>
  <c r="K654" i="8"/>
  <c r="J654" i="8"/>
  <c r="I654" i="8"/>
  <c r="H654" i="8"/>
  <c r="G654" i="8"/>
  <c r="F654" i="8"/>
  <c r="E654" i="8"/>
  <c r="D654" i="8"/>
  <c r="B654" i="8"/>
  <c r="L653" i="8"/>
  <c r="K653" i="8"/>
  <c r="J653" i="8"/>
  <c r="I653" i="8"/>
  <c r="H653" i="8"/>
  <c r="G653" i="8"/>
  <c r="F653" i="8"/>
  <c r="E653" i="8"/>
  <c r="D653" i="8"/>
  <c r="B653" i="8"/>
  <c r="L652" i="8"/>
  <c r="K652" i="8"/>
  <c r="J652" i="8"/>
  <c r="I652" i="8"/>
  <c r="H652" i="8"/>
  <c r="G652" i="8"/>
  <c r="F652" i="8"/>
  <c r="E652" i="8"/>
  <c r="D652" i="8"/>
  <c r="B652" i="8"/>
  <c r="L651" i="8"/>
  <c r="K651" i="8"/>
  <c r="J651" i="8"/>
  <c r="I651" i="8"/>
  <c r="H651" i="8"/>
  <c r="G651" i="8"/>
  <c r="F651" i="8"/>
  <c r="E651" i="8"/>
  <c r="D651" i="8"/>
  <c r="B651" i="8"/>
  <c r="L650" i="8"/>
  <c r="K650" i="8"/>
  <c r="J650" i="8"/>
  <c r="I650" i="8"/>
  <c r="H650" i="8"/>
  <c r="G650" i="8"/>
  <c r="F650" i="8"/>
  <c r="E650" i="8"/>
  <c r="D650" i="8"/>
  <c r="B650" i="8"/>
  <c r="L649" i="8"/>
  <c r="K649" i="8"/>
  <c r="J649" i="8"/>
  <c r="I649" i="8"/>
  <c r="H649" i="8"/>
  <c r="G649" i="8"/>
  <c r="F649" i="8"/>
  <c r="E649" i="8"/>
  <c r="D649" i="8"/>
  <c r="B649" i="8"/>
  <c r="L648" i="8"/>
  <c r="K648" i="8"/>
  <c r="J648" i="8"/>
  <c r="I648" i="8"/>
  <c r="H648" i="8"/>
  <c r="G648" i="8"/>
  <c r="F648" i="8"/>
  <c r="E648" i="8"/>
  <c r="D648" i="8"/>
  <c r="B648" i="8"/>
  <c r="L647" i="8"/>
  <c r="K647" i="8"/>
  <c r="J647" i="8"/>
  <c r="I647" i="8"/>
  <c r="H647" i="8"/>
  <c r="G647" i="8"/>
  <c r="F647" i="8"/>
  <c r="E647" i="8"/>
  <c r="D647" i="8"/>
  <c r="B647" i="8"/>
  <c r="L646" i="8"/>
  <c r="K646" i="8"/>
  <c r="J646" i="8"/>
  <c r="I646" i="8"/>
  <c r="H646" i="8"/>
  <c r="G646" i="8"/>
  <c r="F646" i="8"/>
  <c r="E646" i="8"/>
  <c r="D646" i="8"/>
  <c r="B646" i="8"/>
  <c r="L645" i="8"/>
  <c r="K645" i="8"/>
  <c r="J645" i="8"/>
  <c r="I645" i="8"/>
  <c r="H645" i="8"/>
  <c r="G645" i="8"/>
  <c r="F645" i="8"/>
  <c r="E645" i="8"/>
  <c r="D645" i="8"/>
  <c r="B645" i="8"/>
  <c r="L644" i="8"/>
  <c r="K644" i="8"/>
  <c r="J644" i="8"/>
  <c r="I644" i="8"/>
  <c r="H644" i="8"/>
  <c r="G644" i="8"/>
  <c r="F644" i="8"/>
  <c r="E644" i="8"/>
  <c r="D644" i="8"/>
  <c r="B644" i="8"/>
  <c r="L643" i="8"/>
  <c r="K643" i="8"/>
  <c r="J643" i="8"/>
  <c r="I643" i="8"/>
  <c r="H643" i="8"/>
  <c r="G643" i="8"/>
  <c r="F643" i="8"/>
  <c r="E643" i="8"/>
  <c r="D643" i="8"/>
  <c r="B643" i="8"/>
  <c r="L642" i="8"/>
  <c r="K642" i="8"/>
  <c r="J642" i="8"/>
  <c r="I642" i="8"/>
  <c r="H642" i="8"/>
  <c r="G642" i="8"/>
  <c r="F642" i="8"/>
  <c r="E642" i="8"/>
  <c r="D642" i="8"/>
  <c r="B642" i="8"/>
  <c r="L641" i="8"/>
  <c r="K641" i="8"/>
  <c r="J641" i="8"/>
  <c r="I641" i="8"/>
  <c r="H641" i="8"/>
  <c r="G641" i="8"/>
  <c r="F641" i="8"/>
  <c r="E641" i="8"/>
  <c r="D641" i="8"/>
  <c r="B641" i="8"/>
  <c r="L640" i="8"/>
  <c r="K640" i="8"/>
  <c r="J640" i="8"/>
  <c r="I640" i="8"/>
  <c r="H640" i="8"/>
  <c r="G640" i="8"/>
  <c r="F640" i="8"/>
  <c r="E640" i="8"/>
  <c r="D640" i="8"/>
  <c r="B640" i="8"/>
  <c r="L639" i="8"/>
  <c r="K639" i="8"/>
  <c r="J639" i="8"/>
  <c r="I639" i="8"/>
  <c r="H639" i="8"/>
  <c r="G639" i="8"/>
  <c r="F639" i="8"/>
  <c r="E639" i="8"/>
  <c r="D639" i="8"/>
  <c r="B639" i="8"/>
  <c r="L638" i="8"/>
  <c r="K638" i="8"/>
  <c r="J638" i="8"/>
  <c r="I638" i="8"/>
  <c r="H638" i="8"/>
  <c r="G638" i="8"/>
  <c r="F638" i="8"/>
  <c r="E638" i="8"/>
  <c r="D638" i="8"/>
  <c r="B638" i="8"/>
  <c r="L637" i="8"/>
  <c r="K637" i="8"/>
  <c r="J637" i="8"/>
  <c r="I637" i="8"/>
  <c r="H637" i="8"/>
  <c r="G637" i="8"/>
  <c r="F637" i="8"/>
  <c r="E637" i="8"/>
  <c r="D637" i="8"/>
  <c r="B637" i="8"/>
  <c r="L636" i="8"/>
  <c r="K636" i="8"/>
  <c r="J636" i="8"/>
  <c r="I636" i="8"/>
  <c r="H636" i="8"/>
  <c r="G636" i="8"/>
  <c r="F636" i="8"/>
  <c r="E636" i="8"/>
  <c r="D636" i="8"/>
  <c r="B636" i="8"/>
  <c r="L635" i="8"/>
  <c r="K635" i="8"/>
  <c r="J635" i="8"/>
  <c r="I635" i="8"/>
  <c r="H635" i="8"/>
  <c r="G635" i="8"/>
  <c r="F635" i="8"/>
  <c r="E635" i="8"/>
  <c r="D635" i="8"/>
  <c r="B635" i="8"/>
  <c r="L634" i="8"/>
  <c r="K634" i="8"/>
  <c r="J634" i="8"/>
  <c r="I634" i="8"/>
  <c r="H634" i="8"/>
  <c r="G634" i="8"/>
  <c r="F634" i="8"/>
  <c r="E634" i="8"/>
  <c r="D634" i="8"/>
  <c r="B634" i="8"/>
  <c r="L633" i="8"/>
  <c r="K633" i="8"/>
  <c r="J633" i="8"/>
  <c r="I633" i="8"/>
  <c r="H633" i="8"/>
  <c r="G633" i="8"/>
  <c r="F633" i="8"/>
  <c r="E633" i="8"/>
  <c r="D633" i="8"/>
  <c r="B633" i="8"/>
  <c r="L632" i="8"/>
  <c r="K632" i="8"/>
  <c r="J632" i="8"/>
  <c r="I632" i="8"/>
  <c r="H632" i="8"/>
  <c r="G632" i="8"/>
  <c r="F632" i="8"/>
  <c r="E632" i="8"/>
  <c r="D632" i="8"/>
  <c r="B632" i="8"/>
  <c r="L631" i="8"/>
  <c r="K631" i="8"/>
  <c r="J631" i="8"/>
  <c r="I631" i="8"/>
  <c r="H631" i="8"/>
  <c r="G631" i="8"/>
  <c r="F631" i="8"/>
  <c r="E631" i="8"/>
  <c r="D631" i="8"/>
  <c r="B631" i="8"/>
  <c r="L630" i="8"/>
  <c r="K630" i="8"/>
  <c r="J630" i="8"/>
  <c r="I630" i="8"/>
  <c r="H630" i="8"/>
  <c r="G630" i="8"/>
  <c r="F630" i="8"/>
  <c r="E630" i="8"/>
  <c r="D630" i="8"/>
  <c r="B630" i="8"/>
  <c r="L629" i="8"/>
  <c r="K629" i="8"/>
  <c r="J629" i="8"/>
  <c r="I629" i="8"/>
  <c r="H629" i="8"/>
  <c r="G629" i="8"/>
  <c r="F629" i="8"/>
  <c r="E629" i="8"/>
  <c r="D629" i="8"/>
  <c r="B629" i="8"/>
  <c r="L628" i="8"/>
  <c r="K628" i="8"/>
  <c r="J628" i="8"/>
  <c r="I628" i="8"/>
  <c r="H628" i="8"/>
  <c r="G628" i="8"/>
  <c r="F628" i="8"/>
  <c r="E628" i="8"/>
  <c r="D628" i="8"/>
  <c r="B628" i="8"/>
  <c r="L627" i="8"/>
  <c r="K627" i="8"/>
  <c r="J627" i="8"/>
  <c r="I627" i="8"/>
  <c r="H627" i="8"/>
  <c r="G627" i="8"/>
  <c r="F627" i="8"/>
  <c r="E627" i="8"/>
  <c r="D627" i="8"/>
  <c r="B627" i="8"/>
  <c r="L626" i="8"/>
  <c r="K626" i="8"/>
  <c r="J626" i="8"/>
  <c r="I626" i="8"/>
  <c r="H626" i="8"/>
  <c r="G626" i="8"/>
  <c r="F626" i="8"/>
  <c r="E626" i="8"/>
  <c r="D626" i="8"/>
  <c r="B626" i="8"/>
  <c r="L625" i="8"/>
  <c r="K625" i="8"/>
  <c r="J625" i="8"/>
  <c r="I625" i="8"/>
  <c r="H625" i="8"/>
  <c r="G625" i="8"/>
  <c r="F625" i="8"/>
  <c r="E625" i="8"/>
  <c r="D625" i="8"/>
  <c r="B625" i="8"/>
  <c r="L624" i="8"/>
  <c r="K624" i="8"/>
  <c r="J624" i="8"/>
  <c r="I624" i="8"/>
  <c r="H624" i="8"/>
  <c r="G624" i="8"/>
  <c r="F624" i="8"/>
  <c r="E624" i="8"/>
  <c r="D624" i="8"/>
  <c r="B624" i="8"/>
  <c r="L623" i="8"/>
  <c r="K623" i="8"/>
  <c r="J623" i="8"/>
  <c r="I623" i="8"/>
  <c r="H623" i="8"/>
  <c r="G623" i="8"/>
  <c r="F623" i="8"/>
  <c r="E623" i="8"/>
  <c r="D623" i="8"/>
  <c r="B623" i="8"/>
  <c r="L622" i="8"/>
  <c r="K622" i="8"/>
  <c r="J622" i="8"/>
  <c r="I622" i="8"/>
  <c r="H622" i="8"/>
  <c r="G622" i="8"/>
  <c r="F622" i="8"/>
  <c r="E622" i="8"/>
  <c r="D622" i="8"/>
  <c r="B622" i="8"/>
  <c r="L621" i="8"/>
  <c r="K621" i="8"/>
  <c r="J621" i="8"/>
  <c r="I621" i="8"/>
  <c r="H621" i="8"/>
  <c r="G621" i="8"/>
  <c r="F621" i="8"/>
  <c r="E621" i="8"/>
  <c r="D621" i="8"/>
  <c r="B621" i="8"/>
  <c r="L620" i="8"/>
  <c r="K620" i="8"/>
  <c r="J620" i="8"/>
  <c r="I620" i="8"/>
  <c r="H620" i="8"/>
  <c r="G620" i="8"/>
  <c r="F620" i="8"/>
  <c r="E620" i="8"/>
  <c r="D620" i="8"/>
  <c r="B620" i="8"/>
  <c r="L619" i="8"/>
  <c r="K619" i="8"/>
  <c r="J619" i="8"/>
  <c r="I619" i="8"/>
  <c r="H619" i="8"/>
  <c r="G619" i="8"/>
  <c r="F619" i="8"/>
  <c r="E619" i="8"/>
  <c r="D619" i="8"/>
  <c r="B619" i="8"/>
  <c r="L618" i="8"/>
  <c r="K618" i="8"/>
  <c r="J618" i="8"/>
  <c r="I618" i="8"/>
  <c r="H618" i="8"/>
  <c r="G618" i="8"/>
  <c r="F618" i="8"/>
  <c r="E618" i="8"/>
  <c r="D618" i="8"/>
  <c r="B618" i="8"/>
  <c r="L617" i="8"/>
  <c r="K617" i="8"/>
  <c r="J617" i="8"/>
  <c r="I617" i="8"/>
  <c r="H617" i="8"/>
  <c r="G617" i="8"/>
  <c r="F617" i="8"/>
  <c r="E617" i="8"/>
  <c r="D617" i="8"/>
  <c r="B617" i="8"/>
  <c r="L616" i="8"/>
  <c r="K616" i="8"/>
  <c r="J616" i="8"/>
  <c r="I616" i="8"/>
  <c r="H616" i="8"/>
  <c r="G616" i="8"/>
  <c r="F616" i="8"/>
  <c r="E616" i="8"/>
  <c r="D616" i="8"/>
  <c r="B616" i="8"/>
  <c r="L615" i="8"/>
  <c r="K615" i="8"/>
  <c r="J615" i="8"/>
  <c r="I615" i="8"/>
  <c r="H615" i="8"/>
  <c r="G615" i="8"/>
  <c r="F615" i="8"/>
  <c r="E615" i="8"/>
  <c r="D615" i="8"/>
  <c r="B615" i="8"/>
  <c r="L614" i="8"/>
  <c r="K614" i="8"/>
  <c r="J614" i="8"/>
  <c r="I614" i="8"/>
  <c r="H614" i="8"/>
  <c r="G614" i="8"/>
  <c r="F614" i="8"/>
  <c r="E614" i="8"/>
  <c r="D614" i="8"/>
  <c r="B614" i="8"/>
  <c r="L613" i="8"/>
  <c r="K613" i="8"/>
  <c r="J613" i="8"/>
  <c r="I613" i="8"/>
  <c r="H613" i="8"/>
  <c r="G613" i="8"/>
  <c r="F613" i="8"/>
  <c r="E613" i="8"/>
  <c r="D613" i="8"/>
  <c r="B613" i="8"/>
  <c r="L612" i="8"/>
  <c r="K612" i="8"/>
  <c r="J612" i="8"/>
  <c r="I612" i="8"/>
  <c r="H612" i="8"/>
  <c r="G612" i="8"/>
  <c r="F612" i="8"/>
  <c r="E612" i="8"/>
  <c r="D612" i="8"/>
  <c r="B612" i="8"/>
  <c r="L611" i="8"/>
  <c r="K611" i="8"/>
  <c r="J611" i="8"/>
  <c r="I611" i="8"/>
  <c r="H611" i="8"/>
  <c r="G611" i="8"/>
  <c r="F611" i="8"/>
  <c r="E611" i="8"/>
  <c r="D611" i="8"/>
  <c r="B611" i="8"/>
  <c r="L610" i="8"/>
  <c r="K610" i="8"/>
  <c r="J610" i="8"/>
  <c r="I610" i="8"/>
  <c r="H610" i="8"/>
  <c r="G610" i="8"/>
  <c r="F610" i="8"/>
  <c r="E610" i="8"/>
  <c r="D610" i="8"/>
  <c r="B610" i="8"/>
  <c r="L609" i="8"/>
  <c r="K609" i="8"/>
  <c r="J609" i="8"/>
  <c r="I609" i="8"/>
  <c r="H609" i="8"/>
  <c r="G609" i="8"/>
  <c r="F609" i="8"/>
  <c r="E609" i="8"/>
  <c r="D609" i="8"/>
  <c r="B609" i="8"/>
  <c r="L608" i="8"/>
  <c r="K608" i="8"/>
  <c r="J608" i="8"/>
  <c r="I608" i="8"/>
  <c r="H608" i="8"/>
  <c r="G608" i="8"/>
  <c r="F608" i="8"/>
  <c r="E608" i="8"/>
  <c r="D608" i="8"/>
  <c r="B608" i="8"/>
  <c r="L607" i="8"/>
  <c r="K607" i="8"/>
  <c r="J607" i="8"/>
  <c r="I607" i="8"/>
  <c r="H607" i="8"/>
  <c r="G607" i="8"/>
  <c r="F607" i="8"/>
  <c r="E607" i="8"/>
  <c r="D607" i="8"/>
  <c r="B607" i="8"/>
  <c r="L606" i="8"/>
  <c r="K606" i="8"/>
  <c r="J606" i="8"/>
  <c r="I606" i="8"/>
  <c r="H606" i="8"/>
  <c r="G606" i="8"/>
  <c r="F606" i="8"/>
  <c r="E606" i="8"/>
  <c r="D606" i="8"/>
  <c r="B606" i="8"/>
  <c r="L605" i="8"/>
  <c r="K605" i="8"/>
  <c r="J605" i="8"/>
  <c r="I605" i="8"/>
  <c r="H605" i="8"/>
  <c r="G605" i="8"/>
  <c r="F605" i="8"/>
  <c r="E605" i="8"/>
  <c r="D605" i="8"/>
  <c r="B605" i="8"/>
  <c r="L604" i="8"/>
  <c r="K604" i="8"/>
  <c r="J604" i="8"/>
  <c r="I604" i="8"/>
  <c r="H604" i="8"/>
  <c r="G604" i="8"/>
  <c r="F604" i="8"/>
  <c r="E604" i="8"/>
  <c r="D604" i="8"/>
  <c r="B604" i="8"/>
  <c r="L603" i="8"/>
  <c r="K603" i="8"/>
  <c r="J603" i="8"/>
  <c r="I603" i="8"/>
  <c r="H603" i="8"/>
  <c r="G603" i="8"/>
  <c r="F603" i="8"/>
  <c r="E603" i="8"/>
  <c r="D603" i="8"/>
  <c r="B603" i="8"/>
  <c r="L602" i="8"/>
  <c r="K602" i="8"/>
  <c r="J602" i="8"/>
  <c r="I602" i="8"/>
  <c r="H602" i="8"/>
  <c r="G602" i="8"/>
  <c r="F602" i="8"/>
  <c r="E602" i="8"/>
  <c r="D602" i="8"/>
  <c r="B602" i="8"/>
  <c r="L601" i="8"/>
  <c r="K601" i="8"/>
  <c r="J601" i="8"/>
  <c r="I601" i="8"/>
  <c r="H601" i="8"/>
  <c r="G601" i="8"/>
  <c r="F601" i="8"/>
  <c r="E601" i="8"/>
  <c r="D601" i="8"/>
  <c r="B601" i="8"/>
  <c r="L600" i="8"/>
  <c r="K600" i="8"/>
  <c r="J600" i="8"/>
  <c r="I600" i="8"/>
  <c r="H600" i="8"/>
  <c r="G600" i="8"/>
  <c r="F600" i="8"/>
  <c r="E600" i="8"/>
  <c r="D600" i="8"/>
  <c r="B600" i="8"/>
  <c r="L599" i="8"/>
  <c r="K599" i="8"/>
  <c r="J599" i="8"/>
  <c r="I599" i="8"/>
  <c r="H599" i="8"/>
  <c r="G599" i="8"/>
  <c r="F599" i="8"/>
  <c r="E599" i="8"/>
  <c r="D599" i="8"/>
  <c r="B599" i="8"/>
  <c r="L598" i="8"/>
  <c r="K598" i="8"/>
  <c r="J598" i="8"/>
  <c r="I598" i="8"/>
  <c r="H598" i="8"/>
  <c r="G598" i="8"/>
  <c r="F598" i="8"/>
  <c r="E598" i="8"/>
  <c r="D598" i="8"/>
  <c r="B598" i="8"/>
  <c r="L597" i="8"/>
  <c r="K597" i="8"/>
  <c r="J597" i="8"/>
  <c r="I597" i="8"/>
  <c r="H597" i="8"/>
  <c r="G597" i="8"/>
  <c r="F597" i="8"/>
  <c r="E597" i="8"/>
  <c r="D597" i="8"/>
  <c r="B597" i="8"/>
  <c r="L596" i="8"/>
  <c r="K596" i="8"/>
  <c r="J596" i="8"/>
  <c r="I596" i="8"/>
  <c r="H596" i="8"/>
  <c r="G596" i="8"/>
  <c r="F596" i="8"/>
  <c r="E596" i="8"/>
  <c r="D596" i="8"/>
  <c r="B596" i="8"/>
  <c r="L595" i="8"/>
  <c r="K595" i="8"/>
  <c r="J595" i="8"/>
  <c r="I595" i="8"/>
  <c r="H595" i="8"/>
  <c r="G595" i="8"/>
  <c r="F595" i="8"/>
  <c r="E595" i="8"/>
  <c r="D595" i="8"/>
  <c r="B595" i="8"/>
  <c r="L594" i="8"/>
  <c r="K594" i="8"/>
  <c r="J594" i="8"/>
  <c r="I594" i="8"/>
  <c r="H594" i="8"/>
  <c r="G594" i="8"/>
  <c r="F594" i="8"/>
  <c r="E594" i="8"/>
  <c r="D594" i="8"/>
  <c r="B594" i="8"/>
  <c r="L593" i="8"/>
  <c r="K593" i="8"/>
  <c r="J593" i="8"/>
  <c r="I593" i="8"/>
  <c r="H593" i="8"/>
  <c r="G593" i="8"/>
  <c r="F593" i="8"/>
  <c r="E593" i="8"/>
  <c r="D593" i="8"/>
  <c r="B593" i="8"/>
  <c r="L592" i="8"/>
  <c r="K592" i="8"/>
  <c r="J592" i="8"/>
  <c r="I592" i="8"/>
  <c r="H592" i="8"/>
  <c r="G592" i="8"/>
  <c r="F592" i="8"/>
  <c r="E592" i="8"/>
  <c r="D592" i="8"/>
  <c r="B592" i="8"/>
  <c r="L591" i="8"/>
  <c r="K591" i="8"/>
  <c r="J591" i="8"/>
  <c r="I591" i="8"/>
  <c r="H591" i="8"/>
  <c r="G591" i="8"/>
  <c r="F591" i="8"/>
  <c r="E591" i="8"/>
  <c r="D591" i="8"/>
  <c r="B591" i="8"/>
  <c r="L590" i="8"/>
  <c r="K590" i="8"/>
  <c r="J590" i="8"/>
  <c r="I590" i="8"/>
  <c r="H590" i="8"/>
  <c r="G590" i="8"/>
  <c r="F590" i="8"/>
  <c r="E590" i="8"/>
  <c r="D590" i="8"/>
  <c r="B590" i="8"/>
  <c r="L589" i="8"/>
  <c r="K589" i="8"/>
  <c r="J589" i="8"/>
  <c r="I589" i="8"/>
  <c r="H589" i="8"/>
  <c r="G589" i="8"/>
  <c r="F589" i="8"/>
  <c r="E589" i="8"/>
  <c r="D589" i="8"/>
  <c r="B589" i="8"/>
  <c r="L588" i="8"/>
  <c r="K588" i="8"/>
  <c r="J588" i="8"/>
  <c r="I588" i="8"/>
  <c r="H588" i="8"/>
  <c r="G588" i="8"/>
  <c r="F588" i="8"/>
  <c r="E588" i="8"/>
  <c r="D588" i="8"/>
  <c r="B588" i="8"/>
  <c r="L587" i="8"/>
  <c r="K587" i="8"/>
  <c r="J587" i="8"/>
  <c r="I587" i="8"/>
  <c r="H587" i="8"/>
  <c r="G587" i="8"/>
  <c r="F587" i="8"/>
  <c r="E587" i="8"/>
  <c r="D587" i="8"/>
  <c r="B587" i="8"/>
  <c r="L586" i="8"/>
  <c r="K586" i="8"/>
  <c r="J586" i="8"/>
  <c r="I586" i="8"/>
  <c r="H586" i="8"/>
  <c r="G586" i="8"/>
  <c r="F586" i="8"/>
  <c r="E586" i="8"/>
  <c r="D586" i="8"/>
  <c r="B586" i="8"/>
  <c r="L585" i="8"/>
  <c r="K585" i="8"/>
  <c r="J585" i="8"/>
  <c r="I585" i="8"/>
  <c r="H585" i="8"/>
  <c r="G585" i="8"/>
  <c r="F585" i="8"/>
  <c r="E585" i="8"/>
  <c r="D585" i="8"/>
  <c r="B585" i="8"/>
  <c r="L584" i="8"/>
  <c r="K584" i="8"/>
  <c r="J584" i="8"/>
  <c r="I584" i="8"/>
  <c r="H584" i="8"/>
  <c r="G584" i="8"/>
  <c r="F584" i="8"/>
  <c r="E584" i="8"/>
  <c r="D584" i="8"/>
  <c r="B584" i="8"/>
  <c r="L583" i="8"/>
  <c r="K583" i="8"/>
  <c r="J583" i="8"/>
  <c r="I583" i="8"/>
  <c r="H583" i="8"/>
  <c r="G583" i="8"/>
  <c r="F583" i="8"/>
  <c r="E583" i="8"/>
  <c r="D583" i="8"/>
  <c r="B583" i="8"/>
  <c r="L582" i="8"/>
  <c r="K582" i="8"/>
  <c r="J582" i="8"/>
  <c r="I582" i="8"/>
  <c r="H582" i="8"/>
  <c r="G582" i="8"/>
  <c r="F582" i="8"/>
  <c r="E582" i="8"/>
  <c r="D582" i="8"/>
  <c r="B582" i="8"/>
  <c r="L581" i="8"/>
  <c r="K581" i="8"/>
  <c r="J581" i="8"/>
  <c r="I581" i="8"/>
  <c r="H581" i="8"/>
  <c r="G581" i="8"/>
  <c r="F581" i="8"/>
  <c r="E581" i="8"/>
  <c r="D581" i="8"/>
  <c r="B581" i="8"/>
  <c r="L580" i="8"/>
  <c r="K580" i="8"/>
  <c r="J580" i="8"/>
  <c r="I580" i="8"/>
  <c r="H580" i="8"/>
  <c r="G580" i="8"/>
  <c r="F580" i="8"/>
  <c r="E580" i="8"/>
  <c r="D580" i="8"/>
  <c r="B580" i="8"/>
  <c r="L579" i="8"/>
  <c r="K579" i="8"/>
  <c r="J579" i="8"/>
  <c r="I579" i="8"/>
  <c r="H579" i="8"/>
  <c r="G579" i="8"/>
  <c r="F579" i="8"/>
  <c r="E579" i="8"/>
  <c r="D579" i="8"/>
  <c r="B579" i="8"/>
  <c r="L578" i="8"/>
  <c r="K578" i="8"/>
  <c r="J578" i="8"/>
  <c r="I578" i="8"/>
  <c r="H578" i="8"/>
  <c r="G578" i="8"/>
  <c r="F578" i="8"/>
  <c r="E578" i="8"/>
  <c r="D578" i="8"/>
  <c r="B578" i="8"/>
  <c r="L577" i="8"/>
  <c r="K577" i="8"/>
  <c r="J577" i="8"/>
  <c r="I577" i="8"/>
  <c r="H577" i="8"/>
  <c r="G577" i="8"/>
  <c r="F577" i="8"/>
  <c r="E577" i="8"/>
  <c r="D577" i="8"/>
  <c r="B577" i="8"/>
  <c r="L576" i="8"/>
  <c r="K576" i="8"/>
  <c r="J576" i="8"/>
  <c r="I576" i="8"/>
  <c r="H576" i="8"/>
  <c r="G576" i="8"/>
  <c r="F576" i="8"/>
  <c r="E576" i="8"/>
  <c r="D576" i="8"/>
  <c r="B576" i="8"/>
  <c r="L575" i="8"/>
  <c r="K575" i="8"/>
  <c r="J575" i="8"/>
  <c r="I575" i="8"/>
  <c r="H575" i="8"/>
  <c r="G575" i="8"/>
  <c r="F575" i="8"/>
  <c r="E575" i="8"/>
  <c r="D575" i="8"/>
  <c r="B575" i="8"/>
  <c r="L574" i="8"/>
  <c r="K574" i="8"/>
  <c r="J574" i="8"/>
  <c r="I574" i="8"/>
  <c r="H574" i="8"/>
  <c r="G574" i="8"/>
  <c r="F574" i="8"/>
  <c r="E574" i="8"/>
  <c r="D574" i="8"/>
  <c r="B574" i="8"/>
  <c r="L573" i="8"/>
  <c r="K573" i="8"/>
  <c r="J573" i="8"/>
  <c r="I573" i="8"/>
  <c r="H573" i="8"/>
  <c r="G573" i="8"/>
  <c r="F573" i="8"/>
  <c r="E573" i="8"/>
  <c r="D573" i="8"/>
  <c r="B573" i="8"/>
  <c r="L572" i="8"/>
  <c r="K572" i="8"/>
  <c r="J572" i="8"/>
  <c r="I572" i="8"/>
  <c r="H572" i="8"/>
  <c r="G572" i="8"/>
  <c r="F572" i="8"/>
  <c r="E572" i="8"/>
  <c r="D572" i="8"/>
  <c r="B572" i="8"/>
  <c r="L571" i="8"/>
  <c r="K571" i="8"/>
  <c r="J571" i="8"/>
  <c r="I571" i="8"/>
  <c r="H571" i="8"/>
  <c r="G571" i="8"/>
  <c r="F571" i="8"/>
  <c r="E571" i="8"/>
  <c r="D571" i="8"/>
  <c r="B571" i="8"/>
  <c r="L570" i="8"/>
  <c r="K570" i="8"/>
  <c r="J570" i="8"/>
  <c r="I570" i="8"/>
  <c r="H570" i="8"/>
  <c r="G570" i="8"/>
  <c r="F570" i="8"/>
  <c r="E570" i="8"/>
  <c r="D570" i="8"/>
  <c r="B570" i="8"/>
  <c r="L569" i="8"/>
  <c r="K569" i="8"/>
  <c r="J569" i="8"/>
  <c r="I569" i="8"/>
  <c r="H569" i="8"/>
  <c r="G569" i="8"/>
  <c r="F569" i="8"/>
  <c r="E569" i="8"/>
  <c r="D569" i="8"/>
  <c r="B569" i="8"/>
  <c r="L568" i="8"/>
  <c r="K568" i="8"/>
  <c r="J568" i="8"/>
  <c r="I568" i="8"/>
  <c r="H568" i="8"/>
  <c r="G568" i="8"/>
  <c r="F568" i="8"/>
  <c r="E568" i="8"/>
  <c r="D568" i="8"/>
  <c r="B568" i="8"/>
  <c r="L567" i="8"/>
  <c r="K567" i="8"/>
  <c r="J567" i="8"/>
  <c r="I567" i="8"/>
  <c r="H567" i="8"/>
  <c r="G567" i="8"/>
  <c r="F567" i="8"/>
  <c r="E567" i="8"/>
  <c r="D567" i="8"/>
  <c r="B567" i="8"/>
  <c r="L566" i="8"/>
  <c r="K566" i="8"/>
  <c r="J566" i="8"/>
  <c r="I566" i="8"/>
  <c r="H566" i="8"/>
  <c r="G566" i="8"/>
  <c r="F566" i="8"/>
  <c r="E566" i="8"/>
  <c r="D566" i="8"/>
  <c r="B566" i="8"/>
  <c r="L565" i="8"/>
  <c r="K565" i="8"/>
  <c r="J565" i="8"/>
  <c r="I565" i="8"/>
  <c r="H565" i="8"/>
  <c r="G565" i="8"/>
  <c r="F565" i="8"/>
  <c r="E565" i="8"/>
  <c r="D565" i="8"/>
  <c r="B565" i="8"/>
  <c r="L564" i="8"/>
  <c r="K564" i="8"/>
  <c r="J564" i="8"/>
  <c r="I564" i="8"/>
  <c r="H564" i="8"/>
  <c r="G564" i="8"/>
  <c r="F564" i="8"/>
  <c r="E564" i="8"/>
  <c r="D564" i="8"/>
  <c r="B564" i="8"/>
  <c r="L563" i="8"/>
  <c r="K563" i="8"/>
  <c r="J563" i="8"/>
  <c r="I563" i="8"/>
  <c r="H563" i="8"/>
  <c r="G563" i="8"/>
  <c r="F563" i="8"/>
  <c r="E563" i="8"/>
  <c r="D563" i="8"/>
  <c r="B563" i="8"/>
  <c r="L562" i="8"/>
  <c r="K562" i="8"/>
  <c r="J562" i="8"/>
  <c r="I562" i="8"/>
  <c r="H562" i="8"/>
  <c r="G562" i="8"/>
  <c r="F562" i="8"/>
  <c r="E562" i="8"/>
  <c r="D562" i="8"/>
  <c r="B562" i="8"/>
  <c r="L561" i="8"/>
  <c r="K561" i="8"/>
  <c r="J561" i="8"/>
  <c r="I561" i="8"/>
  <c r="H561" i="8"/>
  <c r="G561" i="8"/>
  <c r="F561" i="8"/>
  <c r="E561" i="8"/>
  <c r="D561" i="8"/>
  <c r="B561" i="8"/>
  <c r="L560" i="8"/>
  <c r="K560" i="8"/>
  <c r="J560" i="8"/>
  <c r="I560" i="8"/>
  <c r="H560" i="8"/>
  <c r="G560" i="8"/>
  <c r="F560" i="8"/>
  <c r="E560" i="8"/>
  <c r="D560" i="8"/>
  <c r="B560" i="8"/>
  <c r="L559" i="8"/>
  <c r="K559" i="8"/>
  <c r="J559" i="8"/>
  <c r="I559" i="8"/>
  <c r="H559" i="8"/>
  <c r="G559" i="8"/>
  <c r="F559" i="8"/>
  <c r="E559" i="8"/>
  <c r="D559" i="8"/>
  <c r="B559" i="8"/>
  <c r="L558" i="8"/>
  <c r="K558" i="8"/>
  <c r="J558" i="8"/>
  <c r="I558" i="8"/>
  <c r="H558" i="8"/>
  <c r="G558" i="8"/>
  <c r="F558" i="8"/>
  <c r="E558" i="8"/>
  <c r="D558" i="8"/>
  <c r="B558" i="8"/>
  <c r="L557" i="8"/>
  <c r="K557" i="8"/>
  <c r="J557" i="8"/>
  <c r="I557" i="8"/>
  <c r="H557" i="8"/>
  <c r="G557" i="8"/>
  <c r="F557" i="8"/>
  <c r="E557" i="8"/>
  <c r="D557" i="8"/>
  <c r="B557" i="8"/>
  <c r="L556" i="8"/>
  <c r="K556" i="8"/>
  <c r="J556" i="8"/>
  <c r="I556" i="8"/>
  <c r="H556" i="8"/>
  <c r="G556" i="8"/>
  <c r="F556" i="8"/>
  <c r="E556" i="8"/>
  <c r="D556" i="8"/>
  <c r="B556" i="8"/>
  <c r="L555" i="8"/>
  <c r="K555" i="8"/>
  <c r="J555" i="8"/>
  <c r="I555" i="8"/>
  <c r="H555" i="8"/>
  <c r="G555" i="8"/>
  <c r="F555" i="8"/>
  <c r="E555" i="8"/>
  <c r="D555" i="8"/>
  <c r="B555" i="8"/>
  <c r="L554" i="8"/>
  <c r="K554" i="8"/>
  <c r="J554" i="8"/>
  <c r="I554" i="8"/>
  <c r="H554" i="8"/>
  <c r="G554" i="8"/>
  <c r="F554" i="8"/>
  <c r="E554" i="8"/>
  <c r="D554" i="8"/>
  <c r="B554" i="8"/>
  <c r="L553" i="8"/>
  <c r="K553" i="8"/>
  <c r="J553" i="8"/>
  <c r="I553" i="8"/>
  <c r="H553" i="8"/>
  <c r="G553" i="8"/>
  <c r="F553" i="8"/>
  <c r="E553" i="8"/>
  <c r="D553" i="8"/>
  <c r="B553" i="8"/>
  <c r="L552" i="8"/>
  <c r="K552" i="8"/>
  <c r="J552" i="8"/>
  <c r="I552" i="8"/>
  <c r="H552" i="8"/>
  <c r="G552" i="8"/>
  <c r="F552" i="8"/>
  <c r="E552" i="8"/>
  <c r="D552" i="8"/>
  <c r="B552" i="8"/>
  <c r="L551" i="8"/>
  <c r="K551" i="8"/>
  <c r="J551" i="8"/>
  <c r="I551" i="8"/>
  <c r="H551" i="8"/>
  <c r="G551" i="8"/>
  <c r="F551" i="8"/>
  <c r="E551" i="8"/>
  <c r="D551" i="8"/>
  <c r="B551" i="8"/>
  <c r="L550" i="8"/>
  <c r="K550" i="8"/>
  <c r="J550" i="8"/>
  <c r="I550" i="8"/>
  <c r="H550" i="8"/>
  <c r="G550" i="8"/>
  <c r="F550" i="8"/>
  <c r="E550" i="8"/>
  <c r="D550" i="8"/>
  <c r="B550" i="8"/>
  <c r="L549" i="8"/>
  <c r="K549" i="8"/>
  <c r="J549" i="8"/>
  <c r="I549" i="8"/>
  <c r="H549" i="8"/>
  <c r="G549" i="8"/>
  <c r="F549" i="8"/>
  <c r="E549" i="8"/>
  <c r="D549" i="8"/>
  <c r="B549" i="8"/>
  <c r="L548" i="8"/>
  <c r="K548" i="8"/>
  <c r="J548" i="8"/>
  <c r="I548" i="8"/>
  <c r="H548" i="8"/>
  <c r="G548" i="8"/>
  <c r="F548" i="8"/>
  <c r="E548" i="8"/>
  <c r="D548" i="8"/>
  <c r="B548" i="8"/>
  <c r="L547" i="8"/>
  <c r="K547" i="8"/>
  <c r="J547" i="8"/>
  <c r="I547" i="8"/>
  <c r="H547" i="8"/>
  <c r="G547" i="8"/>
  <c r="F547" i="8"/>
  <c r="E547" i="8"/>
  <c r="D547" i="8"/>
  <c r="B547" i="8"/>
  <c r="L546" i="8"/>
  <c r="K546" i="8"/>
  <c r="J546" i="8"/>
  <c r="I546" i="8"/>
  <c r="H546" i="8"/>
  <c r="G546" i="8"/>
  <c r="F546" i="8"/>
  <c r="E546" i="8"/>
  <c r="D546" i="8"/>
  <c r="B546" i="8"/>
  <c r="L545" i="8"/>
  <c r="K545" i="8"/>
  <c r="J545" i="8"/>
  <c r="I545" i="8"/>
  <c r="H545" i="8"/>
  <c r="G545" i="8"/>
  <c r="F545" i="8"/>
  <c r="E545" i="8"/>
  <c r="D545" i="8"/>
  <c r="B545" i="8"/>
  <c r="L544" i="8"/>
  <c r="K544" i="8"/>
  <c r="J544" i="8"/>
  <c r="I544" i="8"/>
  <c r="H544" i="8"/>
  <c r="G544" i="8"/>
  <c r="F544" i="8"/>
  <c r="E544" i="8"/>
  <c r="D544" i="8"/>
  <c r="B544" i="8"/>
  <c r="L543" i="8"/>
  <c r="K543" i="8"/>
  <c r="J543" i="8"/>
  <c r="I543" i="8"/>
  <c r="H543" i="8"/>
  <c r="G543" i="8"/>
  <c r="F543" i="8"/>
  <c r="E543" i="8"/>
  <c r="D543" i="8"/>
  <c r="B543" i="8"/>
  <c r="L542" i="8"/>
  <c r="K542" i="8"/>
  <c r="J542" i="8"/>
  <c r="I542" i="8"/>
  <c r="H542" i="8"/>
  <c r="G542" i="8"/>
  <c r="F542" i="8"/>
  <c r="E542" i="8"/>
  <c r="D542" i="8"/>
  <c r="B542" i="8"/>
  <c r="L541" i="8"/>
  <c r="K541" i="8"/>
  <c r="J541" i="8"/>
  <c r="I541" i="8"/>
  <c r="H541" i="8"/>
  <c r="G541" i="8"/>
  <c r="F541" i="8"/>
  <c r="E541" i="8"/>
  <c r="D541" i="8"/>
  <c r="B541" i="8"/>
  <c r="L540" i="8"/>
  <c r="K540" i="8"/>
  <c r="J540" i="8"/>
  <c r="I540" i="8"/>
  <c r="H540" i="8"/>
  <c r="G540" i="8"/>
  <c r="F540" i="8"/>
  <c r="E540" i="8"/>
  <c r="D540" i="8"/>
  <c r="B540" i="8"/>
  <c r="L539" i="8"/>
  <c r="K539" i="8"/>
  <c r="J539" i="8"/>
  <c r="I539" i="8"/>
  <c r="H539" i="8"/>
  <c r="G539" i="8"/>
  <c r="F539" i="8"/>
  <c r="E539" i="8"/>
  <c r="D539" i="8"/>
  <c r="B539" i="8"/>
  <c r="L538" i="8"/>
  <c r="K538" i="8"/>
  <c r="J538" i="8"/>
  <c r="I538" i="8"/>
  <c r="H538" i="8"/>
  <c r="G538" i="8"/>
  <c r="F538" i="8"/>
  <c r="E538" i="8"/>
  <c r="D538" i="8"/>
  <c r="B538" i="8"/>
  <c r="L537" i="8"/>
  <c r="K537" i="8"/>
  <c r="J537" i="8"/>
  <c r="I537" i="8"/>
  <c r="H537" i="8"/>
  <c r="G537" i="8"/>
  <c r="F537" i="8"/>
  <c r="E537" i="8"/>
  <c r="D537" i="8"/>
  <c r="B537" i="8"/>
  <c r="L536" i="8"/>
  <c r="K536" i="8"/>
  <c r="J536" i="8"/>
  <c r="I536" i="8"/>
  <c r="H536" i="8"/>
  <c r="G536" i="8"/>
  <c r="F536" i="8"/>
  <c r="E536" i="8"/>
  <c r="D536" i="8"/>
  <c r="B536" i="8"/>
  <c r="L535" i="8"/>
  <c r="K535" i="8"/>
  <c r="J535" i="8"/>
  <c r="I535" i="8"/>
  <c r="H535" i="8"/>
  <c r="G535" i="8"/>
  <c r="F535" i="8"/>
  <c r="E535" i="8"/>
  <c r="D535" i="8"/>
  <c r="B535" i="8"/>
  <c r="L534" i="8"/>
  <c r="K534" i="8"/>
  <c r="J534" i="8"/>
  <c r="I534" i="8"/>
  <c r="H534" i="8"/>
  <c r="G534" i="8"/>
  <c r="F534" i="8"/>
  <c r="E534" i="8"/>
  <c r="D534" i="8"/>
  <c r="B534" i="8"/>
  <c r="L533" i="8"/>
  <c r="K533" i="8"/>
  <c r="J533" i="8"/>
  <c r="I533" i="8"/>
  <c r="H533" i="8"/>
  <c r="G533" i="8"/>
  <c r="F533" i="8"/>
  <c r="E533" i="8"/>
  <c r="D533" i="8"/>
  <c r="B533" i="8"/>
  <c r="L532" i="8"/>
  <c r="K532" i="8"/>
  <c r="J532" i="8"/>
  <c r="I532" i="8"/>
  <c r="H532" i="8"/>
  <c r="G532" i="8"/>
  <c r="F532" i="8"/>
  <c r="E532" i="8"/>
  <c r="D532" i="8"/>
  <c r="B532" i="8"/>
  <c r="L531" i="8"/>
  <c r="K531" i="8"/>
  <c r="J531" i="8"/>
  <c r="I531" i="8"/>
  <c r="H531" i="8"/>
  <c r="G531" i="8"/>
  <c r="F531" i="8"/>
  <c r="E531" i="8"/>
  <c r="D531" i="8"/>
  <c r="B531" i="8"/>
  <c r="L530" i="8"/>
  <c r="K530" i="8"/>
  <c r="J530" i="8"/>
  <c r="I530" i="8"/>
  <c r="H530" i="8"/>
  <c r="G530" i="8"/>
  <c r="F530" i="8"/>
  <c r="E530" i="8"/>
  <c r="D530" i="8"/>
  <c r="B530" i="8"/>
  <c r="L529" i="8"/>
  <c r="K529" i="8"/>
  <c r="J529" i="8"/>
  <c r="I529" i="8"/>
  <c r="H529" i="8"/>
  <c r="G529" i="8"/>
  <c r="F529" i="8"/>
  <c r="E529" i="8"/>
  <c r="D529" i="8"/>
  <c r="B529" i="8"/>
  <c r="L528" i="8"/>
  <c r="K528" i="8"/>
  <c r="J528" i="8"/>
  <c r="I528" i="8"/>
  <c r="H528" i="8"/>
  <c r="G528" i="8"/>
  <c r="F528" i="8"/>
  <c r="E528" i="8"/>
  <c r="D528" i="8"/>
  <c r="B528" i="8"/>
  <c r="L527" i="8"/>
  <c r="K527" i="8"/>
  <c r="J527" i="8"/>
  <c r="I527" i="8"/>
  <c r="H527" i="8"/>
  <c r="G527" i="8"/>
  <c r="F527" i="8"/>
  <c r="E527" i="8"/>
  <c r="D527" i="8"/>
  <c r="B527" i="8"/>
  <c r="L526" i="8"/>
  <c r="K526" i="8"/>
  <c r="J526" i="8"/>
  <c r="I526" i="8"/>
  <c r="H526" i="8"/>
  <c r="G526" i="8"/>
  <c r="F526" i="8"/>
  <c r="E526" i="8"/>
  <c r="D526" i="8"/>
  <c r="B526" i="8"/>
  <c r="L525" i="8"/>
  <c r="K525" i="8"/>
  <c r="J525" i="8"/>
  <c r="I525" i="8"/>
  <c r="H525" i="8"/>
  <c r="G525" i="8"/>
  <c r="F525" i="8"/>
  <c r="E525" i="8"/>
  <c r="D525" i="8"/>
  <c r="B525" i="8"/>
  <c r="L524" i="8"/>
  <c r="K524" i="8"/>
  <c r="J524" i="8"/>
  <c r="I524" i="8"/>
  <c r="H524" i="8"/>
  <c r="G524" i="8"/>
  <c r="F524" i="8"/>
  <c r="E524" i="8"/>
  <c r="D524" i="8"/>
  <c r="B524" i="8"/>
  <c r="L523" i="8"/>
  <c r="K523" i="8"/>
  <c r="J523" i="8"/>
  <c r="I523" i="8"/>
  <c r="H523" i="8"/>
  <c r="G523" i="8"/>
  <c r="F523" i="8"/>
  <c r="E523" i="8"/>
  <c r="D523" i="8"/>
  <c r="B523" i="8"/>
  <c r="L522" i="8"/>
  <c r="K522" i="8"/>
  <c r="J522" i="8"/>
  <c r="I522" i="8"/>
  <c r="H522" i="8"/>
  <c r="G522" i="8"/>
  <c r="F522" i="8"/>
  <c r="E522" i="8"/>
  <c r="D522" i="8"/>
  <c r="B522" i="8"/>
  <c r="L521" i="8"/>
  <c r="K521" i="8"/>
  <c r="J521" i="8"/>
  <c r="I521" i="8"/>
  <c r="H521" i="8"/>
  <c r="G521" i="8"/>
  <c r="F521" i="8"/>
  <c r="E521" i="8"/>
  <c r="D521" i="8"/>
  <c r="B521" i="8"/>
  <c r="L520" i="8"/>
  <c r="K520" i="8"/>
  <c r="J520" i="8"/>
  <c r="I520" i="8"/>
  <c r="H520" i="8"/>
  <c r="G520" i="8"/>
  <c r="F520" i="8"/>
  <c r="E520" i="8"/>
  <c r="D520" i="8"/>
  <c r="B520" i="8"/>
  <c r="L519" i="8"/>
  <c r="K519" i="8"/>
  <c r="J519" i="8"/>
  <c r="I519" i="8"/>
  <c r="H519" i="8"/>
  <c r="G519" i="8"/>
  <c r="F519" i="8"/>
  <c r="E519" i="8"/>
  <c r="D519" i="8"/>
  <c r="B519" i="8"/>
  <c r="L518" i="8"/>
  <c r="K518" i="8"/>
  <c r="J518" i="8"/>
  <c r="I518" i="8"/>
  <c r="H518" i="8"/>
  <c r="G518" i="8"/>
  <c r="F518" i="8"/>
  <c r="E518" i="8"/>
  <c r="D518" i="8"/>
  <c r="B518" i="8"/>
  <c r="L517" i="8"/>
  <c r="K517" i="8"/>
  <c r="J517" i="8"/>
  <c r="I517" i="8"/>
  <c r="H517" i="8"/>
  <c r="G517" i="8"/>
  <c r="F517" i="8"/>
  <c r="E517" i="8"/>
  <c r="D517" i="8"/>
  <c r="B517" i="8"/>
  <c r="L516" i="8"/>
  <c r="K516" i="8"/>
  <c r="J516" i="8"/>
  <c r="I516" i="8"/>
  <c r="H516" i="8"/>
  <c r="G516" i="8"/>
  <c r="F516" i="8"/>
  <c r="E516" i="8"/>
  <c r="D516" i="8"/>
  <c r="B516" i="8"/>
  <c r="L515" i="8"/>
  <c r="K515" i="8"/>
  <c r="J515" i="8"/>
  <c r="I515" i="8"/>
  <c r="H515" i="8"/>
  <c r="G515" i="8"/>
  <c r="F515" i="8"/>
  <c r="E515" i="8"/>
  <c r="D515" i="8"/>
  <c r="B515" i="8"/>
  <c r="L514" i="8"/>
  <c r="K514" i="8"/>
  <c r="J514" i="8"/>
  <c r="I514" i="8"/>
  <c r="H514" i="8"/>
  <c r="G514" i="8"/>
  <c r="F514" i="8"/>
  <c r="E514" i="8"/>
  <c r="D514" i="8"/>
  <c r="B514" i="8"/>
  <c r="L513" i="8"/>
  <c r="K513" i="8"/>
  <c r="J513" i="8"/>
  <c r="I513" i="8"/>
  <c r="H513" i="8"/>
  <c r="G513" i="8"/>
  <c r="F513" i="8"/>
  <c r="E513" i="8"/>
  <c r="D513" i="8"/>
  <c r="B513" i="8"/>
  <c r="L512" i="8"/>
  <c r="K512" i="8"/>
  <c r="J512" i="8"/>
  <c r="I512" i="8"/>
  <c r="H512" i="8"/>
  <c r="G512" i="8"/>
  <c r="F512" i="8"/>
  <c r="E512" i="8"/>
  <c r="D512" i="8"/>
  <c r="B512" i="8"/>
  <c r="L511" i="8"/>
  <c r="K511" i="8"/>
  <c r="J511" i="8"/>
  <c r="I511" i="8"/>
  <c r="H511" i="8"/>
  <c r="G511" i="8"/>
  <c r="F511" i="8"/>
  <c r="E511" i="8"/>
  <c r="D511" i="8"/>
  <c r="B511" i="8"/>
  <c r="L510" i="8"/>
  <c r="K510" i="8"/>
  <c r="J510" i="8"/>
  <c r="I510" i="8"/>
  <c r="H510" i="8"/>
  <c r="G510" i="8"/>
  <c r="F510" i="8"/>
  <c r="E510" i="8"/>
  <c r="D510" i="8"/>
  <c r="B510" i="8"/>
  <c r="L509" i="8"/>
  <c r="K509" i="8"/>
  <c r="J509" i="8"/>
  <c r="I509" i="8"/>
  <c r="H509" i="8"/>
  <c r="G509" i="8"/>
  <c r="F509" i="8"/>
  <c r="E509" i="8"/>
  <c r="D509" i="8"/>
  <c r="B509" i="8"/>
  <c r="L508" i="8"/>
  <c r="K508" i="8"/>
  <c r="J508" i="8"/>
  <c r="I508" i="8"/>
  <c r="H508" i="8"/>
  <c r="G508" i="8"/>
  <c r="F508" i="8"/>
  <c r="E508" i="8"/>
  <c r="D508" i="8"/>
  <c r="B508" i="8"/>
  <c r="L507" i="8"/>
  <c r="K507" i="8"/>
  <c r="J507" i="8"/>
  <c r="I507" i="8"/>
  <c r="H507" i="8"/>
  <c r="G507" i="8"/>
  <c r="F507" i="8"/>
  <c r="E507" i="8"/>
  <c r="D507" i="8"/>
  <c r="B507" i="8"/>
  <c r="L506" i="8"/>
  <c r="K506" i="8"/>
  <c r="J506" i="8"/>
  <c r="I506" i="8"/>
  <c r="H506" i="8"/>
  <c r="G506" i="8"/>
  <c r="F506" i="8"/>
  <c r="E506" i="8"/>
  <c r="D506" i="8"/>
  <c r="B506" i="8"/>
  <c r="L505" i="8"/>
  <c r="K505" i="8"/>
  <c r="J505" i="8"/>
  <c r="I505" i="8"/>
  <c r="H505" i="8"/>
  <c r="G505" i="8"/>
  <c r="F505" i="8"/>
  <c r="E505" i="8"/>
  <c r="D505" i="8"/>
  <c r="B505" i="8"/>
  <c r="L504" i="8"/>
  <c r="K504" i="8"/>
  <c r="J504" i="8"/>
  <c r="I504" i="8"/>
  <c r="H504" i="8"/>
  <c r="G504" i="8"/>
  <c r="F504" i="8"/>
  <c r="E504" i="8"/>
  <c r="D504" i="8"/>
  <c r="B504" i="8"/>
  <c r="L503" i="8"/>
  <c r="K503" i="8"/>
  <c r="J503" i="8"/>
  <c r="I503" i="8"/>
  <c r="H503" i="8"/>
  <c r="G503" i="8"/>
  <c r="F503" i="8"/>
  <c r="E503" i="8"/>
  <c r="D503" i="8"/>
  <c r="B503" i="8"/>
  <c r="L502" i="8"/>
  <c r="K502" i="8"/>
  <c r="J502" i="8"/>
  <c r="I502" i="8"/>
  <c r="H502" i="8"/>
  <c r="G502" i="8"/>
  <c r="F502" i="8"/>
  <c r="E502" i="8"/>
  <c r="D502" i="8"/>
  <c r="B502" i="8"/>
  <c r="L501" i="8"/>
  <c r="K501" i="8"/>
  <c r="J501" i="8"/>
  <c r="I501" i="8"/>
  <c r="H501" i="8"/>
  <c r="G501" i="8"/>
  <c r="F501" i="8"/>
  <c r="E501" i="8"/>
  <c r="D501" i="8"/>
  <c r="B501" i="8"/>
  <c r="L500" i="8"/>
  <c r="K500" i="8"/>
  <c r="J500" i="8"/>
  <c r="I500" i="8"/>
  <c r="H500" i="8"/>
  <c r="G500" i="8"/>
  <c r="F500" i="8"/>
  <c r="E500" i="8"/>
  <c r="D500" i="8"/>
  <c r="B500" i="8"/>
  <c r="L499" i="8"/>
  <c r="K499" i="8"/>
  <c r="J499" i="8"/>
  <c r="I499" i="8"/>
  <c r="H499" i="8"/>
  <c r="G499" i="8"/>
  <c r="F499" i="8"/>
  <c r="E499" i="8"/>
  <c r="D499" i="8"/>
  <c r="B499" i="8"/>
  <c r="L498" i="8"/>
  <c r="K498" i="8"/>
  <c r="J498" i="8"/>
  <c r="I498" i="8"/>
  <c r="H498" i="8"/>
  <c r="G498" i="8"/>
  <c r="F498" i="8"/>
  <c r="E498" i="8"/>
  <c r="D498" i="8"/>
  <c r="B498" i="8"/>
  <c r="L497" i="8"/>
  <c r="K497" i="8"/>
  <c r="J497" i="8"/>
  <c r="I497" i="8"/>
  <c r="H497" i="8"/>
  <c r="G497" i="8"/>
  <c r="F497" i="8"/>
  <c r="E497" i="8"/>
  <c r="D497" i="8"/>
  <c r="B497" i="8"/>
  <c r="L496" i="8"/>
  <c r="K496" i="8"/>
  <c r="J496" i="8"/>
  <c r="I496" i="8"/>
  <c r="H496" i="8"/>
  <c r="G496" i="8"/>
  <c r="F496" i="8"/>
  <c r="E496" i="8"/>
  <c r="D496" i="8"/>
  <c r="B496" i="8"/>
  <c r="L495" i="8"/>
  <c r="K495" i="8"/>
  <c r="J495" i="8"/>
  <c r="I495" i="8"/>
  <c r="H495" i="8"/>
  <c r="G495" i="8"/>
  <c r="F495" i="8"/>
  <c r="E495" i="8"/>
  <c r="D495" i="8"/>
  <c r="B495" i="8"/>
  <c r="L494" i="8"/>
  <c r="K494" i="8"/>
  <c r="J494" i="8"/>
  <c r="I494" i="8"/>
  <c r="H494" i="8"/>
  <c r="G494" i="8"/>
  <c r="F494" i="8"/>
  <c r="E494" i="8"/>
  <c r="D494" i="8"/>
  <c r="B494" i="8"/>
  <c r="L493" i="8"/>
  <c r="K493" i="8"/>
  <c r="J493" i="8"/>
  <c r="I493" i="8"/>
  <c r="H493" i="8"/>
  <c r="G493" i="8"/>
  <c r="F493" i="8"/>
  <c r="E493" i="8"/>
  <c r="D493" i="8"/>
  <c r="B493" i="8"/>
  <c r="L492" i="8"/>
  <c r="K492" i="8"/>
  <c r="J492" i="8"/>
  <c r="I492" i="8"/>
  <c r="H492" i="8"/>
  <c r="G492" i="8"/>
  <c r="F492" i="8"/>
  <c r="E492" i="8"/>
  <c r="D492" i="8"/>
  <c r="B492" i="8"/>
  <c r="L491" i="8"/>
  <c r="K491" i="8"/>
  <c r="J491" i="8"/>
  <c r="I491" i="8"/>
  <c r="H491" i="8"/>
  <c r="G491" i="8"/>
  <c r="F491" i="8"/>
  <c r="E491" i="8"/>
  <c r="D491" i="8"/>
  <c r="B491" i="8"/>
  <c r="L490" i="8"/>
  <c r="K490" i="8"/>
  <c r="J490" i="8"/>
  <c r="I490" i="8"/>
  <c r="H490" i="8"/>
  <c r="G490" i="8"/>
  <c r="F490" i="8"/>
  <c r="E490" i="8"/>
  <c r="D490" i="8"/>
  <c r="B490" i="8"/>
  <c r="L489" i="8"/>
  <c r="K489" i="8"/>
  <c r="J489" i="8"/>
  <c r="I489" i="8"/>
  <c r="H489" i="8"/>
  <c r="G489" i="8"/>
  <c r="F489" i="8"/>
  <c r="E489" i="8"/>
  <c r="D489" i="8"/>
  <c r="B489" i="8"/>
  <c r="L488" i="8"/>
  <c r="K488" i="8"/>
  <c r="J488" i="8"/>
  <c r="I488" i="8"/>
  <c r="H488" i="8"/>
  <c r="G488" i="8"/>
  <c r="F488" i="8"/>
  <c r="E488" i="8"/>
  <c r="D488" i="8"/>
  <c r="B488" i="8"/>
  <c r="L487" i="8"/>
  <c r="K487" i="8"/>
  <c r="J487" i="8"/>
  <c r="I487" i="8"/>
  <c r="H487" i="8"/>
  <c r="G487" i="8"/>
  <c r="F487" i="8"/>
  <c r="E487" i="8"/>
  <c r="D487" i="8"/>
  <c r="B487" i="8"/>
  <c r="L486" i="8"/>
  <c r="K486" i="8"/>
  <c r="J486" i="8"/>
  <c r="I486" i="8"/>
  <c r="H486" i="8"/>
  <c r="G486" i="8"/>
  <c r="F486" i="8"/>
  <c r="E486" i="8"/>
  <c r="D486" i="8"/>
  <c r="B486" i="8"/>
  <c r="L485" i="8"/>
  <c r="K485" i="8"/>
  <c r="J485" i="8"/>
  <c r="I485" i="8"/>
  <c r="H485" i="8"/>
  <c r="G485" i="8"/>
  <c r="F485" i="8"/>
  <c r="E485" i="8"/>
  <c r="D485" i="8"/>
  <c r="B485" i="8"/>
  <c r="L484" i="8"/>
  <c r="K484" i="8"/>
  <c r="J484" i="8"/>
  <c r="I484" i="8"/>
  <c r="H484" i="8"/>
  <c r="G484" i="8"/>
  <c r="F484" i="8"/>
  <c r="E484" i="8"/>
  <c r="D484" i="8"/>
  <c r="B484" i="8"/>
  <c r="L483" i="8"/>
  <c r="K483" i="8"/>
  <c r="J483" i="8"/>
  <c r="I483" i="8"/>
  <c r="H483" i="8"/>
  <c r="G483" i="8"/>
  <c r="F483" i="8"/>
  <c r="E483" i="8"/>
  <c r="D483" i="8"/>
  <c r="B483" i="8"/>
  <c r="L482" i="8"/>
  <c r="K482" i="8"/>
  <c r="J482" i="8"/>
  <c r="I482" i="8"/>
  <c r="H482" i="8"/>
  <c r="G482" i="8"/>
  <c r="F482" i="8"/>
  <c r="E482" i="8"/>
  <c r="D482" i="8"/>
  <c r="B482" i="8"/>
  <c r="L481" i="8"/>
  <c r="K481" i="8"/>
  <c r="J481" i="8"/>
  <c r="I481" i="8"/>
  <c r="H481" i="8"/>
  <c r="G481" i="8"/>
  <c r="F481" i="8"/>
  <c r="E481" i="8"/>
  <c r="D481" i="8"/>
  <c r="B481" i="8"/>
  <c r="L480" i="8"/>
  <c r="K480" i="8"/>
  <c r="J480" i="8"/>
  <c r="I480" i="8"/>
  <c r="H480" i="8"/>
  <c r="G480" i="8"/>
  <c r="F480" i="8"/>
  <c r="E480" i="8"/>
  <c r="D480" i="8"/>
  <c r="B480" i="8"/>
  <c r="L479" i="8"/>
  <c r="K479" i="8"/>
  <c r="J479" i="8"/>
  <c r="I479" i="8"/>
  <c r="H479" i="8"/>
  <c r="G479" i="8"/>
  <c r="F479" i="8"/>
  <c r="E479" i="8"/>
  <c r="D479" i="8"/>
  <c r="B479" i="8"/>
  <c r="L478" i="8"/>
  <c r="K478" i="8"/>
  <c r="J478" i="8"/>
  <c r="I478" i="8"/>
  <c r="H478" i="8"/>
  <c r="G478" i="8"/>
  <c r="F478" i="8"/>
  <c r="E478" i="8"/>
  <c r="D478" i="8"/>
  <c r="B478" i="8"/>
  <c r="L477" i="8"/>
  <c r="K477" i="8"/>
  <c r="J477" i="8"/>
  <c r="I477" i="8"/>
  <c r="H477" i="8"/>
  <c r="G477" i="8"/>
  <c r="F477" i="8"/>
  <c r="E477" i="8"/>
  <c r="D477" i="8"/>
  <c r="B477" i="8"/>
  <c r="L476" i="8"/>
  <c r="K476" i="8"/>
  <c r="J476" i="8"/>
  <c r="I476" i="8"/>
  <c r="H476" i="8"/>
  <c r="G476" i="8"/>
  <c r="F476" i="8"/>
  <c r="E476" i="8"/>
  <c r="D476" i="8"/>
  <c r="B476" i="8"/>
  <c r="L475" i="8"/>
  <c r="K475" i="8"/>
  <c r="J475" i="8"/>
  <c r="I475" i="8"/>
  <c r="H475" i="8"/>
  <c r="G475" i="8"/>
  <c r="F475" i="8"/>
  <c r="E475" i="8"/>
  <c r="D475" i="8"/>
  <c r="B475" i="8"/>
  <c r="L474" i="8"/>
  <c r="K474" i="8"/>
  <c r="J474" i="8"/>
  <c r="I474" i="8"/>
  <c r="H474" i="8"/>
  <c r="G474" i="8"/>
  <c r="F474" i="8"/>
  <c r="E474" i="8"/>
  <c r="D474" i="8"/>
  <c r="B474" i="8"/>
  <c r="L473" i="8"/>
  <c r="K473" i="8"/>
  <c r="J473" i="8"/>
  <c r="I473" i="8"/>
  <c r="H473" i="8"/>
  <c r="G473" i="8"/>
  <c r="F473" i="8"/>
  <c r="E473" i="8"/>
  <c r="D473" i="8"/>
  <c r="B473" i="8"/>
  <c r="L472" i="8"/>
  <c r="K472" i="8"/>
  <c r="J472" i="8"/>
  <c r="I472" i="8"/>
  <c r="H472" i="8"/>
  <c r="G472" i="8"/>
  <c r="F472" i="8"/>
  <c r="E472" i="8"/>
  <c r="D472" i="8"/>
  <c r="B472" i="8"/>
  <c r="L471" i="8"/>
  <c r="K471" i="8"/>
  <c r="J471" i="8"/>
  <c r="I471" i="8"/>
  <c r="H471" i="8"/>
  <c r="G471" i="8"/>
  <c r="F471" i="8"/>
  <c r="E471" i="8"/>
  <c r="D471" i="8"/>
  <c r="B471" i="8"/>
  <c r="L470" i="8"/>
  <c r="K470" i="8"/>
  <c r="J470" i="8"/>
  <c r="I470" i="8"/>
  <c r="H470" i="8"/>
  <c r="G470" i="8"/>
  <c r="F470" i="8"/>
  <c r="E470" i="8"/>
  <c r="D470" i="8"/>
  <c r="B470" i="8"/>
  <c r="L469" i="8"/>
  <c r="K469" i="8"/>
  <c r="J469" i="8"/>
  <c r="I469" i="8"/>
  <c r="H469" i="8"/>
  <c r="G469" i="8"/>
  <c r="F469" i="8"/>
  <c r="E469" i="8"/>
  <c r="D469" i="8"/>
  <c r="B469" i="8"/>
  <c r="L468" i="8"/>
  <c r="K468" i="8"/>
  <c r="J468" i="8"/>
  <c r="I468" i="8"/>
  <c r="H468" i="8"/>
  <c r="G468" i="8"/>
  <c r="F468" i="8"/>
  <c r="E468" i="8"/>
  <c r="D468" i="8"/>
  <c r="B468" i="8"/>
  <c r="L467" i="8"/>
  <c r="K467" i="8"/>
  <c r="J467" i="8"/>
  <c r="I467" i="8"/>
  <c r="H467" i="8"/>
  <c r="G467" i="8"/>
  <c r="F467" i="8"/>
  <c r="E467" i="8"/>
  <c r="D467" i="8"/>
  <c r="B467" i="8"/>
  <c r="L466" i="8"/>
  <c r="K466" i="8"/>
  <c r="J466" i="8"/>
  <c r="I466" i="8"/>
  <c r="H466" i="8"/>
  <c r="G466" i="8"/>
  <c r="F466" i="8"/>
  <c r="E466" i="8"/>
  <c r="D466" i="8"/>
  <c r="B466" i="8"/>
  <c r="L465" i="8"/>
  <c r="K465" i="8"/>
  <c r="J465" i="8"/>
  <c r="I465" i="8"/>
  <c r="H465" i="8"/>
  <c r="G465" i="8"/>
  <c r="F465" i="8"/>
  <c r="E465" i="8"/>
  <c r="D465" i="8"/>
  <c r="B465" i="8"/>
  <c r="L464" i="8"/>
  <c r="K464" i="8"/>
  <c r="J464" i="8"/>
  <c r="I464" i="8"/>
  <c r="H464" i="8"/>
  <c r="G464" i="8"/>
  <c r="F464" i="8"/>
  <c r="E464" i="8"/>
  <c r="D464" i="8"/>
  <c r="B464" i="8"/>
  <c r="L463" i="8"/>
  <c r="K463" i="8"/>
  <c r="J463" i="8"/>
  <c r="I463" i="8"/>
  <c r="H463" i="8"/>
  <c r="G463" i="8"/>
  <c r="F463" i="8"/>
  <c r="E463" i="8"/>
  <c r="D463" i="8"/>
  <c r="B463" i="8"/>
  <c r="L462" i="8"/>
  <c r="K462" i="8"/>
  <c r="J462" i="8"/>
  <c r="I462" i="8"/>
  <c r="H462" i="8"/>
  <c r="G462" i="8"/>
  <c r="F462" i="8"/>
  <c r="E462" i="8"/>
  <c r="D462" i="8"/>
  <c r="B462" i="8"/>
  <c r="L461" i="8"/>
  <c r="K461" i="8"/>
  <c r="J461" i="8"/>
  <c r="I461" i="8"/>
  <c r="H461" i="8"/>
  <c r="G461" i="8"/>
  <c r="F461" i="8"/>
  <c r="E461" i="8"/>
  <c r="D461" i="8"/>
  <c r="B461" i="8"/>
  <c r="L460" i="8"/>
  <c r="K460" i="8"/>
  <c r="J460" i="8"/>
  <c r="I460" i="8"/>
  <c r="H460" i="8"/>
  <c r="G460" i="8"/>
  <c r="F460" i="8"/>
  <c r="E460" i="8"/>
  <c r="D460" i="8"/>
  <c r="B460" i="8"/>
  <c r="L459" i="8"/>
  <c r="K459" i="8"/>
  <c r="J459" i="8"/>
  <c r="I459" i="8"/>
  <c r="H459" i="8"/>
  <c r="G459" i="8"/>
  <c r="F459" i="8"/>
  <c r="E459" i="8"/>
  <c r="D459" i="8"/>
  <c r="B459" i="8"/>
  <c r="L458" i="8"/>
  <c r="K458" i="8"/>
  <c r="J458" i="8"/>
  <c r="I458" i="8"/>
  <c r="H458" i="8"/>
  <c r="G458" i="8"/>
  <c r="F458" i="8"/>
  <c r="E458" i="8"/>
  <c r="D458" i="8"/>
  <c r="B458" i="8"/>
  <c r="L457" i="8"/>
  <c r="K457" i="8"/>
  <c r="J457" i="8"/>
  <c r="I457" i="8"/>
  <c r="H457" i="8"/>
  <c r="G457" i="8"/>
  <c r="F457" i="8"/>
  <c r="E457" i="8"/>
  <c r="D457" i="8"/>
  <c r="B457" i="8"/>
  <c r="L456" i="8"/>
  <c r="K456" i="8"/>
  <c r="J456" i="8"/>
  <c r="I456" i="8"/>
  <c r="H456" i="8"/>
  <c r="G456" i="8"/>
  <c r="F456" i="8"/>
  <c r="E456" i="8"/>
  <c r="D456" i="8"/>
  <c r="B456" i="8"/>
  <c r="L455" i="8"/>
  <c r="K455" i="8"/>
  <c r="J455" i="8"/>
  <c r="I455" i="8"/>
  <c r="H455" i="8"/>
  <c r="G455" i="8"/>
  <c r="F455" i="8"/>
  <c r="E455" i="8"/>
  <c r="D455" i="8"/>
  <c r="B455" i="8"/>
  <c r="L454" i="8"/>
  <c r="K454" i="8"/>
  <c r="J454" i="8"/>
  <c r="I454" i="8"/>
  <c r="H454" i="8"/>
  <c r="G454" i="8"/>
  <c r="F454" i="8"/>
  <c r="E454" i="8"/>
  <c r="D454" i="8"/>
  <c r="B454" i="8"/>
  <c r="L453" i="8"/>
  <c r="K453" i="8"/>
  <c r="J453" i="8"/>
  <c r="I453" i="8"/>
  <c r="H453" i="8"/>
  <c r="G453" i="8"/>
  <c r="F453" i="8"/>
  <c r="E453" i="8"/>
  <c r="D453" i="8"/>
  <c r="B453" i="8"/>
  <c r="L452" i="8"/>
  <c r="K452" i="8"/>
  <c r="J452" i="8"/>
  <c r="I452" i="8"/>
  <c r="H452" i="8"/>
  <c r="G452" i="8"/>
  <c r="F452" i="8"/>
  <c r="E452" i="8"/>
  <c r="D452" i="8"/>
  <c r="B452" i="8"/>
  <c r="L451" i="8"/>
  <c r="K451" i="8"/>
  <c r="J451" i="8"/>
  <c r="I451" i="8"/>
  <c r="H451" i="8"/>
  <c r="G451" i="8"/>
  <c r="F451" i="8"/>
  <c r="E451" i="8"/>
  <c r="D451" i="8"/>
  <c r="B451" i="8"/>
  <c r="L450" i="8"/>
  <c r="K450" i="8"/>
  <c r="J450" i="8"/>
  <c r="I450" i="8"/>
  <c r="H450" i="8"/>
  <c r="G450" i="8"/>
  <c r="F450" i="8"/>
  <c r="E450" i="8"/>
  <c r="D450" i="8"/>
  <c r="B450" i="8"/>
  <c r="L449" i="8"/>
  <c r="K449" i="8"/>
  <c r="J449" i="8"/>
  <c r="I449" i="8"/>
  <c r="H449" i="8"/>
  <c r="G449" i="8"/>
  <c r="F449" i="8"/>
  <c r="E449" i="8"/>
  <c r="D449" i="8"/>
  <c r="B449" i="8"/>
  <c r="L448" i="8"/>
  <c r="K448" i="8"/>
  <c r="J448" i="8"/>
  <c r="I448" i="8"/>
  <c r="H448" i="8"/>
  <c r="G448" i="8"/>
  <c r="F448" i="8"/>
  <c r="E448" i="8"/>
  <c r="D448" i="8"/>
  <c r="B448" i="8"/>
  <c r="L447" i="8"/>
  <c r="K447" i="8"/>
  <c r="J447" i="8"/>
  <c r="I447" i="8"/>
  <c r="H447" i="8"/>
  <c r="G447" i="8"/>
  <c r="F447" i="8"/>
  <c r="E447" i="8"/>
  <c r="D447" i="8"/>
  <c r="B447" i="8"/>
  <c r="L446" i="8"/>
  <c r="K446" i="8"/>
  <c r="J446" i="8"/>
  <c r="I446" i="8"/>
  <c r="H446" i="8"/>
  <c r="G446" i="8"/>
  <c r="F446" i="8"/>
  <c r="E446" i="8"/>
  <c r="D446" i="8"/>
  <c r="B446" i="8"/>
  <c r="L445" i="8"/>
  <c r="K445" i="8"/>
  <c r="J445" i="8"/>
  <c r="I445" i="8"/>
  <c r="H445" i="8"/>
  <c r="G445" i="8"/>
  <c r="F445" i="8"/>
  <c r="E445" i="8"/>
  <c r="D445" i="8"/>
  <c r="B445" i="8"/>
  <c r="L444" i="8"/>
  <c r="K444" i="8"/>
  <c r="J444" i="8"/>
  <c r="I444" i="8"/>
  <c r="H444" i="8"/>
  <c r="G444" i="8"/>
  <c r="F444" i="8"/>
  <c r="E444" i="8"/>
  <c r="D444" i="8"/>
  <c r="B444" i="8"/>
  <c r="L443" i="8"/>
  <c r="K443" i="8"/>
  <c r="J443" i="8"/>
  <c r="I443" i="8"/>
  <c r="H443" i="8"/>
  <c r="G443" i="8"/>
  <c r="F443" i="8"/>
  <c r="E443" i="8"/>
  <c r="D443" i="8"/>
  <c r="B443" i="8"/>
  <c r="L442" i="8"/>
  <c r="K442" i="8"/>
  <c r="J442" i="8"/>
  <c r="I442" i="8"/>
  <c r="H442" i="8"/>
  <c r="G442" i="8"/>
  <c r="F442" i="8"/>
  <c r="E442" i="8"/>
  <c r="D442" i="8"/>
  <c r="B442" i="8"/>
  <c r="L441" i="8"/>
  <c r="K441" i="8"/>
  <c r="J441" i="8"/>
  <c r="I441" i="8"/>
  <c r="H441" i="8"/>
  <c r="G441" i="8"/>
  <c r="F441" i="8"/>
  <c r="E441" i="8"/>
  <c r="D441" i="8"/>
  <c r="B441" i="8"/>
  <c r="L440" i="8"/>
  <c r="K440" i="8"/>
  <c r="J440" i="8"/>
  <c r="I440" i="8"/>
  <c r="H440" i="8"/>
  <c r="G440" i="8"/>
  <c r="F440" i="8"/>
  <c r="E440" i="8"/>
  <c r="D440" i="8"/>
  <c r="B440" i="8"/>
  <c r="L439" i="8"/>
  <c r="K439" i="8"/>
  <c r="J439" i="8"/>
  <c r="I439" i="8"/>
  <c r="H439" i="8"/>
  <c r="G439" i="8"/>
  <c r="F439" i="8"/>
  <c r="E439" i="8"/>
  <c r="D439" i="8"/>
  <c r="B439" i="8"/>
  <c r="L438" i="8"/>
  <c r="K438" i="8"/>
  <c r="J438" i="8"/>
  <c r="I438" i="8"/>
  <c r="H438" i="8"/>
  <c r="G438" i="8"/>
  <c r="F438" i="8"/>
  <c r="E438" i="8"/>
  <c r="D438" i="8"/>
  <c r="B438" i="8"/>
  <c r="L437" i="8"/>
  <c r="K437" i="8"/>
  <c r="J437" i="8"/>
  <c r="I437" i="8"/>
  <c r="H437" i="8"/>
  <c r="G437" i="8"/>
  <c r="F437" i="8"/>
  <c r="E437" i="8"/>
  <c r="D437" i="8"/>
  <c r="B437" i="8"/>
  <c r="L436" i="8"/>
  <c r="K436" i="8"/>
  <c r="J436" i="8"/>
  <c r="I436" i="8"/>
  <c r="H436" i="8"/>
  <c r="G436" i="8"/>
  <c r="F436" i="8"/>
  <c r="E436" i="8"/>
  <c r="D436" i="8"/>
  <c r="B436" i="8"/>
  <c r="L435" i="8"/>
  <c r="K435" i="8"/>
  <c r="J435" i="8"/>
  <c r="I435" i="8"/>
  <c r="H435" i="8"/>
  <c r="G435" i="8"/>
  <c r="F435" i="8"/>
  <c r="E435" i="8"/>
  <c r="D435" i="8"/>
  <c r="B435" i="8"/>
  <c r="L434" i="8"/>
  <c r="K434" i="8"/>
  <c r="J434" i="8"/>
  <c r="I434" i="8"/>
  <c r="H434" i="8"/>
  <c r="G434" i="8"/>
  <c r="F434" i="8"/>
  <c r="E434" i="8"/>
  <c r="D434" i="8"/>
  <c r="B434" i="8"/>
  <c r="L433" i="8"/>
  <c r="K433" i="8"/>
  <c r="J433" i="8"/>
  <c r="I433" i="8"/>
  <c r="H433" i="8"/>
  <c r="G433" i="8"/>
  <c r="F433" i="8"/>
  <c r="E433" i="8"/>
  <c r="D433" i="8"/>
  <c r="B433" i="8"/>
  <c r="L432" i="8"/>
  <c r="K432" i="8"/>
  <c r="J432" i="8"/>
  <c r="I432" i="8"/>
  <c r="H432" i="8"/>
  <c r="G432" i="8"/>
  <c r="F432" i="8"/>
  <c r="E432" i="8"/>
  <c r="D432" i="8"/>
  <c r="B432" i="8"/>
  <c r="L431" i="8"/>
  <c r="K431" i="8"/>
  <c r="J431" i="8"/>
  <c r="I431" i="8"/>
  <c r="H431" i="8"/>
  <c r="G431" i="8"/>
  <c r="F431" i="8"/>
  <c r="E431" i="8"/>
  <c r="D431" i="8"/>
  <c r="B431" i="8"/>
  <c r="L430" i="8"/>
  <c r="K430" i="8"/>
  <c r="J430" i="8"/>
  <c r="I430" i="8"/>
  <c r="H430" i="8"/>
  <c r="G430" i="8"/>
  <c r="F430" i="8"/>
  <c r="E430" i="8"/>
  <c r="D430" i="8"/>
  <c r="B430" i="8"/>
  <c r="L429" i="8"/>
  <c r="K429" i="8"/>
  <c r="J429" i="8"/>
  <c r="I429" i="8"/>
  <c r="H429" i="8"/>
  <c r="G429" i="8"/>
  <c r="F429" i="8"/>
  <c r="E429" i="8"/>
  <c r="D429" i="8"/>
  <c r="B429" i="8"/>
  <c r="L428" i="8"/>
  <c r="K428" i="8"/>
  <c r="J428" i="8"/>
  <c r="I428" i="8"/>
  <c r="H428" i="8"/>
  <c r="G428" i="8"/>
  <c r="F428" i="8"/>
  <c r="E428" i="8"/>
  <c r="D428" i="8"/>
  <c r="B428" i="8"/>
  <c r="L427" i="8"/>
  <c r="K427" i="8"/>
  <c r="J427" i="8"/>
  <c r="I427" i="8"/>
  <c r="H427" i="8"/>
  <c r="G427" i="8"/>
  <c r="F427" i="8"/>
  <c r="E427" i="8"/>
  <c r="D427" i="8"/>
  <c r="B427" i="8"/>
  <c r="L426" i="8"/>
  <c r="K426" i="8"/>
  <c r="J426" i="8"/>
  <c r="I426" i="8"/>
  <c r="H426" i="8"/>
  <c r="G426" i="8"/>
  <c r="F426" i="8"/>
  <c r="E426" i="8"/>
  <c r="D426" i="8"/>
  <c r="B426" i="8"/>
  <c r="L425" i="8"/>
  <c r="K425" i="8"/>
  <c r="J425" i="8"/>
  <c r="I425" i="8"/>
  <c r="H425" i="8"/>
  <c r="G425" i="8"/>
  <c r="F425" i="8"/>
  <c r="E425" i="8"/>
  <c r="D425" i="8"/>
  <c r="B425" i="8"/>
  <c r="L424" i="8"/>
  <c r="K424" i="8"/>
  <c r="J424" i="8"/>
  <c r="I424" i="8"/>
  <c r="H424" i="8"/>
  <c r="G424" i="8"/>
  <c r="F424" i="8"/>
  <c r="E424" i="8"/>
  <c r="D424" i="8"/>
  <c r="B424" i="8"/>
  <c r="L423" i="8"/>
  <c r="K423" i="8"/>
  <c r="J423" i="8"/>
  <c r="I423" i="8"/>
  <c r="H423" i="8"/>
  <c r="G423" i="8"/>
  <c r="F423" i="8"/>
  <c r="E423" i="8"/>
  <c r="D423" i="8"/>
  <c r="B423" i="8"/>
  <c r="L422" i="8"/>
  <c r="K422" i="8"/>
  <c r="J422" i="8"/>
  <c r="I422" i="8"/>
  <c r="H422" i="8"/>
  <c r="G422" i="8"/>
  <c r="F422" i="8"/>
  <c r="E422" i="8"/>
  <c r="D422" i="8"/>
  <c r="B422" i="8"/>
  <c r="L421" i="8"/>
  <c r="K421" i="8"/>
  <c r="J421" i="8"/>
  <c r="I421" i="8"/>
  <c r="H421" i="8"/>
  <c r="G421" i="8"/>
  <c r="F421" i="8"/>
  <c r="E421" i="8"/>
  <c r="D421" i="8"/>
  <c r="B421" i="8"/>
  <c r="B427" i="4" s="1"/>
  <c r="L420" i="8"/>
  <c r="K420" i="8"/>
  <c r="J420" i="8"/>
  <c r="I420" i="8"/>
  <c r="H420" i="8"/>
  <c r="G420" i="8"/>
  <c r="F420" i="8"/>
  <c r="E420" i="8"/>
  <c r="D420" i="8"/>
  <c r="B420" i="8"/>
  <c r="L419" i="8"/>
  <c r="K419" i="8"/>
  <c r="J419" i="8"/>
  <c r="I419" i="8"/>
  <c r="H419" i="8"/>
  <c r="G419" i="8"/>
  <c r="F419" i="8"/>
  <c r="E419" i="8"/>
  <c r="D419" i="8"/>
  <c r="B419" i="8"/>
  <c r="L418" i="8"/>
  <c r="K418" i="8"/>
  <c r="J418" i="8"/>
  <c r="I418" i="8"/>
  <c r="H418" i="8"/>
  <c r="G418" i="8"/>
  <c r="F418" i="8"/>
  <c r="E418" i="8"/>
  <c r="D418" i="8"/>
  <c r="B418" i="8"/>
  <c r="L417" i="8"/>
  <c r="K417" i="8"/>
  <c r="J417" i="8"/>
  <c r="I417" i="8"/>
  <c r="H417" i="8"/>
  <c r="G417" i="8"/>
  <c r="F417" i="8"/>
  <c r="E417" i="8"/>
  <c r="D417" i="8"/>
  <c r="B417" i="8"/>
  <c r="L416" i="8"/>
  <c r="K416" i="8"/>
  <c r="J416" i="8"/>
  <c r="I416" i="8"/>
  <c r="H416" i="8"/>
  <c r="G416" i="8"/>
  <c r="F416" i="8"/>
  <c r="E416" i="8"/>
  <c r="D416" i="8"/>
  <c r="B416" i="8"/>
  <c r="L415" i="8"/>
  <c r="K415" i="8"/>
  <c r="J415" i="8"/>
  <c r="I415" i="8"/>
  <c r="H415" i="8"/>
  <c r="G415" i="8"/>
  <c r="F415" i="8"/>
  <c r="E415" i="8"/>
  <c r="D415" i="8"/>
  <c r="B415" i="8"/>
  <c r="L414" i="8"/>
  <c r="K414" i="8"/>
  <c r="J414" i="8"/>
  <c r="I414" i="8"/>
  <c r="H414" i="8"/>
  <c r="G414" i="8"/>
  <c r="F414" i="8"/>
  <c r="E414" i="8"/>
  <c r="D414" i="8"/>
  <c r="B414" i="8"/>
  <c r="L413" i="8"/>
  <c r="K413" i="8"/>
  <c r="J413" i="8"/>
  <c r="I413" i="8"/>
  <c r="H413" i="8"/>
  <c r="G413" i="8"/>
  <c r="F413" i="8"/>
  <c r="E413" i="8"/>
  <c r="D413" i="8"/>
  <c r="B413" i="8"/>
  <c r="L412" i="8"/>
  <c r="K412" i="8"/>
  <c r="J412" i="8"/>
  <c r="I412" i="8"/>
  <c r="H412" i="8"/>
  <c r="G412" i="8"/>
  <c r="F412" i="8"/>
  <c r="E412" i="8"/>
  <c r="D412" i="8"/>
  <c r="B412" i="8"/>
  <c r="L411" i="8"/>
  <c r="K411" i="8"/>
  <c r="J411" i="8"/>
  <c r="I411" i="8"/>
  <c r="H411" i="8"/>
  <c r="G411" i="8"/>
  <c r="F411" i="8"/>
  <c r="E411" i="8"/>
  <c r="D411" i="8"/>
  <c r="B411" i="8"/>
  <c r="L410" i="8"/>
  <c r="K410" i="8"/>
  <c r="J410" i="8"/>
  <c r="I410" i="8"/>
  <c r="H410" i="8"/>
  <c r="G410" i="8"/>
  <c r="F410" i="8"/>
  <c r="E410" i="8"/>
  <c r="D410" i="8"/>
  <c r="B410" i="8"/>
  <c r="L409" i="8"/>
  <c r="K409" i="8"/>
  <c r="J409" i="8"/>
  <c r="I409" i="8"/>
  <c r="H409" i="8"/>
  <c r="G409" i="8"/>
  <c r="F409" i="8"/>
  <c r="E409" i="8"/>
  <c r="D409" i="8"/>
  <c r="B409" i="8"/>
  <c r="L408" i="8"/>
  <c r="K408" i="8"/>
  <c r="J408" i="8"/>
  <c r="I408" i="8"/>
  <c r="H408" i="8"/>
  <c r="G408" i="8"/>
  <c r="F408" i="8"/>
  <c r="E408" i="8"/>
  <c r="D408" i="8"/>
  <c r="B408" i="8"/>
  <c r="L407" i="8"/>
  <c r="K407" i="8"/>
  <c r="J407" i="8"/>
  <c r="I407" i="8"/>
  <c r="H407" i="8"/>
  <c r="G407" i="8"/>
  <c r="F407" i="8"/>
  <c r="E407" i="8"/>
  <c r="D407" i="8"/>
  <c r="B407" i="8"/>
  <c r="L406" i="8"/>
  <c r="K406" i="8"/>
  <c r="J406" i="8"/>
  <c r="I406" i="8"/>
  <c r="H406" i="8"/>
  <c r="G406" i="8"/>
  <c r="F406" i="8"/>
  <c r="E406" i="8"/>
  <c r="D406" i="8"/>
  <c r="B406" i="8"/>
  <c r="L405" i="8"/>
  <c r="K405" i="8"/>
  <c r="J405" i="8"/>
  <c r="I405" i="8"/>
  <c r="H405" i="8"/>
  <c r="G405" i="8"/>
  <c r="F405" i="8"/>
  <c r="E405" i="8"/>
  <c r="D405" i="8"/>
  <c r="B405" i="8"/>
  <c r="L404" i="8"/>
  <c r="K404" i="8"/>
  <c r="J404" i="8"/>
  <c r="I404" i="8"/>
  <c r="H404" i="8"/>
  <c r="G404" i="8"/>
  <c r="F404" i="8"/>
  <c r="E404" i="8"/>
  <c r="D404" i="8"/>
  <c r="B404" i="8"/>
  <c r="L403" i="8"/>
  <c r="K403" i="8"/>
  <c r="J403" i="8"/>
  <c r="I403" i="8"/>
  <c r="H403" i="8"/>
  <c r="G403" i="8"/>
  <c r="F403" i="8"/>
  <c r="E403" i="8"/>
  <c r="D403" i="8"/>
  <c r="B403" i="8"/>
  <c r="L402" i="8"/>
  <c r="K402" i="8"/>
  <c r="J402" i="8"/>
  <c r="I402" i="8"/>
  <c r="H402" i="8"/>
  <c r="G402" i="8"/>
  <c r="F402" i="8"/>
  <c r="E402" i="8"/>
  <c r="D402" i="8"/>
  <c r="B402" i="8"/>
  <c r="L401" i="8"/>
  <c r="K401" i="8"/>
  <c r="J401" i="8"/>
  <c r="I401" i="8"/>
  <c r="H401" i="8"/>
  <c r="G401" i="8"/>
  <c r="F401" i="8"/>
  <c r="E401" i="8"/>
  <c r="D401" i="8"/>
  <c r="B401" i="8"/>
  <c r="L400" i="8"/>
  <c r="K400" i="8"/>
  <c r="J400" i="8"/>
  <c r="I400" i="8"/>
  <c r="H400" i="8"/>
  <c r="G400" i="8"/>
  <c r="F400" i="8"/>
  <c r="E400" i="8"/>
  <c r="D400" i="8"/>
  <c r="B400" i="8"/>
  <c r="L399" i="8"/>
  <c r="K399" i="8"/>
  <c r="J399" i="8"/>
  <c r="I399" i="8"/>
  <c r="H399" i="8"/>
  <c r="G399" i="8"/>
  <c r="F399" i="8"/>
  <c r="E399" i="8"/>
  <c r="D399" i="8"/>
  <c r="B399" i="8"/>
  <c r="L398" i="8"/>
  <c r="K398" i="8"/>
  <c r="J398" i="8"/>
  <c r="I398" i="8"/>
  <c r="H398" i="8"/>
  <c r="G398" i="8"/>
  <c r="F398" i="8"/>
  <c r="E398" i="8"/>
  <c r="D398" i="8"/>
  <c r="B398" i="8"/>
  <c r="L397" i="8"/>
  <c r="K397" i="8"/>
  <c r="J397" i="8"/>
  <c r="I397" i="8"/>
  <c r="H397" i="8"/>
  <c r="G397" i="8"/>
  <c r="F397" i="8"/>
  <c r="E397" i="8"/>
  <c r="D397" i="8"/>
  <c r="B397" i="8"/>
  <c r="L396" i="8"/>
  <c r="K396" i="8"/>
  <c r="J396" i="8"/>
  <c r="I396" i="8"/>
  <c r="H396" i="8"/>
  <c r="G396" i="8"/>
  <c r="F396" i="8"/>
  <c r="E396" i="8"/>
  <c r="D396" i="8"/>
  <c r="B396" i="8"/>
  <c r="L395" i="8"/>
  <c r="K395" i="8"/>
  <c r="J395" i="8"/>
  <c r="I395" i="8"/>
  <c r="H395" i="8"/>
  <c r="G395" i="8"/>
  <c r="F395" i="8"/>
  <c r="E395" i="8"/>
  <c r="D395" i="8"/>
  <c r="B395" i="8"/>
  <c r="L394" i="8"/>
  <c r="K394" i="8"/>
  <c r="J394" i="8"/>
  <c r="I394" i="8"/>
  <c r="H394" i="8"/>
  <c r="G394" i="8"/>
  <c r="F394" i="8"/>
  <c r="E394" i="8"/>
  <c r="D394" i="8"/>
  <c r="B394" i="8"/>
  <c r="L393" i="8"/>
  <c r="K393" i="8"/>
  <c r="J393" i="8"/>
  <c r="I393" i="8"/>
  <c r="H393" i="8"/>
  <c r="G393" i="8"/>
  <c r="F393" i="8"/>
  <c r="E393" i="8"/>
  <c r="D393" i="8"/>
  <c r="B393" i="8"/>
  <c r="L392" i="8"/>
  <c r="K392" i="8"/>
  <c r="J392" i="8"/>
  <c r="I392" i="8"/>
  <c r="H392" i="8"/>
  <c r="G392" i="8"/>
  <c r="F392" i="8"/>
  <c r="E392" i="8"/>
  <c r="D392" i="8"/>
  <c r="B392" i="8"/>
  <c r="L391" i="8"/>
  <c r="K391" i="8"/>
  <c r="J391" i="8"/>
  <c r="I391" i="8"/>
  <c r="H391" i="8"/>
  <c r="G391" i="8"/>
  <c r="F391" i="8"/>
  <c r="E391" i="8"/>
  <c r="D391" i="8"/>
  <c r="B391" i="8"/>
  <c r="L390" i="8"/>
  <c r="K390" i="8"/>
  <c r="J390" i="8"/>
  <c r="I390" i="8"/>
  <c r="H390" i="8"/>
  <c r="G390" i="8"/>
  <c r="F390" i="8"/>
  <c r="E390" i="8"/>
  <c r="D390" i="8"/>
  <c r="B390" i="8"/>
  <c r="L389" i="8"/>
  <c r="K389" i="8"/>
  <c r="J389" i="8"/>
  <c r="I389" i="8"/>
  <c r="H389" i="8"/>
  <c r="G389" i="8"/>
  <c r="F389" i="8"/>
  <c r="E389" i="8"/>
  <c r="D389" i="8"/>
  <c r="B389" i="8"/>
  <c r="L388" i="8"/>
  <c r="K388" i="8"/>
  <c r="J388" i="8"/>
  <c r="I388" i="8"/>
  <c r="H388" i="8"/>
  <c r="G388" i="8"/>
  <c r="F388" i="8"/>
  <c r="E388" i="8"/>
  <c r="D388" i="8"/>
  <c r="B388" i="8"/>
  <c r="L387" i="8"/>
  <c r="K387" i="8"/>
  <c r="J387" i="8"/>
  <c r="I387" i="8"/>
  <c r="H387" i="8"/>
  <c r="G387" i="8"/>
  <c r="F387" i="8"/>
  <c r="E387" i="8"/>
  <c r="D387" i="8"/>
  <c r="B387" i="8"/>
  <c r="L386" i="8"/>
  <c r="K386" i="8"/>
  <c r="J386" i="8"/>
  <c r="I386" i="8"/>
  <c r="H386" i="8"/>
  <c r="G386" i="8"/>
  <c r="F386" i="8"/>
  <c r="E386" i="8"/>
  <c r="D386" i="8"/>
  <c r="B386" i="8"/>
  <c r="L385" i="8"/>
  <c r="K385" i="8"/>
  <c r="J385" i="8"/>
  <c r="I385" i="8"/>
  <c r="H385" i="8"/>
  <c r="G385" i="8"/>
  <c r="F385" i="8"/>
  <c r="E385" i="8"/>
  <c r="D385" i="8"/>
  <c r="B385" i="8"/>
  <c r="L384" i="8"/>
  <c r="K384" i="8"/>
  <c r="J384" i="8"/>
  <c r="I384" i="8"/>
  <c r="H384" i="8"/>
  <c r="G384" i="8"/>
  <c r="F384" i="8"/>
  <c r="E384" i="8"/>
  <c r="D384" i="8"/>
  <c r="B384" i="8"/>
  <c r="L383" i="8"/>
  <c r="K383" i="8"/>
  <c r="J383" i="8"/>
  <c r="I383" i="8"/>
  <c r="H383" i="8"/>
  <c r="G383" i="8"/>
  <c r="F383" i="8"/>
  <c r="E383" i="8"/>
  <c r="D383" i="8"/>
  <c r="B383" i="8"/>
  <c r="L382" i="8"/>
  <c r="K382" i="8"/>
  <c r="J382" i="8"/>
  <c r="I382" i="8"/>
  <c r="H382" i="8"/>
  <c r="G382" i="8"/>
  <c r="F382" i="8"/>
  <c r="E382" i="8"/>
  <c r="D382" i="8"/>
  <c r="B382" i="8"/>
  <c r="L381" i="8"/>
  <c r="K381" i="8"/>
  <c r="J381" i="8"/>
  <c r="I381" i="8"/>
  <c r="H381" i="8"/>
  <c r="G381" i="8"/>
  <c r="F381" i="8"/>
  <c r="E381" i="8"/>
  <c r="D381" i="8"/>
  <c r="B381" i="8"/>
  <c r="L380" i="8"/>
  <c r="K380" i="8"/>
  <c r="J380" i="8"/>
  <c r="I380" i="8"/>
  <c r="H380" i="8"/>
  <c r="G380" i="8"/>
  <c r="F380" i="8"/>
  <c r="E380" i="8"/>
  <c r="D380" i="8"/>
  <c r="B380" i="8"/>
  <c r="L379" i="8"/>
  <c r="K379" i="8"/>
  <c r="J379" i="8"/>
  <c r="I379" i="8"/>
  <c r="H379" i="8"/>
  <c r="G379" i="8"/>
  <c r="F379" i="8"/>
  <c r="E379" i="8"/>
  <c r="D379" i="8"/>
  <c r="B379" i="8"/>
  <c r="L378" i="8"/>
  <c r="K378" i="8"/>
  <c r="J378" i="8"/>
  <c r="I378" i="8"/>
  <c r="H378" i="8"/>
  <c r="G378" i="8"/>
  <c r="F378" i="8"/>
  <c r="E378" i="8"/>
  <c r="D378" i="8"/>
  <c r="B378" i="8"/>
  <c r="L377" i="8"/>
  <c r="K377" i="8"/>
  <c r="J377" i="8"/>
  <c r="I377" i="8"/>
  <c r="H377" i="8"/>
  <c r="G377" i="8"/>
  <c r="F377" i="8"/>
  <c r="E377" i="8"/>
  <c r="D377" i="8"/>
  <c r="B377" i="8"/>
  <c r="L376" i="8"/>
  <c r="K376" i="8"/>
  <c r="J376" i="8"/>
  <c r="I376" i="8"/>
  <c r="H376" i="8"/>
  <c r="G376" i="8"/>
  <c r="F376" i="8"/>
  <c r="E376" i="8"/>
  <c r="D376" i="8"/>
  <c r="B376" i="8"/>
  <c r="L375" i="8"/>
  <c r="K375" i="8"/>
  <c r="J375" i="8"/>
  <c r="I375" i="8"/>
  <c r="H375" i="8"/>
  <c r="G375" i="8"/>
  <c r="F375" i="8"/>
  <c r="E375" i="8"/>
  <c r="D375" i="8"/>
  <c r="B375" i="8"/>
  <c r="L374" i="8"/>
  <c r="K374" i="8"/>
  <c r="J374" i="8"/>
  <c r="I374" i="8"/>
  <c r="H374" i="8"/>
  <c r="G374" i="8"/>
  <c r="F374" i="8"/>
  <c r="E374" i="8"/>
  <c r="D374" i="8"/>
  <c r="B374" i="8"/>
  <c r="L373" i="8"/>
  <c r="K373" i="8"/>
  <c r="J373" i="8"/>
  <c r="I373" i="8"/>
  <c r="H373" i="8"/>
  <c r="G373" i="8"/>
  <c r="F373" i="8"/>
  <c r="E373" i="8"/>
  <c r="D373" i="8"/>
  <c r="B373" i="8"/>
  <c r="L372" i="8"/>
  <c r="K372" i="8"/>
  <c r="J372" i="8"/>
  <c r="I372" i="8"/>
  <c r="H372" i="8"/>
  <c r="G372" i="8"/>
  <c r="F372" i="8"/>
  <c r="E372" i="8"/>
  <c r="D372" i="8"/>
  <c r="B372" i="8"/>
  <c r="L371" i="8"/>
  <c r="K371" i="8"/>
  <c r="J371" i="8"/>
  <c r="I371" i="8"/>
  <c r="H371" i="8"/>
  <c r="G371" i="8"/>
  <c r="F371" i="8"/>
  <c r="E371" i="8"/>
  <c r="D371" i="8"/>
  <c r="B371" i="8"/>
  <c r="L370" i="8"/>
  <c r="K370" i="8"/>
  <c r="J370" i="8"/>
  <c r="I370" i="8"/>
  <c r="H370" i="8"/>
  <c r="G370" i="8"/>
  <c r="F370" i="8"/>
  <c r="E370" i="8"/>
  <c r="D370" i="8"/>
  <c r="B370" i="8"/>
  <c r="L369" i="8"/>
  <c r="K369" i="8"/>
  <c r="J369" i="8"/>
  <c r="I369" i="8"/>
  <c r="H369" i="8"/>
  <c r="G369" i="8"/>
  <c r="F369" i="8"/>
  <c r="E369" i="8"/>
  <c r="D369" i="8"/>
  <c r="B369" i="8"/>
  <c r="L368" i="8"/>
  <c r="K368" i="8"/>
  <c r="J368" i="8"/>
  <c r="I368" i="8"/>
  <c r="H368" i="8"/>
  <c r="G368" i="8"/>
  <c r="F368" i="8"/>
  <c r="E368" i="8"/>
  <c r="D368" i="8"/>
  <c r="B368" i="8"/>
  <c r="L367" i="8"/>
  <c r="K367" i="8"/>
  <c r="J367" i="8"/>
  <c r="I367" i="8"/>
  <c r="H367" i="8"/>
  <c r="G367" i="8"/>
  <c r="F367" i="8"/>
  <c r="E367" i="8"/>
  <c r="D367" i="8"/>
  <c r="B367" i="8"/>
  <c r="L366" i="8"/>
  <c r="K366" i="8"/>
  <c r="J366" i="8"/>
  <c r="I366" i="8"/>
  <c r="H366" i="8"/>
  <c r="G366" i="8"/>
  <c r="F366" i="8"/>
  <c r="E366" i="8"/>
  <c r="D366" i="8"/>
  <c r="B366" i="8"/>
  <c r="L365" i="8"/>
  <c r="K365" i="8"/>
  <c r="J365" i="8"/>
  <c r="I365" i="8"/>
  <c r="H365" i="8"/>
  <c r="G365" i="8"/>
  <c r="F365" i="8"/>
  <c r="E365" i="8"/>
  <c r="D365" i="8"/>
  <c r="B365" i="8"/>
  <c r="L364" i="8"/>
  <c r="K364" i="8"/>
  <c r="J364" i="8"/>
  <c r="I364" i="8"/>
  <c r="H364" i="8"/>
  <c r="G364" i="8"/>
  <c r="F364" i="8"/>
  <c r="E364" i="8"/>
  <c r="D364" i="8"/>
  <c r="B364" i="8"/>
  <c r="L363" i="8"/>
  <c r="K363" i="8"/>
  <c r="J363" i="8"/>
  <c r="I363" i="8"/>
  <c r="H363" i="8"/>
  <c r="G363" i="8"/>
  <c r="F363" i="8"/>
  <c r="E363" i="8"/>
  <c r="D363" i="8"/>
  <c r="B363" i="8"/>
  <c r="L362" i="8"/>
  <c r="K362" i="8"/>
  <c r="J362" i="8"/>
  <c r="I362" i="8"/>
  <c r="H362" i="8"/>
  <c r="G362" i="8"/>
  <c r="F362" i="8"/>
  <c r="E362" i="8"/>
  <c r="D362" i="8"/>
  <c r="B362" i="8"/>
  <c r="L361" i="8"/>
  <c r="K361" i="8"/>
  <c r="J361" i="8"/>
  <c r="I361" i="8"/>
  <c r="H361" i="8"/>
  <c r="G361" i="8"/>
  <c r="F361" i="8"/>
  <c r="E361" i="8"/>
  <c r="D361" i="8"/>
  <c r="B361" i="8"/>
  <c r="L360" i="8"/>
  <c r="K360" i="8"/>
  <c r="J360" i="8"/>
  <c r="I360" i="8"/>
  <c r="H360" i="8"/>
  <c r="G360" i="8"/>
  <c r="F360" i="8"/>
  <c r="E360" i="8"/>
  <c r="D360" i="8"/>
  <c r="B360" i="8"/>
  <c r="L359" i="8"/>
  <c r="K359" i="8"/>
  <c r="J359" i="8"/>
  <c r="I359" i="8"/>
  <c r="H359" i="8"/>
  <c r="G359" i="8"/>
  <c r="F359" i="8"/>
  <c r="E359" i="8"/>
  <c r="D359" i="8"/>
  <c r="B359" i="8"/>
  <c r="L358" i="8"/>
  <c r="K358" i="8"/>
  <c r="J358" i="8"/>
  <c r="I358" i="8"/>
  <c r="H358" i="8"/>
  <c r="G358" i="8"/>
  <c r="F358" i="8"/>
  <c r="E358" i="8"/>
  <c r="D358" i="8"/>
  <c r="B358" i="8"/>
  <c r="L357" i="8"/>
  <c r="K357" i="8"/>
  <c r="J357" i="8"/>
  <c r="I357" i="8"/>
  <c r="H357" i="8"/>
  <c r="G357" i="8"/>
  <c r="F357" i="8"/>
  <c r="E357" i="8"/>
  <c r="D357" i="8"/>
  <c r="B357" i="8"/>
  <c r="L356" i="8"/>
  <c r="K356" i="8"/>
  <c r="J356" i="8"/>
  <c r="I356" i="8"/>
  <c r="H356" i="8"/>
  <c r="G356" i="8"/>
  <c r="F356" i="8"/>
  <c r="E356" i="8"/>
  <c r="D356" i="8"/>
  <c r="B356" i="8"/>
  <c r="L355" i="8"/>
  <c r="K355" i="8"/>
  <c r="J355" i="8"/>
  <c r="I355" i="8"/>
  <c r="H355" i="8"/>
  <c r="G355" i="8"/>
  <c r="F355" i="8"/>
  <c r="E355" i="8"/>
  <c r="D355" i="8"/>
  <c r="B355" i="8"/>
  <c r="L354" i="8"/>
  <c r="K354" i="8"/>
  <c r="J354" i="8"/>
  <c r="I354" i="8"/>
  <c r="H354" i="8"/>
  <c r="G354" i="8"/>
  <c r="F354" i="8"/>
  <c r="E354" i="8"/>
  <c r="D354" i="8"/>
  <c r="B354" i="8"/>
  <c r="L353" i="8"/>
  <c r="K353" i="8"/>
  <c r="J353" i="8"/>
  <c r="I353" i="8"/>
  <c r="H353" i="8"/>
  <c r="G353" i="8"/>
  <c r="F353" i="8"/>
  <c r="E353" i="8"/>
  <c r="D353" i="8"/>
  <c r="B353" i="8"/>
  <c r="L352" i="8"/>
  <c r="K352" i="8"/>
  <c r="J352" i="8"/>
  <c r="I352" i="8"/>
  <c r="H352" i="8"/>
  <c r="G352" i="8"/>
  <c r="F352" i="8"/>
  <c r="E352" i="8"/>
  <c r="D352" i="8"/>
  <c r="B352" i="8"/>
  <c r="L351" i="8"/>
  <c r="K351" i="8"/>
  <c r="J351" i="8"/>
  <c r="I351" i="8"/>
  <c r="H351" i="8"/>
  <c r="G351" i="8"/>
  <c r="F351" i="8"/>
  <c r="E351" i="8"/>
  <c r="D351" i="8"/>
  <c r="B351" i="8"/>
  <c r="L350" i="8"/>
  <c r="K350" i="8"/>
  <c r="J350" i="8"/>
  <c r="I350" i="8"/>
  <c r="H350" i="8"/>
  <c r="G350" i="8"/>
  <c r="F350" i="8"/>
  <c r="E350" i="8"/>
  <c r="D350" i="8"/>
  <c r="B350" i="8"/>
  <c r="L349" i="8"/>
  <c r="K349" i="8"/>
  <c r="J349" i="8"/>
  <c r="I349" i="8"/>
  <c r="H349" i="8"/>
  <c r="G349" i="8"/>
  <c r="F349" i="8"/>
  <c r="E349" i="8"/>
  <c r="D349" i="8"/>
  <c r="B349" i="8"/>
  <c r="L348" i="8"/>
  <c r="K348" i="8"/>
  <c r="J348" i="8"/>
  <c r="I348" i="8"/>
  <c r="H348" i="8"/>
  <c r="G348" i="8"/>
  <c r="F348" i="8"/>
  <c r="E348" i="8"/>
  <c r="D348" i="8"/>
  <c r="B348" i="8"/>
  <c r="L347" i="8"/>
  <c r="K347" i="8"/>
  <c r="J347" i="8"/>
  <c r="I347" i="8"/>
  <c r="H347" i="8"/>
  <c r="G347" i="8"/>
  <c r="F347" i="8"/>
  <c r="E347" i="8"/>
  <c r="D347" i="8"/>
  <c r="B347" i="8"/>
  <c r="L346" i="8"/>
  <c r="K346" i="8"/>
  <c r="J346" i="8"/>
  <c r="I346" i="8"/>
  <c r="H346" i="8"/>
  <c r="G346" i="8"/>
  <c r="F346" i="8"/>
  <c r="E346" i="8"/>
  <c r="D346" i="8"/>
  <c r="B346" i="8"/>
  <c r="L345" i="8"/>
  <c r="K345" i="8"/>
  <c r="J345" i="8"/>
  <c r="I345" i="8"/>
  <c r="H345" i="8"/>
  <c r="G345" i="8"/>
  <c r="F345" i="8"/>
  <c r="E345" i="8"/>
  <c r="D345" i="8"/>
  <c r="B345" i="8"/>
  <c r="L344" i="8"/>
  <c r="K344" i="8"/>
  <c r="J344" i="8"/>
  <c r="I344" i="8"/>
  <c r="H344" i="8"/>
  <c r="G344" i="8"/>
  <c r="F344" i="8"/>
  <c r="E344" i="8"/>
  <c r="D344" i="8"/>
  <c r="B344" i="8"/>
  <c r="L343" i="8"/>
  <c r="K343" i="8"/>
  <c r="J343" i="8"/>
  <c r="I343" i="8"/>
  <c r="H343" i="8"/>
  <c r="G343" i="8"/>
  <c r="F343" i="8"/>
  <c r="E343" i="8"/>
  <c r="D343" i="8"/>
  <c r="B343" i="8"/>
  <c r="L342" i="8"/>
  <c r="K342" i="8"/>
  <c r="J342" i="8"/>
  <c r="I342" i="8"/>
  <c r="H342" i="8"/>
  <c r="G342" i="8"/>
  <c r="F342" i="8"/>
  <c r="E342" i="8"/>
  <c r="D342" i="8"/>
  <c r="B342" i="8"/>
  <c r="L341" i="8"/>
  <c r="K341" i="8"/>
  <c r="J341" i="8"/>
  <c r="I341" i="8"/>
  <c r="H341" i="8"/>
  <c r="G341" i="8"/>
  <c r="F341" i="8"/>
  <c r="E341" i="8"/>
  <c r="D341" i="8"/>
  <c r="B341" i="8"/>
  <c r="L340" i="8"/>
  <c r="K340" i="8"/>
  <c r="J340" i="8"/>
  <c r="I340" i="8"/>
  <c r="H340" i="8"/>
  <c r="G340" i="8"/>
  <c r="F340" i="8"/>
  <c r="E340" i="8"/>
  <c r="D340" i="8"/>
  <c r="B340" i="8"/>
  <c r="L339" i="8"/>
  <c r="K339" i="8"/>
  <c r="J339" i="8"/>
  <c r="I339" i="8"/>
  <c r="H339" i="8"/>
  <c r="G339" i="8"/>
  <c r="F339" i="8"/>
  <c r="E339" i="8"/>
  <c r="D339" i="8"/>
  <c r="B339" i="8"/>
  <c r="L338" i="8"/>
  <c r="K338" i="8"/>
  <c r="J338" i="8"/>
  <c r="I338" i="8"/>
  <c r="H338" i="8"/>
  <c r="G338" i="8"/>
  <c r="F338" i="8"/>
  <c r="E338" i="8"/>
  <c r="D338" i="8"/>
  <c r="B338" i="8"/>
  <c r="L337" i="8"/>
  <c r="K337" i="8"/>
  <c r="J337" i="8"/>
  <c r="I337" i="8"/>
  <c r="H337" i="8"/>
  <c r="G337" i="8"/>
  <c r="F337" i="8"/>
  <c r="E337" i="8"/>
  <c r="D337" i="8"/>
  <c r="B337" i="8"/>
  <c r="L336" i="8"/>
  <c r="K336" i="8"/>
  <c r="J336" i="8"/>
  <c r="I336" i="8"/>
  <c r="H336" i="8"/>
  <c r="G336" i="8"/>
  <c r="F336" i="8"/>
  <c r="E336" i="8"/>
  <c r="D336" i="8"/>
  <c r="B336" i="8"/>
  <c r="L335" i="8"/>
  <c r="K335" i="8"/>
  <c r="J335" i="8"/>
  <c r="I335" i="8"/>
  <c r="H335" i="8"/>
  <c r="G335" i="8"/>
  <c r="F335" i="8"/>
  <c r="E335" i="8"/>
  <c r="D335" i="8"/>
  <c r="B335" i="8"/>
  <c r="L334" i="8"/>
  <c r="K334" i="8"/>
  <c r="J334" i="8"/>
  <c r="I334" i="8"/>
  <c r="H334" i="8"/>
  <c r="G334" i="8"/>
  <c r="F334" i="8"/>
  <c r="E334" i="8"/>
  <c r="D334" i="8"/>
  <c r="B334" i="8"/>
  <c r="L333" i="8"/>
  <c r="K333" i="8"/>
  <c r="J333" i="8"/>
  <c r="I333" i="8"/>
  <c r="H333" i="8"/>
  <c r="G333" i="8"/>
  <c r="F333" i="8"/>
  <c r="E333" i="8"/>
  <c r="D333" i="8"/>
  <c r="B333" i="8"/>
  <c r="L332" i="8"/>
  <c r="K332" i="8"/>
  <c r="J332" i="8"/>
  <c r="I332" i="8"/>
  <c r="H332" i="8"/>
  <c r="G332" i="8"/>
  <c r="F332" i="8"/>
  <c r="E332" i="8"/>
  <c r="D332" i="8"/>
  <c r="B332" i="8"/>
  <c r="L331" i="8"/>
  <c r="K331" i="8"/>
  <c r="J331" i="8"/>
  <c r="I331" i="8"/>
  <c r="H331" i="8"/>
  <c r="G331" i="8"/>
  <c r="F331" i="8"/>
  <c r="E331" i="8"/>
  <c r="D331" i="8"/>
  <c r="B331" i="8"/>
  <c r="L330" i="8"/>
  <c r="K330" i="8"/>
  <c r="J330" i="8"/>
  <c r="I330" i="8"/>
  <c r="H330" i="8"/>
  <c r="G330" i="8"/>
  <c r="F330" i="8"/>
  <c r="E330" i="8"/>
  <c r="D330" i="8"/>
  <c r="B330" i="8"/>
  <c r="L329" i="8"/>
  <c r="K329" i="8"/>
  <c r="J329" i="8"/>
  <c r="I329" i="8"/>
  <c r="H329" i="8"/>
  <c r="G329" i="8"/>
  <c r="F329" i="8"/>
  <c r="E329" i="8"/>
  <c r="D329" i="8"/>
  <c r="B329" i="8"/>
  <c r="L328" i="8"/>
  <c r="K328" i="8"/>
  <c r="J328" i="8"/>
  <c r="I328" i="8"/>
  <c r="H328" i="8"/>
  <c r="G328" i="8"/>
  <c r="F328" i="8"/>
  <c r="E328" i="8"/>
  <c r="D328" i="8"/>
  <c r="B328" i="8"/>
  <c r="L327" i="8"/>
  <c r="K327" i="8"/>
  <c r="J327" i="8"/>
  <c r="I327" i="8"/>
  <c r="H327" i="8"/>
  <c r="G327" i="8"/>
  <c r="F327" i="8"/>
  <c r="E327" i="8"/>
  <c r="D327" i="8"/>
  <c r="B327" i="8"/>
  <c r="L326" i="8"/>
  <c r="K326" i="8"/>
  <c r="J326" i="8"/>
  <c r="I326" i="8"/>
  <c r="H326" i="8"/>
  <c r="G326" i="8"/>
  <c r="F326" i="8"/>
  <c r="E326" i="8"/>
  <c r="D326" i="8"/>
  <c r="B326" i="8"/>
  <c r="L325" i="8"/>
  <c r="K325" i="8"/>
  <c r="J325" i="8"/>
  <c r="I325" i="8"/>
  <c r="H325" i="8"/>
  <c r="G325" i="8"/>
  <c r="F325" i="8"/>
  <c r="E325" i="8"/>
  <c r="D325" i="8"/>
  <c r="B325" i="8"/>
  <c r="L324" i="8"/>
  <c r="K324" i="8"/>
  <c r="J324" i="8"/>
  <c r="I324" i="8"/>
  <c r="H324" i="8"/>
  <c r="G324" i="8"/>
  <c r="F324" i="8"/>
  <c r="E324" i="8"/>
  <c r="D324" i="8"/>
  <c r="B324" i="8"/>
  <c r="L323" i="8"/>
  <c r="K323" i="8"/>
  <c r="J323" i="8"/>
  <c r="I323" i="8"/>
  <c r="H323" i="8"/>
  <c r="G323" i="8"/>
  <c r="F323" i="8"/>
  <c r="E323" i="8"/>
  <c r="D323" i="8"/>
  <c r="B323" i="8"/>
  <c r="L322" i="8"/>
  <c r="K322" i="8"/>
  <c r="J322" i="8"/>
  <c r="I322" i="8"/>
  <c r="H322" i="8"/>
  <c r="G322" i="8"/>
  <c r="F322" i="8"/>
  <c r="E322" i="8"/>
  <c r="D322" i="8"/>
  <c r="B322" i="8"/>
  <c r="L321" i="8"/>
  <c r="K321" i="8"/>
  <c r="J321" i="8"/>
  <c r="I321" i="8"/>
  <c r="H321" i="8"/>
  <c r="G321" i="8"/>
  <c r="F321" i="8"/>
  <c r="E321" i="8"/>
  <c r="D321" i="8"/>
  <c r="B321" i="8"/>
  <c r="L320" i="8"/>
  <c r="K320" i="8"/>
  <c r="J320" i="8"/>
  <c r="I320" i="8"/>
  <c r="H320" i="8"/>
  <c r="G320" i="8"/>
  <c r="F320" i="8"/>
  <c r="E320" i="8"/>
  <c r="D320" i="8"/>
  <c r="B320" i="8"/>
  <c r="L319" i="8"/>
  <c r="K319" i="8"/>
  <c r="J319" i="8"/>
  <c r="I319" i="8"/>
  <c r="H319" i="8"/>
  <c r="G319" i="8"/>
  <c r="F319" i="8"/>
  <c r="E319" i="8"/>
  <c r="D319" i="8"/>
  <c r="B319" i="8"/>
  <c r="L318" i="8"/>
  <c r="K318" i="8"/>
  <c r="J318" i="8"/>
  <c r="I318" i="8"/>
  <c r="H318" i="8"/>
  <c r="G318" i="8"/>
  <c r="F318" i="8"/>
  <c r="E318" i="8"/>
  <c r="D318" i="8"/>
  <c r="B318" i="8"/>
  <c r="L317" i="8"/>
  <c r="K317" i="8"/>
  <c r="J317" i="8"/>
  <c r="I317" i="8"/>
  <c r="H317" i="8"/>
  <c r="G317" i="8"/>
  <c r="F317" i="8"/>
  <c r="E317" i="8"/>
  <c r="D317" i="8"/>
  <c r="B317" i="8"/>
  <c r="L316" i="8"/>
  <c r="K316" i="8"/>
  <c r="J316" i="8"/>
  <c r="I316" i="8"/>
  <c r="H316" i="8"/>
  <c r="G316" i="8"/>
  <c r="F316" i="8"/>
  <c r="E316" i="8"/>
  <c r="D316" i="8"/>
  <c r="B316" i="8"/>
  <c r="L315" i="8"/>
  <c r="K315" i="8"/>
  <c r="J315" i="8"/>
  <c r="I315" i="8"/>
  <c r="H315" i="8"/>
  <c r="G315" i="8"/>
  <c r="F315" i="8"/>
  <c r="E315" i="8"/>
  <c r="D315" i="8"/>
  <c r="B315" i="8"/>
  <c r="L314" i="8"/>
  <c r="K314" i="8"/>
  <c r="J314" i="8"/>
  <c r="I314" i="8"/>
  <c r="H314" i="8"/>
  <c r="G314" i="8"/>
  <c r="F314" i="8"/>
  <c r="E314" i="8"/>
  <c r="D314" i="8"/>
  <c r="B314" i="8"/>
  <c r="L313" i="8"/>
  <c r="K313" i="8"/>
  <c r="J313" i="8"/>
  <c r="I313" i="8"/>
  <c r="H313" i="8"/>
  <c r="G313" i="8"/>
  <c r="F313" i="8"/>
  <c r="E313" i="8"/>
  <c r="D313" i="8"/>
  <c r="B313" i="8"/>
  <c r="L312" i="8"/>
  <c r="K312" i="8"/>
  <c r="J312" i="8"/>
  <c r="I312" i="8"/>
  <c r="H312" i="8"/>
  <c r="G312" i="8"/>
  <c r="F312" i="8"/>
  <c r="E312" i="8"/>
  <c r="D312" i="8"/>
  <c r="B312" i="8"/>
  <c r="L311" i="8"/>
  <c r="K311" i="8"/>
  <c r="J311" i="8"/>
  <c r="I311" i="8"/>
  <c r="H311" i="8"/>
  <c r="G311" i="8"/>
  <c r="F311" i="8"/>
  <c r="E311" i="8"/>
  <c r="D311" i="8"/>
  <c r="B311" i="8"/>
  <c r="L310" i="8"/>
  <c r="K310" i="8"/>
  <c r="J310" i="8"/>
  <c r="I310" i="8"/>
  <c r="H310" i="8"/>
  <c r="G310" i="8"/>
  <c r="F310" i="8"/>
  <c r="E310" i="8"/>
  <c r="D310" i="8"/>
  <c r="B310" i="8"/>
  <c r="L309" i="8"/>
  <c r="K309" i="8"/>
  <c r="J309" i="8"/>
  <c r="I309" i="8"/>
  <c r="H309" i="8"/>
  <c r="G309" i="8"/>
  <c r="F309" i="8"/>
  <c r="E309" i="8"/>
  <c r="D309" i="8"/>
  <c r="B309" i="8"/>
  <c r="L308" i="8"/>
  <c r="K308" i="8"/>
  <c r="J308" i="8"/>
  <c r="I308" i="8"/>
  <c r="H308" i="8"/>
  <c r="G308" i="8"/>
  <c r="F308" i="8"/>
  <c r="E308" i="8"/>
  <c r="D308" i="8"/>
  <c r="B308" i="8"/>
  <c r="L307" i="8"/>
  <c r="K307" i="8"/>
  <c r="J307" i="8"/>
  <c r="I307" i="8"/>
  <c r="H307" i="8"/>
  <c r="G307" i="8"/>
  <c r="F307" i="8"/>
  <c r="E307" i="8"/>
  <c r="D307" i="8"/>
  <c r="B307" i="8"/>
  <c r="L306" i="8"/>
  <c r="K306" i="8"/>
  <c r="J306" i="8"/>
  <c r="I306" i="8"/>
  <c r="H306" i="8"/>
  <c r="G306" i="8"/>
  <c r="F306" i="8"/>
  <c r="E306" i="8"/>
  <c r="D306" i="8"/>
  <c r="B306" i="8"/>
  <c r="L305" i="8"/>
  <c r="K305" i="8"/>
  <c r="J305" i="8"/>
  <c r="I305" i="8"/>
  <c r="H305" i="8"/>
  <c r="G305" i="8"/>
  <c r="F305" i="8"/>
  <c r="E305" i="8"/>
  <c r="D305" i="8"/>
  <c r="B305" i="8"/>
  <c r="L304" i="8"/>
  <c r="K304" i="8"/>
  <c r="J304" i="8"/>
  <c r="I304" i="8"/>
  <c r="H304" i="8"/>
  <c r="G304" i="8"/>
  <c r="F304" i="8"/>
  <c r="E304" i="8"/>
  <c r="D304" i="8"/>
  <c r="B304" i="8"/>
  <c r="L303" i="8"/>
  <c r="K303" i="8"/>
  <c r="J303" i="8"/>
  <c r="I303" i="8"/>
  <c r="H303" i="8"/>
  <c r="G303" i="8"/>
  <c r="F303" i="8"/>
  <c r="E303" i="8"/>
  <c r="D303" i="8"/>
  <c r="B303" i="8"/>
  <c r="L302" i="8"/>
  <c r="K302" i="8"/>
  <c r="J302" i="8"/>
  <c r="I302" i="8"/>
  <c r="H302" i="8"/>
  <c r="G302" i="8"/>
  <c r="F302" i="8"/>
  <c r="E302" i="8"/>
  <c r="D302" i="8"/>
  <c r="B302" i="8"/>
  <c r="L301" i="8"/>
  <c r="K301" i="8"/>
  <c r="J301" i="8"/>
  <c r="I301" i="8"/>
  <c r="H301" i="8"/>
  <c r="G301" i="8"/>
  <c r="F301" i="8"/>
  <c r="E301" i="8"/>
  <c r="D301" i="8"/>
  <c r="B301" i="8"/>
  <c r="L300" i="8"/>
  <c r="K300" i="8"/>
  <c r="J300" i="8"/>
  <c r="I300" i="8"/>
  <c r="H300" i="8"/>
  <c r="G300" i="8"/>
  <c r="F300" i="8"/>
  <c r="E300" i="8"/>
  <c r="D300" i="8"/>
  <c r="B300" i="8"/>
  <c r="L299" i="8"/>
  <c r="K299" i="8"/>
  <c r="J299" i="8"/>
  <c r="I299" i="8"/>
  <c r="H299" i="8"/>
  <c r="G299" i="8"/>
  <c r="F299" i="8"/>
  <c r="E299" i="8"/>
  <c r="D299" i="8"/>
  <c r="B299" i="8"/>
  <c r="L298" i="8"/>
  <c r="K298" i="8"/>
  <c r="J298" i="8"/>
  <c r="I298" i="8"/>
  <c r="H298" i="8"/>
  <c r="G298" i="8"/>
  <c r="F298" i="8"/>
  <c r="E298" i="8"/>
  <c r="D298" i="8"/>
  <c r="B298" i="8"/>
  <c r="L297" i="8"/>
  <c r="K297" i="8"/>
  <c r="J297" i="8"/>
  <c r="I297" i="8"/>
  <c r="H297" i="8"/>
  <c r="G297" i="8"/>
  <c r="F297" i="8"/>
  <c r="E297" i="8"/>
  <c r="D297" i="8"/>
  <c r="B297" i="8"/>
  <c r="L296" i="8"/>
  <c r="K296" i="8"/>
  <c r="J296" i="8"/>
  <c r="I296" i="8"/>
  <c r="H296" i="8"/>
  <c r="G296" i="8"/>
  <c r="F296" i="8"/>
  <c r="E296" i="8"/>
  <c r="D296" i="8"/>
  <c r="B296" i="8"/>
  <c r="L295" i="8"/>
  <c r="K295" i="8"/>
  <c r="J295" i="8"/>
  <c r="I295" i="8"/>
  <c r="H295" i="8"/>
  <c r="G295" i="8"/>
  <c r="F295" i="8"/>
  <c r="E295" i="8"/>
  <c r="D295" i="8"/>
  <c r="B295" i="8"/>
  <c r="L294" i="8"/>
  <c r="K294" i="8"/>
  <c r="J294" i="8"/>
  <c r="I294" i="8"/>
  <c r="H294" i="8"/>
  <c r="G294" i="8"/>
  <c r="F294" i="8"/>
  <c r="E294" i="8"/>
  <c r="D294" i="8"/>
  <c r="B294" i="8"/>
  <c r="L293" i="8"/>
  <c r="K293" i="8"/>
  <c r="J293" i="8"/>
  <c r="I293" i="8"/>
  <c r="H293" i="8"/>
  <c r="G293" i="8"/>
  <c r="F293" i="8"/>
  <c r="E293" i="8"/>
  <c r="D293" i="8"/>
  <c r="B293" i="8"/>
  <c r="L292" i="8"/>
  <c r="K292" i="8"/>
  <c r="J292" i="8"/>
  <c r="I292" i="8"/>
  <c r="H292" i="8"/>
  <c r="G292" i="8"/>
  <c r="F292" i="8"/>
  <c r="E292" i="8"/>
  <c r="D292" i="8"/>
  <c r="B292" i="8"/>
  <c r="L291" i="8"/>
  <c r="K291" i="8"/>
  <c r="J291" i="8"/>
  <c r="I291" i="8"/>
  <c r="H291" i="8"/>
  <c r="G291" i="8"/>
  <c r="F291" i="8"/>
  <c r="E291" i="8"/>
  <c r="D291" i="8"/>
  <c r="B291" i="8"/>
  <c r="L290" i="8"/>
  <c r="K290" i="8"/>
  <c r="J290" i="8"/>
  <c r="I290" i="8"/>
  <c r="H290" i="8"/>
  <c r="G290" i="8"/>
  <c r="F290" i="8"/>
  <c r="E290" i="8"/>
  <c r="D290" i="8"/>
  <c r="B290" i="8"/>
  <c r="L289" i="8"/>
  <c r="K289" i="8"/>
  <c r="J289" i="8"/>
  <c r="I289" i="8"/>
  <c r="H289" i="8"/>
  <c r="G289" i="8"/>
  <c r="F289" i="8"/>
  <c r="E289" i="8"/>
  <c r="D289" i="8"/>
  <c r="B289" i="8"/>
  <c r="L288" i="8"/>
  <c r="K288" i="8"/>
  <c r="J288" i="8"/>
  <c r="I288" i="8"/>
  <c r="H288" i="8"/>
  <c r="G288" i="8"/>
  <c r="F288" i="8"/>
  <c r="E288" i="8"/>
  <c r="D288" i="8"/>
  <c r="B288" i="8"/>
  <c r="L287" i="8"/>
  <c r="K287" i="8"/>
  <c r="J287" i="8"/>
  <c r="I287" i="8"/>
  <c r="H287" i="8"/>
  <c r="G287" i="8"/>
  <c r="F287" i="8"/>
  <c r="E287" i="8"/>
  <c r="D287" i="8"/>
  <c r="B287" i="8"/>
  <c r="L286" i="8"/>
  <c r="K286" i="8"/>
  <c r="J286" i="8"/>
  <c r="I286" i="8"/>
  <c r="H286" i="8"/>
  <c r="G286" i="8"/>
  <c r="F286" i="8"/>
  <c r="E286" i="8"/>
  <c r="D286" i="8"/>
  <c r="B286" i="8"/>
  <c r="L285" i="8"/>
  <c r="K285" i="8"/>
  <c r="J285" i="8"/>
  <c r="I285" i="8"/>
  <c r="H285" i="8"/>
  <c r="G285" i="8"/>
  <c r="F285" i="8"/>
  <c r="E285" i="8"/>
  <c r="D285" i="8"/>
  <c r="B285" i="8"/>
  <c r="L284" i="8"/>
  <c r="K284" i="8"/>
  <c r="J284" i="8"/>
  <c r="I284" i="8"/>
  <c r="H284" i="8"/>
  <c r="G284" i="8"/>
  <c r="F284" i="8"/>
  <c r="E284" i="8"/>
  <c r="D284" i="8"/>
  <c r="B284" i="8"/>
  <c r="L283" i="8"/>
  <c r="K283" i="8"/>
  <c r="J283" i="8"/>
  <c r="I283" i="8"/>
  <c r="H283" i="8"/>
  <c r="G283" i="8"/>
  <c r="F283" i="8"/>
  <c r="E283" i="8"/>
  <c r="D283" i="8"/>
  <c r="B283" i="8"/>
  <c r="L282" i="8"/>
  <c r="K282" i="8"/>
  <c r="J282" i="8"/>
  <c r="I282" i="8"/>
  <c r="H282" i="8"/>
  <c r="G282" i="8"/>
  <c r="F282" i="8"/>
  <c r="E282" i="8"/>
  <c r="D282" i="8"/>
  <c r="B282" i="8"/>
  <c r="L281" i="8"/>
  <c r="K281" i="8"/>
  <c r="J281" i="8"/>
  <c r="I281" i="8"/>
  <c r="H281" i="8"/>
  <c r="G281" i="8"/>
  <c r="F281" i="8"/>
  <c r="E281" i="8"/>
  <c r="D281" i="8"/>
  <c r="B281" i="8"/>
  <c r="L280" i="8"/>
  <c r="K280" i="8"/>
  <c r="J280" i="8"/>
  <c r="I280" i="8"/>
  <c r="H280" i="8"/>
  <c r="G280" i="8"/>
  <c r="F280" i="8"/>
  <c r="E280" i="8"/>
  <c r="D280" i="8"/>
  <c r="B280" i="8"/>
  <c r="L279" i="8"/>
  <c r="K279" i="8"/>
  <c r="J279" i="8"/>
  <c r="I279" i="8"/>
  <c r="H279" i="8"/>
  <c r="G279" i="8"/>
  <c r="F279" i="8"/>
  <c r="E279" i="8"/>
  <c r="D279" i="8"/>
  <c r="B279" i="8"/>
  <c r="L278" i="8"/>
  <c r="K278" i="8"/>
  <c r="J278" i="8"/>
  <c r="I278" i="8"/>
  <c r="H278" i="8"/>
  <c r="G278" i="8"/>
  <c r="F278" i="8"/>
  <c r="E278" i="8"/>
  <c r="D278" i="8"/>
  <c r="B278" i="8"/>
  <c r="L277" i="8"/>
  <c r="K277" i="8"/>
  <c r="J277" i="8"/>
  <c r="I277" i="8"/>
  <c r="H277" i="8"/>
  <c r="G277" i="8"/>
  <c r="F277" i="8"/>
  <c r="E277" i="8"/>
  <c r="D277" i="8"/>
  <c r="B277" i="8"/>
  <c r="L276" i="8"/>
  <c r="K276" i="8"/>
  <c r="J276" i="8"/>
  <c r="I276" i="8"/>
  <c r="H276" i="8"/>
  <c r="G276" i="8"/>
  <c r="F276" i="8"/>
  <c r="E276" i="8"/>
  <c r="D276" i="8"/>
  <c r="B276" i="8"/>
  <c r="L275" i="8"/>
  <c r="K275" i="8"/>
  <c r="J275" i="8"/>
  <c r="I275" i="8"/>
  <c r="H275" i="8"/>
  <c r="G275" i="8"/>
  <c r="F275" i="8"/>
  <c r="E275" i="8"/>
  <c r="D275" i="8"/>
  <c r="B275" i="8"/>
  <c r="L274" i="8"/>
  <c r="K274" i="8"/>
  <c r="J274" i="8"/>
  <c r="I274" i="8"/>
  <c r="H274" i="8"/>
  <c r="G274" i="8"/>
  <c r="F274" i="8"/>
  <c r="E274" i="8"/>
  <c r="D274" i="8"/>
  <c r="B274" i="8"/>
  <c r="L273" i="8"/>
  <c r="K273" i="8"/>
  <c r="J273" i="8"/>
  <c r="I273" i="8"/>
  <c r="H273" i="8"/>
  <c r="G273" i="8"/>
  <c r="F273" i="8"/>
  <c r="E273" i="8"/>
  <c r="D273" i="8"/>
  <c r="B273" i="8"/>
  <c r="L272" i="8"/>
  <c r="K272" i="8"/>
  <c r="J272" i="8"/>
  <c r="I272" i="8"/>
  <c r="H272" i="8"/>
  <c r="G272" i="8"/>
  <c r="F272" i="8"/>
  <c r="E272" i="8"/>
  <c r="D272" i="8"/>
  <c r="B272" i="8"/>
  <c r="L271" i="8"/>
  <c r="K271" i="8"/>
  <c r="J271" i="8"/>
  <c r="I271" i="8"/>
  <c r="H271" i="8"/>
  <c r="G271" i="8"/>
  <c r="F271" i="8"/>
  <c r="E271" i="8"/>
  <c r="D271" i="8"/>
  <c r="B271" i="8"/>
  <c r="L270" i="8"/>
  <c r="K270" i="8"/>
  <c r="J270" i="8"/>
  <c r="I270" i="8"/>
  <c r="H270" i="8"/>
  <c r="G270" i="8"/>
  <c r="F270" i="8"/>
  <c r="E270" i="8"/>
  <c r="D270" i="8"/>
  <c r="B270" i="8"/>
  <c r="L269" i="8"/>
  <c r="K269" i="8"/>
  <c r="J269" i="8"/>
  <c r="I269" i="8"/>
  <c r="H269" i="8"/>
  <c r="G269" i="8"/>
  <c r="F269" i="8"/>
  <c r="E269" i="8"/>
  <c r="D269" i="8"/>
  <c r="B269" i="8"/>
  <c r="L268" i="8"/>
  <c r="K268" i="8"/>
  <c r="J268" i="8"/>
  <c r="I268" i="8"/>
  <c r="H268" i="8"/>
  <c r="G268" i="8"/>
  <c r="F268" i="8"/>
  <c r="E268" i="8"/>
  <c r="D268" i="8"/>
  <c r="B268" i="8"/>
  <c r="L267" i="8"/>
  <c r="K267" i="8"/>
  <c r="J267" i="8"/>
  <c r="I267" i="8"/>
  <c r="H267" i="8"/>
  <c r="G267" i="8"/>
  <c r="F267" i="8"/>
  <c r="E267" i="8"/>
  <c r="D267" i="8"/>
  <c r="B267" i="8"/>
  <c r="L266" i="8"/>
  <c r="K266" i="8"/>
  <c r="J266" i="8"/>
  <c r="I266" i="8"/>
  <c r="H266" i="8"/>
  <c r="G266" i="8"/>
  <c r="F266" i="8"/>
  <c r="E266" i="8"/>
  <c r="D266" i="8"/>
  <c r="B266" i="8"/>
  <c r="L265" i="8"/>
  <c r="K265" i="8"/>
  <c r="J265" i="8"/>
  <c r="I265" i="8"/>
  <c r="H265" i="8"/>
  <c r="G265" i="8"/>
  <c r="F265" i="8"/>
  <c r="E265" i="8"/>
  <c r="D265" i="8"/>
  <c r="B265" i="8"/>
  <c r="L264" i="8"/>
  <c r="K264" i="8"/>
  <c r="J264" i="8"/>
  <c r="I264" i="8"/>
  <c r="H264" i="8"/>
  <c r="G264" i="8"/>
  <c r="F264" i="8"/>
  <c r="E264" i="8"/>
  <c r="D264" i="8"/>
  <c r="B264" i="8"/>
  <c r="L263" i="8"/>
  <c r="K263" i="8"/>
  <c r="J263" i="8"/>
  <c r="I263" i="8"/>
  <c r="H263" i="8"/>
  <c r="G263" i="8"/>
  <c r="F263" i="8"/>
  <c r="E263" i="8"/>
  <c r="D263" i="8"/>
  <c r="B263" i="8"/>
  <c r="L262" i="8"/>
  <c r="K262" i="8"/>
  <c r="J262" i="8"/>
  <c r="I262" i="8"/>
  <c r="H262" i="8"/>
  <c r="G262" i="8"/>
  <c r="F262" i="8"/>
  <c r="E262" i="8"/>
  <c r="D262" i="8"/>
  <c r="B262" i="8"/>
  <c r="L261" i="8"/>
  <c r="K261" i="8"/>
  <c r="J261" i="8"/>
  <c r="I261" i="8"/>
  <c r="H261" i="8"/>
  <c r="G261" i="8"/>
  <c r="F261" i="8"/>
  <c r="E261" i="8"/>
  <c r="D261" i="8"/>
  <c r="B261" i="8"/>
  <c r="L260" i="8"/>
  <c r="K260" i="8"/>
  <c r="J260" i="8"/>
  <c r="I260" i="8"/>
  <c r="H260" i="8"/>
  <c r="G260" i="8"/>
  <c r="F260" i="8"/>
  <c r="E260" i="8"/>
  <c r="D260" i="8"/>
  <c r="B260" i="8"/>
  <c r="L259" i="8"/>
  <c r="K259" i="8"/>
  <c r="J259" i="8"/>
  <c r="I259" i="8"/>
  <c r="H259" i="8"/>
  <c r="G259" i="8"/>
  <c r="F259" i="8"/>
  <c r="E259" i="8"/>
  <c r="D259" i="8"/>
  <c r="B259" i="8"/>
  <c r="L258" i="8"/>
  <c r="K258" i="8"/>
  <c r="J258" i="8"/>
  <c r="I258" i="8"/>
  <c r="H258" i="8"/>
  <c r="G258" i="8"/>
  <c r="F258" i="8"/>
  <c r="E258" i="8"/>
  <c r="D258" i="8"/>
  <c r="B258" i="8"/>
  <c r="L257" i="8"/>
  <c r="K257" i="8"/>
  <c r="J257" i="8"/>
  <c r="I257" i="8"/>
  <c r="H257" i="8"/>
  <c r="G257" i="8"/>
  <c r="F257" i="8"/>
  <c r="E257" i="8"/>
  <c r="D257" i="8"/>
  <c r="B257" i="8"/>
  <c r="L256" i="8"/>
  <c r="K256" i="8"/>
  <c r="J256" i="8"/>
  <c r="I256" i="8"/>
  <c r="H256" i="8"/>
  <c r="G256" i="8"/>
  <c r="F256" i="8"/>
  <c r="E256" i="8"/>
  <c r="D256" i="8"/>
  <c r="B256" i="8"/>
  <c r="L255" i="8"/>
  <c r="K255" i="8"/>
  <c r="J255" i="8"/>
  <c r="I255" i="8"/>
  <c r="H255" i="8"/>
  <c r="G255" i="8"/>
  <c r="F255" i="8"/>
  <c r="E255" i="8"/>
  <c r="D255" i="8"/>
  <c r="B255" i="8"/>
  <c r="L254" i="8"/>
  <c r="K254" i="8"/>
  <c r="J254" i="8"/>
  <c r="I254" i="8"/>
  <c r="H254" i="8"/>
  <c r="G254" i="8"/>
  <c r="F254" i="8"/>
  <c r="E254" i="8"/>
  <c r="D254" i="8"/>
  <c r="B254" i="8"/>
  <c r="L253" i="8"/>
  <c r="K253" i="8"/>
  <c r="J253" i="8"/>
  <c r="I253" i="8"/>
  <c r="H253" i="8"/>
  <c r="G253" i="8"/>
  <c r="F253" i="8"/>
  <c r="E253" i="8"/>
  <c r="D253" i="8"/>
  <c r="B253" i="8"/>
  <c r="L252" i="8"/>
  <c r="K252" i="8"/>
  <c r="J252" i="8"/>
  <c r="I252" i="8"/>
  <c r="H252" i="8"/>
  <c r="G252" i="8"/>
  <c r="F252" i="8"/>
  <c r="E252" i="8"/>
  <c r="D252" i="8"/>
  <c r="B252" i="8"/>
  <c r="L251" i="8"/>
  <c r="K251" i="8"/>
  <c r="J251" i="8"/>
  <c r="I251" i="8"/>
  <c r="H251" i="8"/>
  <c r="G251" i="8"/>
  <c r="F251" i="8"/>
  <c r="E251" i="8"/>
  <c r="D251" i="8"/>
  <c r="B251" i="8"/>
  <c r="L250" i="8"/>
  <c r="K250" i="8"/>
  <c r="J250" i="8"/>
  <c r="I250" i="8"/>
  <c r="H250" i="8"/>
  <c r="G250" i="8"/>
  <c r="F250" i="8"/>
  <c r="E250" i="8"/>
  <c r="D250" i="8"/>
  <c r="B250" i="8"/>
  <c r="L249" i="8"/>
  <c r="K249" i="8"/>
  <c r="J249" i="8"/>
  <c r="I249" i="8"/>
  <c r="H249" i="8"/>
  <c r="G249" i="8"/>
  <c r="F249" i="8"/>
  <c r="E249" i="8"/>
  <c r="D249" i="8"/>
  <c r="B249" i="8"/>
  <c r="L248" i="8"/>
  <c r="K248" i="8"/>
  <c r="J248" i="8"/>
  <c r="I248" i="8"/>
  <c r="H248" i="8"/>
  <c r="G248" i="8"/>
  <c r="F248" i="8"/>
  <c r="E248" i="8"/>
  <c r="D248" i="8"/>
  <c r="B248" i="8"/>
  <c r="L247" i="8"/>
  <c r="K247" i="8"/>
  <c r="J247" i="8"/>
  <c r="I247" i="8"/>
  <c r="H247" i="8"/>
  <c r="G247" i="8"/>
  <c r="F247" i="8"/>
  <c r="E247" i="8"/>
  <c r="D247" i="8"/>
  <c r="B247" i="8"/>
  <c r="L246" i="8"/>
  <c r="K246" i="8"/>
  <c r="J246" i="8"/>
  <c r="I246" i="8"/>
  <c r="H246" i="8"/>
  <c r="G246" i="8"/>
  <c r="F246" i="8"/>
  <c r="E246" i="8"/>
  <c r="D246" i="8"/>
  <c r="B246" i="8"/>
  <c r="L245" i="8"/>
  <c r="K245" i="8"/>
  <c r="J245" i="8"/>
  <c r="I245" i="8"/>
  <c r="H245" i="8"/>
  <c r="G245" i="8"/>
  <c r="F245" i="8"/>
  <c r="E245" i="8"/>
  <c r="D245" i="8"/>
  <c r="B245" i="8"/>
  <c r="L244" i="8"/>
  <c r="K244" i="8"/>
  <c r="J244" i="8"/>
  <c r="I244" i="8"/>
  <c r="H244" i="8"/>
  <c r="G244" i="8"/>
  <c r="F244" i="8"/>
  <c r="E244" i="8"/>
  <c r="D244" i="8"/>
  <c r="B244" i="8"/>
  <c r="L243" i="8"/>
  <c r="K243" i="8"/>
  <c r="J243" i="8"/>
  <c r="I243" i="8"/>
  <c r="H243" i="8"/>
  <c r="G243" i="8"/>
  <c r="F243" i="8"/>
  <c r="E243" i="8"/>
  <c r="D243" i="8"/>
  <c r="B243" i="8"/>
  <c r="L242" i="8"/>
  <c r="K242" i="8"/>
  <c r="J242" i="8"/>
  <c r="I242" i="8"/>
  <c r="H242" i="8"/>
  <c r="G242" i="8"/>
  <c r="F242" i="8"/>
  <c r="E242" i="8"/>
  <c r="D242" i="8"/>
  <c r="B242" i="8"/>
  <c r="L241" i="8"/>
  <c r="K241" i="8"/>
  <c r="J241" i="8"/>
  <c r="I241" i="8"/>
  <c r="H241" i="8"/>
  <c r="G241" i="8"/>
  <c r="F241" i="8"/>
  <c r="E241" i="8"/>
  <c r="D241" i="8"/>
  <c r="B241" i="8"/>
  <c r="L240" i="8"/>
  <c r="K240" i="8"/>
  <c r="J240" i="8"/>
  <c r="I240" i="8"/>
  <c r="H240" i="8"/>
  <c r="G240" i="8"/>
  <c r="F240" i="8"/>
  <c r="E240" i="8"/>
  <c r="D240" i="8"/>
  <c r="B240" i="8"/>
  <c r="L239" i="8"/>
  <c r="K239" i="8"/>
  <c r="J239" i="8"/>
  <c r="I239" i="8"/>
  <c r="H239" i="8"/>
  <c r="G239" i="8"/>
  <c r="F239" i="8"/>
  <c r="E239" i="8"/>
  <c r="D239" i="8"/>
  <c r="B239" i="8"/>
  <c r="L238" i="8"/>
  <c r="K238" i="8"/>
  <c r="J238" i="8"/>
  <c r="I238" i="8"/>
  <c r="H238" i="8"/>
  <c r="G238" i="8"/>
  <c r="F238" i="8"/>
  <c r="E238" i="8"/>
  <c r="D238" i="8"/>
  <c r="B238" i="8"/>
  <c r="L237" i="8"/>
  <c r="K237" i="8"/>
  <c r="J237" i="8"/>
  <c r="I237" i="8"/>
  <c r="H237" i="8"/>
  <c r="G237" i="8"/>
  <c r="F237" i="8"/>
  <c r="E237" i="8"/>
  <c r="D237" i="8"/>
  <c r="B237" i="8"/>
  <c r="L236" i="8"/>
  <c r="K236" i="8"/>
  <c r="J236" i="8"/>
  <c r="I236" i="8"/>
  <c r="H236" i="8"/>
  <c r="G236" i="8"/>
  <c r="F236" i="8"/>
  <c r="E236" i="8"/>
  <c r="D236" i="8"/>
  <c r="B236" i="8"/>
  <c r="L235" i="8"/>
  <c r="K235" i="8"/>
  <c r="J235" i="8"/>
  <c r="I235" i="8"/>
  <c r="H235" i="8"/>
  <c r="G235" i="8"/>
  <c r="F235" i="8"/>
  <c r="E235" i="8"/>
  <c r="D235" i="8"/>
  <c r="B235" i="8"/>
  <c r="L234" i="8"/>
  <c r="K234" i="8"/>
  <c r="J234" i="8"/>
  <c r="I234" i="8"/>
  <c r="H234" i="8"/>
  <c r="G234" i="8"/>
  <c r="F234" i="8"/>
  <c r="E234" i="8"/>
  <c r="D234" i="8"/>
  <c r="B234" i="8"/>
  <c r="L233" i="8"/>
  <c r="K233" i="8"/>
  <c r="J233" i="8"/>
  <c r="I233" i="8"/>
  <c r="H233" i="8"/>
  <c r="G233" i="8"/>
  <c r="F233" i="8"/>
  <c r="E233" i="8"/>
  <c r="D233" i="8"/>
  <c r="B233" i="8"/>
  <c r="L232" i="8"/>
  <c r="K232" i="8"/>
  <c r="J232" i="8"/>
  <c r="I232" i="8"/>
  <c r="H232" i="8"/>
  <c r="G232" i="8"/>
  <c r="F232" i="8"/>
  <c r="E232" i="8"/>
  <c r="D232" i="8"/>
  <c r="B232" i="8"/>
  <c r="L231" i="8"/>
  <c r="K231" i="8"/>
  <c r="J231" i="8"/>
  <c r="I231" i="8"/>
  <c r="H231" i="8"/>
  <c r="G231" i="8"/>
  <c r="F231" i="8"/>
  <c r="E231" i="8"/>
  <c r="D231" i="8"/>
  <c r="B231" i="8"/>
  <c r="L230" i="8"/>
  <c r="K230" i="8"/>
  <c r="J230" i="8"/>
  <c r="I230" i="8"/>
  <c r="H230" i="8"/>
  <c r="G230" i="8"/>
  <c r="F230" i="8"/>
  <c r="E230" i="8"/>
  <c r="D230" i="8"/>
  <c r="B230" i="8"/>
  <c r="L229" i="8"/>
  <c r="K229" i="8"/>
  <c r="J229" i="8"/>
  <c r="I229" i="8"/>
  <c r="H229" i="8"/>
  <c r="G229" i="8"/>
  <c r="F229" i="8"/>
  <c r="E229" i="8"/>
  <c r="D229" i="8"/>
  <c r="B229" i="8"/>
  <c r="L228" i="8"/>
  <c r="K228" i="8"/>
  <c r="J228" i="8"/>
  <c r="I228" i="8"/>
  <c r="H228" i="8"/>
  <c r="G228" i="8"/>
  <c r="F228" i="8"/>
  <c r="E228" i="8"/>
  <c r="D228" i="8"/>
  <c r="B228" i="8"/>
  <c r="L227" i="8"/>
  <c r="K227" i="8"/>
  <c r="J227" i="8"/>
  <c r="I227" i="8"/>
  <c r="H227" i="8"/>
  <c r="G227" i="8"/>
  <c r="F227" i="8"/>
  <c r="E227" i="8"/>
  <c r="D227" i="8"/>
  <c r="B227" i="8"/>
  <c r="L226" i="8"/>
  <c r="K226" i="8"/>
  <c r="J226" i="8"/>
  <c r="I226" i="8"/>
  <c r="H226" i="8"/>
  <c r="G226" i="8"/>
  <c r="F226" i="8"/>
  <c r="E226" i="8"/>
  <c r="D226" i="8"/>
  <c r="B226" i="8"/>
  <c r="L225" i="8"/>
  <c r="K225" i="8"/>
  <c r="J225" i="8"/>
  <c r="I225" i="8"/>
  <c r="H225" i="8"/>
  <c r="G225" i="8"/>
  <c r="F225" i="8"/>
  <c r="E225" i="8"/>
  <c r="D225" i="8"/>
  <c r="B225" i="8"/>
  <c r="L224" i="8"/>
  <c r="K224" i="8"/>
  <c r="J224" i="8"/>
  <c r="I224" i="8"/>
  <c r="H224" i="8"/>
  <c r="G224" i="8"/>
  <c r="F224" i="8"/>
  <c r="E224" i="8"/>
  <c r="D224" i="8"/>
  <c r="B224" i="8"/>
  <c r="L223" i="8"/>
  <c r="K223" i="8"/>
  <c r="J223" i="8"/>
  <c r="I223" i="8"/>
  <c r="H223" i="8"/>
  <c r="G223" i="8"/>
  <c r="F223" i="8"/>
  <c r="E223" i="8"/>
  <c r="D223" i="8"/>
  <c r="B223" i="8"/>
  <c r="L222" i="8"/>
  <c r="K222" i="8"/>
  <c r="J222" i="8"/>
  <c r="I222" i="8"/>
  <c r="H222" i="8"/>
  <c r="G222" i="8"/>
  <c r="F222" i="8"/>
  <c r="E222" i="8"/>
  <c r="D222" i="8"/>
  <c r="B222" i="8"/>
  <c r="L221" i="8"/>
  <c r="K221" i="8"/>
  <c r="J221" i="8"/>
  <c r="I221" i="8"/>
  <c r="H221" i="8"/>
  <c r="G221" i="8"/>
  <c r="F221" i="8"/>
  <c r="E221" i="8"/>
  <c r="D221" i="8"/>
  <c r="B221" i="8"/>
  <c r="L220" i="8"/>
  <c r="K220" i="8"/>
  <c r="J220" i="8"/>
  <c r="I220" i="8"/>
  <c r="H220" i="8"/>
  <c r="G220" i="8"/>
  <c r="F220" i="8"/>
  <c r="E220" i="8"/>
  <c r="D220" i="8"/>
  <c r="B220" i="8"/>
  <c r="L219" i="8"/>
  <c r="K219" i="8"/>
  <c r="J219" i="8"/>
  <c r="I219" i="8"/>
  <c r="H219" i="8"/>
  <c r="G219" i="8"/>
  <c r="F219" i="8"/>
  <c r="E219" i="8"/>
  <c r="D219" i="8"/>
  <c r="B219" i="8"/>
  <c r="L218" i="8"/>
  <c r="K218" i="8"/>
  <c r="J218" i="8"/>
  <c r="I218" i="8"/>
  <c r="H218" i="8"/>
  <c r="G218" i="8"/>
  <c r="F218" i="8"/>
  <c r="E218" i="8"/>
  <c r="D218" i="8"/>
  <c r="B218" i="8"/>
  <c r="L217" i="8"/>
  <c r="K217" i="8"/>
  <c r="J217" i="8"/>
  <c r="I217" i="8"/>
  <c r="H217" i="8"/>
  <c r="G217" i="8"/>
  <c r="F217" i="8"/>
  <c r="E217" i="8"/>
  <c r="D217" i="8"/>
  <c r="B217" i="8"/>
  <c r="L216" i="8"/>
  <c r="K216" i="8"/>
  <c r="J216" i="8"/>
  <c r="I216" i="8"/>
  <c r="H216" i="8"/>
  <c r="G216" i="8"/>
  <c r="F216" i="8"/>
  <c r="E216" i="8"/>
  <c r="D216" i="8"/>
  <c r="B216" i="8"/>
  <c r="L215" i="8"/>
  <c r="K215" i="8"/>
  <c r="J215" i="8"/>
  <c r="I215" i="8"/>
  <c r="H215" i="8"/>
  <c r="G215" i="8"/>
  <c r="F215" i="8"/>
  <c r="E215" i="8"/>
  <c r="D215" i="8"/>
  <c r="B215" i="8"/>
  <c r="L214" i="8"/>
  <c r="K214" i="8"/>
  <c r="J214" i="8"/>
  <c r="I214" i="8"/>
  <c r="H214" i="8"/>
  <c r="G214" i="8"/>
  <c r="F214" i="8"/>
  <c r="E214" i="8"/>
  <c r="D214" i="8"/>
  <c r="B214" i="8"/>
  <c r="L213" i="8"/>
  <c r="K213" i="8"/>
  <c r="J213" i="8"/>
  <c r="I213" i="8"/>
  <c r="H213" i="8"/>
  <c r="G213" i="8"/>
  <c r="F213" i="8"/>
  <c r="E213" i="8"/>
  <c r="D213" i="8"/>
  <c r="B213" i="8"/>
  <c r="L212" i="8"/>
  <c r="K212" i="8"/>
  <c r="J212" i="8"/>
  <c r="I212" i="8"/>
  <c r="H212" i="8"/>
  <c r="G212" i="8"/>
  <c r="F212" i="8"/>
  <c r="E212" i="8"/>
  <c r="D212" i="8"/>
  <c r="B212" i="8"/>
  <c r="L211" i="8"/>
  <c r="K211" i="8"/>
  <c r="J211" i="8"/>
  <c r="I211" i="8"/>
  <c r="H211" i="8"/>
  <c r="G211" i="8"/>
  <c r="F211" i="8"/>
  <c r="E211" i="8"/>
  <c r="D211" i="8"/>
  <c r="B211" i="8"/>
  <c r="L210" i="8"/>
  <c r="K210" i="8"/>
  <c r="J210" i="8"/>
  <c r="I210" i="8"/>
  <c r="H210" i="8"/>
  <c r="G210" i="8"/>
  <c r="F210" i="8"/>
  <c r="E210" i="8"/>
  <c r="D210" i="8"/>
  <c r="B210" i="8"/>
  <c r="L209" i="8"/>
  <c r="K209" i="8"/>
  <c r="J209" i="8"/>
  <c r="I209" i="8"/>
  <c r="H209" i="8"/>
  <c r="G209" i="8"/>
  <c r="F209" i="8"/>
  <c r="E209" i="8"/>
  <c r="D209" i="8"/>
  <c r="B209" i="8"/>
  <c r="L208" i="8"/>
  <c r="K208" i="8"/>
  <c r="J208" i="8"/>
  <c r="I208" i="8"/>
  <c r="H208" i="8"/>
  <c r="G208" i="8"/>
  <c r="F208" i="8"/>
  <c r="E208" i="8"/>
  <c r="D208" i="8"/>
  <c r="B208" i="8"/>
  <c r="L207" i="8"/>
  <c r="K207" i="8"/>
  <c r="J207" i="8"/>
  <c r="I207" i="8"/>
  <c r="H207" i="8"/>
  <c r="G207" i="8"/>
  <c r="F207" i="8"/>
  <c r="E207" i="8"/>
  <c r="D207" i="8"/>
  <c r="B207" i="8"/>
  <c r="L206" i="8"/>
  <c r="K206" i="8"/>
  <c r="J206" i="8"/>
  <c r="I206" i="8"/>
  <c r="H206" i="8"/>
  <c r="G206" i="8"/>
  <c r="F206" i="8"/>
  <c r="E206" i="8"/>
  <c r="D206" i="8"/>
  <c r="B206" i="8"/>
  <c r="L205" i="8"/>
  <c r="K205" i="8"/>
  <c r="J205" i="8"/>
  <c r="I205" i="8"/>
  <c r="H205" i="8"/>
  <c r="G205" i="8"/>
  <c r="F205" i="8"/>
  <c r="E205" i="8"/>
  <c r="D205" i="8"/>
  <c r="B205" i="8"/>
  <c r="L204" i="8"/>
  <c r="K204" i="8"/>
  <c r="J204" i="8"/>
  <c r="I204" i="8"/>
  <c r="H204" i="8"/>
  <c r="G204" i="8"/>
  <c r="F204" i="8"/>
  <c r="E204" i="8"/>
  <c r="D204" i="8"/>
  <c r="B204" i="8"/>
  <c r="L203" i="8"/>
  <c r="K203" i="8"/>
  <c r="J203" i="8"/>
  <c r="I203" i="8"/>
  <c r="H203" i="8"/>
  <c r="G203" i="8"/>
  <c r="F203" i="8"/>
  <c r="E203" i="8"/>
  <c r="D203" i="8"/>
  <c r="B203" i="8"/>
  <c r="L202" i="8"/>
  <c r="K202" i="8"/>
  <c r="J202" i="8"/>
  <c r="I202" i="8"/>
  <c r="H202" i="8"/>
  <c r="G202" i="8"/>
  <c r="F202" i="8"/>
  <c r="E202" i="8"/>
  <c r="D202" i="8"/>
  <c r="B202" i="8"/>
  <c r="L201" i="8"/>
  <c r="K201" i="8"/>
  <c r="J201" i="8"/>
  <c r="I201" i="8"/>
  <c r="H201" i="8"/>
  <c r="G201" i="8"/>
  <c r="F201" i="8"/>
  <c r="E201" i="8"/>
  <c r="D201" i="8"/>
  <c r="B201" i="8"/>
  <c r="L200" i="8"/>
  <c r="K200" i="8"/>
  <c r="J200" i="8"/>
  <c r="I200" i="8"/>
  <c r="H200" i="8"/>
  <c r="G200" i="8"/>
  <c r="F200" i="8"/>
  <c r="E200" i="8"/>
  <c r="D200" i="8"/>
  <c r="B200" i="8"/>
  <c r="L199" i="8"/>
  <c r="K199" i="8"/>
  <c r="J199" i="8"/>
  <c r="I199" i="8"/>
  <c r="H199" i="8"/>
  <c r="G199" i="8"/>
  <c r="F199" i="8"/>
  <c r="E199" i="8"/>
  <c r="D199" i="8"/>
  <c r="B199" i="8"/>
  <c r="L198" i="8"/>
  <c r="K198" i="8"/>
  <c r="J198" i="8"/>
  <c r="I198" i="8"/>
  <c r="H198" i="8"/>
  <c r="G198" i="8"/>
  <c r="F198" i="8"/>
  <c r="E198" i="8"/>
  <c r="D198" i="8"/>
  <c r="B198" i="8"/>
  <c r="L197" i="8"/>
  <c r="K197" i="8"/>
  <c r="J197" i="8"/>
  <c r="I197" i="8"/>
  <c r="H197" i="8"/>
  <c r="G197" i="8"/>
  <c r="F197" i="8"/>
  <c r="E197" i="8"/>
  <c r="D197" i="8"/>
  <c r="B197" i="8"/>
  <c r="L196" i="8"/>
  <c r="K196" i="8"/>
  <c r="J196" i="8"/>
  <c r="I196" i="8"/>
  <c r="H196" i="8"/>
  <c r="G196" i="8"/>
  <c r="F196" i="8"/>
  <c r="E196" i="8"/>
  <c r="D196" i="8"/>
  <c r="B196" i="8"/>
  <c r="L195" i="8"/>
  <c r="K195" i="8"/>
  <c r="J195" i="8"/>
  <c r="I195" i="8"/>
  <c r="H195" i="8"/>
  <c r="G195" i="8"/>
  <c r="F195" i="8"/>
  <c r="E195" i="8"/>
  <c r="D195" i="8"/>
  <c r="B195" i="8"/>
  <c r="L194" i="8"/>
  <c r="K194" i="8"/>
  <c r="J194" i="8"/>
  <c r="I194" i="8"/>
  <c r="H194" i="8"/>
  <c r="G194" i="8"/>
  <c r="F194" i="8"/>
  <c r="E194" i="8"/>
  <c r="D194" i="8"/>
  <c r="B194" i="8"/>
  <c r="L193" i="8"/>
  <c r="K193" i="8"/>
  <c r="J193" i="8"/>
  <c r="I193" i="8"/>
  <c r="H193" i="8"/>
  <c r="G193" i="8"/>
  <c r="F193" i="8"/>
  <c r="E193" i="8"/>
  <c r="D193" i="8"/>
  <c r="B193" i="8"/>
  <c r="L192" i="8"/>
  <c r="K192" i="8"/>
  <c r="J192" i="8"/>
  <c r="I192" i="8"/>
  <c r="H192" i="8"/>
  <c r="G192" i="8"/>
  <c r="F192" i="8"/>
  <c r="E192" i="8"/>
  <c r="D192" i="8"/>
  <c r="B192" i="8"/>
  <c r="L191" i="8"/>
  <c r="K191" i="8"/>
  <c r="J191" i="8"/>
  <c r="I191" i="8"/>
  <c r="H191" i="8"/>
  <c r="G191" i="8"/>
  <c r="F191" i="8"/>
  <c r="E191" i="8"/>
  <c r="D191" i="8"/>
  <c r="B191" i="8"/>
  <c r="L190" i="8"/>
  <c r="K190" i="8"/>
  <c r="J190" i="8"/>
  <c r="I190" i="8"/>
  <c r="H190" i="8"/>
  <c r="G190" i="8"/>
  <c r="F190" i="8"/>
  <c r="E190" i="8"/>
  <c r="D190" i="8"/>
  <c r="B190" i="8"/>
  <c r="L189" i="8"/>
  <c r="K189" i="8"/>
  <c r="J189" i="8"/>
  <c r="I189" i="8"/>
  <c r="H189" i="8"/>
  <c r="G189" i="8"/>
  <c r="F189" i="8"/>
  <c r="E189" i="8"/>
  <c r="D189" i="8"/>
  <c r="B189" i="8"/>
  <c r="L188" i="8"/>
  <c r="K188" i="8"/>
  <c r="J188" i="8"/>
  <c r="I188" i="8"/>
  <c r="H188" i="8"/>
  <c r="G188" i="8"/>
  <c r="F188" i="8"/>
  <c r="E188" i="8"/>
  <c r="D188" i="8"/>
  <c r="B188" i="8"/>
  <c r="L187" i="8"/>
  <c r="K187" i="8"/>
  <c r="J187" i="8"/>
  <c r="I187" i="8"/>
  <c r="H187" i="8"/>
  <c r="G187" i="8"/>
  <c r="F187" i="8"/>
  <c r="E187" i="8"/>
  <c r="D187" i="8"/>
  <c r="B187" i="8"/>
  <c r="L186" i="8"/>
  <c r="K186" i="8"/>
  <c r="J186" i="8"/>
  <c r="I186" i="8"/>
  <c r="H186" i="8"/>
  <c r="G186" i="8"/>
  <c r="F186" i="8"/>
  <c r="E186" i="8"/>
  <c r="D186" i="8"/>
  <c r="B186" i="8"/>
  <c r="L185" i="8"/>
  <c r="K185" i="8"/>
  <c r="J185" i="8"/>
  <c r="I185" i="8"/>
  <c r="H185" i="8"/>
  <c r="G185" i="8"/>
  <c r="F185" i="8"/>
  <c r="E185" i="8"/>
  <c r="D185" i="8"/>
  <c r="B185" i="8"/>
  <c r="L184" i="8"/>
  <c r="K184" i="8"/>
  <c r="J184" i="8"/>
  <c r="I184" i="8"/>
  <c r="H184" i="8"/>
  <c r="G184" i="8"/>
  <c r="F184" i="8"/>
  <c r="E184" i="8"/>
  <c r="D184" i="8"/>
  <c r="B184" i="8"/>
  <c r="L183" i="8"/>
  <c r="K183" i="8"/>
  <c r="J183" i="8"/>
  <c r="I183" i="8"/>
  <c r="H183" i="8"/>
  <c r="G183" i="8"/>
  <c r="F183" i="8"/>
  <c r="E183" i="8"/>
  <c r="D183" i="8"/>
  <c r="B183" i="8"/>
  <c r="L182" i="8"/>
  <c r="K182" i="8"/>
  <c r="J182" i="8"/>
  <c r="I182" i="8"/>
  <c r="H182" i="8"/>
  <c r="G182" i="8"/>
  <c r="F182" i="8"/>
  <c r="E182" i="8"/>
  <c r="D182" i="8"/>
  <c r="B182" i="8"/>
  <c r="L181" i="8"/>
  <c r="K181" i="8"/>
  <c r="J181" i="8"/>
  <c r="I181" i="8"/>
  <c r="H181" i="8"/>
  <c r="G181" i="8"/>
  <c r="F181" i="8"/>
  <c r="E181" i="8"/>
  <c r="D181" i="8"/>
  <c r="B181" i="8"/>
  <c r="L180" i="8"/>
  <c r="K180" i="8"/>
  <c r="J180" i="8"/>
  <c r="I180" i="8"/>
  <c r="H180" i="8"/>
  <c r="G180" i="8"/>
  <c r="F180" i="8"/>
  <c r="E180" i="8"/>
  <c r="D180" i="8"/>
  <c r="B180" i="8"/>
  <c r="L179" i="8"/>
  <c r="K179" i="8"/>
  <c r="J179" i="8"/>
  <c r="I179" i="8"/>
  <c r="H179" i="8"/>
  <c r="G179" i="8"/>
  <c r="F179" i="8"/>
  <c r="E179" i="8"/>
  <c r="D179" i="8"/>
  <c r="B179" i="8"/>
  <c r="L178" i="8"/>
  <c r="K178" i="8"/>
  <c r="J178" i="8"/>
  <c r="I178" i="8"/>
  <c r="H178" i="8"/>
  <c r="G178" i="8"/>
  <c r="F178" i="8"/>
  <c r="E178" i="8"/>
  <c r="D178" i="8"/>
  <c r="B178" i="8"/>
  <c r="L177" i="8"/>
  <c r="K177" i="8"/>
  <c r="J177" i="8"/>
  <c r="I177" i="8"/>
  <c r="H177" i="8"/>
  <c r="G177" i="8"/>
  <c r="F177" i="8"/>
  <c r="E177" i="8"/>
  <c r="D177" i="8"/>
  <c r="B177" i="8"/>
  <c r="L176" i="8"/>
  <c r="K176" i="8"/>
  <c r="J176" i="8"/>
  <c r="I176" i="8"/>
  <c r="H176" i="8"/>
  <c r="G176" i="8"/>
  <c r="F176" i="8"/>
  <c r="E176" i="8"/>
  <c r="D176" i="8"/>
  <c r="B176" i="8"/>
  <c r="L175" i="8"/>
  <c r="K175" i="8"/>
  <c r="J175" i="8"/>
  <c r="I175" i="8"/>
  <c r="H175" i="8"/>
  <c r="G175" i="8"/>
  <c r="F175" i="8"/>
  <c r="E175" i="8"/>
  <c r="D175" i="8"/>
  <c r="B175" i="8"/>
  <c r="L174" i="8"/>
  <c r="K174" i="8"/>
  <c r="J174" i="8"/>
  <c r="I174" i="8"/>
  <c r="H174" i="8"/>
  <c r="G174" i="8"/>
  <c r="F174" i="8"/>
  <c r="E174" i="8"/>
  <c r="D174" i="8"/>
  <c r="B174" i="8"/>
  <c r="L173" i="8"/>
  <c r="K173" i="8"/>
  <c r="J173" i="8"/>
  <c r="I173" i="8"/>
  <c r="H173" i="8"/>
  <c r="G173" i="8"/>
  <c r="F173" i="8"/>
  <c r="E173" i="8"/>
  <c r="D173" i="8"/>
  <c r="B173" i="8"/>
  <c r="L172" i="8"/>
  <c r="K172" i="8"/>
  <c r="J172" i="8"/>
  <c r="I172" i="8"/>
  <c r="H172" i="8"/>
  <c r="G172" i="8"/>
  <c r="F172" i="8"/>
  <c r="E172" i="8"/>
  <c r="D172" i="8"/>
  <c r="B172" i="8"/>
  <c r="L171" i="8"/>
  <c r="K171" i="8"/>
  <c r="J171" i="8"/>
  <c r="I171" i="8"/>
  <c r="H171" i="8"/>
  <c r="G171" i="8"/>
  <c r="F171" i="8"/>
  <c r="E171" i="8"/>
  <c r="D171" i="8"/>
  <c r="B171" i="8"/>
  <c r="L170" i="8"/>
  <c r="K170" i="8"/>
  <c r="J170" i="8"/>
  <c r="I170" i="8"/>
  <c r="H170" i="8"/>
  <c r="G170" i="8"/>
  <c r="F170" i="8"/>
  <c r="E170" i="8"/>
  <c r="D170" i="8"/>
  <c r="B170" i="8"/>
  <c r="L169" i="8"/>
  <c r="K169" i="8"/>
  <c r="J169" i="8"/>
  <c r="I169" i="8"/>
  <c r="H169" i="8"/>
  <c r="G169" i="8"/>
  <c r="F169" i="8"/>
  <c r="E169" i="8"/>
  <c r="D169" i="8"/>
  <c r="B169" i="8"/>
  <c r="L168" i="8"/>
  <c r="K168" i="8"/>
  <c r="J168" i="8"/>
  <c r="I168" i="8"/>
  <c r="H168" i="8"/>
  <c r="G168" i="8"/>
  <c r="F168" i="8"/>
  <c r="E168" i="8"/>
  <c r="D168" i="8"/>
  <c r="B168" i="8"/>
  <c r="L167" i="8"/>
  <c r="K167" i="8"/>
  <c r="J167" i="8"/>
  <c r="I167" i="8"/>
  <c r="H167" i="8"/>
  <c r="G167" i="8"/>
  <c r="F167" i="8"/>
  <c r="E167" i="8"/>
  <c r="D167" i="8"/>
  <c r="B167" i="8"/>
  <c r="L166" i="8"/>
  <c r="K166" i="8"/>
  <c r="J166" i="8"/>
  <c r="I166" i="8"/>
  <c r="H166" i="8"/>
  <c r="G166" i="8"/>
  <c r="F166" i="8"/>
  <c r="E166" i="8"/>
  <c r="D166" i="8"/>
  <c r="B166" i="8"/>
  <c r="L165" i="8"/>
  <c r="K165" i="8"/>
  <c r="J165" i="8"/>
  <c r="I165" i="8"/>
  <c r="H165" i="8"/>
  <c r="G165" i="8"/>
  <c r="F165" i="8"/>
  <c r="E165" i="8"/>
  <c r="D165" i="8"/>
  <c r="B165" i="8"/>
  <c r="L164" i="8"/>
  <c r="K164" i="8"/>
  <c r="J164" i="8"/>
  <c r="I164" i="8"/>
  <c r="H164" i="8"/>
  <c r="G164" i="8"/>
  <c r="F164" i="8"/>
  <c r="E164" i="8"/>
  <c r="D164" i="8"/>
  <c r="B164" i="8"/>
  <c r="L163" i="8"/>
  <c r="K163" i="8"/>
  <c r="J163" i="8"/>
  <c r="I163" i="8"/>
  <c r="H163" i="8"/>
  <c r="G163" i="8"/>
  <c r="F163" i="8"/>
  <c r="E163" i="8"/>
  <c r="D163" i="8"/>
  <c r="B163" i="8"/>
  <c r="L162" i="8"/>
  <c r="K162" i="8"/>
  <c r="J162" i="8"/>
  <c r="I162" i="8"/>
  <c r="H162" i="8"/>
  <c r="G162" i="8"/>
  <c r="F162" i="8"/>
  <c r="E162" i="8"/>
  <c r="D162" i="8"/>
  <c r="B162" i="8"/>
  <c r="L161" i="8"/>
  <c r="K161" i="8"/>
  <c r="J161" i="8"/>
  <c r="I161" i="8"/>
  <c r="H161" i="8"/>
  <c r="G161" i="8"/>
  <c r="F161" i="8"/>
  <c r="E161" i="8"/>
  <c r="D161" i="8"/>
  <c r="B161" i="8"/>
  <c r="L160" i="8"/>
  <c r="K160" i="8"/>
  <c r="J160" i="8"/>
  <c r="I160" i="8"/>
  <c r="H160" i="8"/>
  <c r="G160" i="8"/>
  <c r="F160" i="8"/>
  <c r="E160" i="8"/>
  <c r="D160" i="8"/>
  <c r="B160" i="8"/>
  <c r="L159" i="8"/>
  <c r="K159" i="8"/>
  <c r="J159" i="8"/>
  <c r="I159" i="8"/>
  <c r="H159" i="8"/>
  <c r="G159" i="8"/>
  <c r="F159" i="8"/>
  <c r="E159" i="8"/>
  <c r="D159" i="8"/>
  <c r="B159" i="8"/>
  <c r="L158" i="8"/>
  <c r="K158" i="8"/>
  <c r="J158" i="8"/>
  <c r="I158" i="8"/>
  <c r="H158" i="8"/>
  <c r="G158" i="8"/>
  <c r="F158" i="8"/>
  <c r="E158" i="8"/>
  <c r="D158" i="8"/>
  <c r="B158" i="8"/>
  <c r="L157" i="8"/>
  <c r="K157" i="8"/>
  <c r="J157" i="8"/>
  <c r="I157" i="8"/>
  <c r="H157" i="8"/>
  <c r="G157" i="8"/>
  <c r="F157" i="8"/>
  <c r="E157" i="8"/>
  <c r="D157" i="8"/>
  <c r="B157" i="8"/>
  <c r="L156" i="8"/>
  <c r="K156" i="8"/>
  <c r="J156" i="8"/>
  <c r="I156" i="8"/>
  <c r="H156" i="8"/>
  <c r="G156" i="8"/>
  <c r="F156" i="8"/>
  <c r="E156" i="8"/>
  <c r="D156" i="8"/>
  <c r="B156" i="8"/>
  <c r="L155" i="8"/>
  <c r="K155" i="8"/>
  <c r="J155" i="8"/>
  <c r="I155" i="8"/>
  <c r="H155" i="8"/>
  <c r="G155" i="8"/>
  <c r="F155" i="8"/>
  <c r="E155" i="8"/>
  <c r="D155" i="8"/>
  <c r="B155" i="8"/>
  <c r="L154" i="8"/>
  <c r="K154" i="8"/>
  <c r="J154" i="8"/>
  <c r="I154" i="8"/>
  <c r="H154" i="8"/>
  <c r="G154" i="8"/>
  <c r="F154" i="8"/>
  <c r="E154" i="8"/>
  <c r="D154" i="8"/>
  <c r="B154" i="8"/>
  <c r="L153" i="8"/>
  <c r="K153" i="8"/>
  <c r="J153" i="8"/>
  <c r="I153" i="8"/>
  <c r="H153" i="8"/>
  <c r="G153" i="8"/>
  <c r="F153" i="8"/>
  <c r="E153" i="8"/>
  <c r="D153" i="8"/>
  <c r="B153" i="8"/>
  <c r="L152" i="8"/>
  <c r="K152" i="8"/>
  <c r="J152" i="8"/>
  <c r="I152" i="8"/>
  <c r="H152" i="8"/>
  <c r="G152" i="8"/>
  <c r="F152" i="8"/>
  <c r="E152" i="8"/>
  <c r="D152" i="8"/>
  <c r="B152" i="8"/>
  <c r="L151" i="8"/>
  <c r="K151" i="8"/>
  <c r="J151" i="8"/>
  <c r="I151" i="8"/>
  <c r="H151" i="8"/>
  <c r="G151" i="8"/>
  <c r="F151" i="8"/>
  <c r="E151" i="8"/>
  <c r="D151" i="8"/>
  <c r="B151" i="8"/>
  <c r="L150" i="8"/>
  <c r="K150" i="8"/>
  <c r="J150" i="8"/>
  <c r="I150" i="8"/>
  <c r="H150" i="8"/>
  <c r="G150" i="8"/>
  <c r="F150" i="8"/>
  <c r="E150" i="8"/>
  <c r="D150" i="8"/>
  <c r="B150" i="8"/>
  <c r="L149" i="8"/>
  <c r="K149" i="8"/>
  <c r="J149" i="8"/>
  <c r="I149" i="8"/>
  <c r="H149" i="8"/>
  <c r="G149" i="8"/>
  <c r="F149" i="8"/>
  <c r="E149" i="8"/>
  <c r="D149" i="8"/>
  <c r="B149" i="8"/>
  <c r="L148" i="8"/>
  <c r="K148" i="8"/>
  <c r="J148" i="8"/>
  <c r="I148" i="8"/>
  <c r="H148" i="8"/>
  <c r="G148" i="8"/>
  <c r="F148" i="8"/>
  <c r="E148" i="8"/>
  <c r="D148" i="8"/>
  <c r="B148" i="8"/>
  <c r="L147" i="8"/>
  <c r="K147" i="8"/>
  <c r="J147" i="8"/>
  <c r="I147" i="8"/>
  <c r="H147" i="8"/>
  <c r="G147" i="8"/>
  <c r="F147" i="8"/>
  <c r="E147" i="8"/>
  <c r="D147" i="8"/>
  <c r="B147" i="8"/>
  <c r="L146" i="8"/>
  <c r="K146" i="8"/>
  <c r="J146" i="8"/>
  <c r="I146" i="8"/>
  <c r="H146" i="8"/>
  <c r="G146" i="8"/>
  <c r="F146" i="8"/>
  <c r="E146" i="8"/>
  <c r="D146" i="8"/>
  <c r="B146" i="8"/>
  <c r="L145" i="8"/>
  <c r="K145" i="8"/>
  <c r="J145" i="8"/>
  <c r="I145" i="8"/>
  <c r="H145" i="8"/>
  <c r="G145" i="8"/>
  <c r="F145" i="8"/>
  <c r="E145" i="8"/>
  <c r="D145" i="8"/>
  <c r="B145" i="8"/>
  <c r="L144" i="8"/>
  <c r="K144" i="8"/>
  <c r="J144" i="8"/>
  <c r="I144" i="8"/>
  <c r="H144" i="8"/>
  <c r="G144" i="8"/>
  <c r="F144" i="8"/>
  <c r="E144" i="8"/>
  <c r="D144" i="8"/>
  <c r="B144" i="8"/>
  <c r="L143" i="8"/>
  <c r="K143" i="8"/>
  <c r="J143" i="8"/>
  <c r="I143" i="8"/>
  <c r="H143" i="8"/>
  <c r="G143" i="8"/>
  <c r="F143" i="8"/>
  <c r="E143" i="8"/>
  <c r="D143" i="8"/>
  <c r="B143" i="8"/>
  <c r="L142" i="8"/>
  <c r="K142" i="8"/>
  <c r="J142" i="8"/>
  <c r="I142" i="8"/>
  <c r="H142" i="8"/>
  <c r="G142" i="8"/>
  <c r="F142" i="8"/>
  <c r="E142" i="8"/>
  <c r="D142" i="8"/>
  <c r="B142" i="8"/>
  <c r="L141" i="8"/>
  <c r="K141" i="8"/>
  <c r="J141" i="8"/>
  <c r="I141" i="8"/>
  <c r="H141" i="8"/>
  <c r="G141" i="8"/>
  <c r="F141" i="8"/>
  <c r="E141" i="8"/>
  <c r="D141" i="8"/>
  <c r="B141" i="8"/>
  <c r="L140" i="8"/>
  <c r="K140" i="8"/>
  <c r="J140" i="8"/>
  <c r="I140" i="8"/>
  <c r="H140" i="8"/>
  <c r="G140" i="8"/>
  <c r="F140" i="8"/>
  <c r="E140" i="8"/>
  <c r="D140" i="8"/>
  <c r="B140" i="8"/>
  <c r="L139" i="8"/>
  <c r="K139" i="8"/>
  <c r="J139" i="8"/>
  <c r="I139" i="8"/>
  <c r="H139" i="8"/>
  <c r="G139" i="8"/>
  <c r="F139" i="8"/>
  <c r="E139" i="8"/>
  <c r="D139" i="8"/>
  <c r="B139" i="8"/>
  <c r="L138" i="8"/>
  <c r="K138" i="8"/>
  <c r="J138" i="8"/>
  <c r="I138" i="8"/>
  <c r="H138" i="8"/>
  <c r="G138" i="8"/>
  <c r="F138" i="8"/>
  <c r="E138" i="8"/>
  <c r="D138" i="8"/>
  <c r="B138" i="8"/>
  <c r="L137" i="8"/>
  <c r="K137" i="8"/>
  <c r="J137" i="8"/>
  <c r="I137" i="8"/>
  <c r="H137" i="8"/>
  <c r="G137" i="8"/>
  <c r="F137" i="8"/>
  <c r="E137" i="8"/>
  <c r="D137" i="8"/>
  <c r="B137" i="8"/>
  <c r="L136" i="8"/>
  <c r="K136" i="8"/>
  <c r="J136" i="8"/>
  <c r="I136" i="8"/>
  <c r="H136" i="8"/>
  <c r="G136" i="8"/>
  <c r="F136" i="8"/>
  <c r="E136" i="8"/>
  <c r="D136" i="8"/>
  <c r="B136" i="8"/>
  <c r="L135" i="8"/>
  <c r="K135" i="8"/>
  <c r="J135" i="8"/>
  <c r="I135" i="8"/>
  <c r="H135" i="8"/>
  <c r="G135" i="8"/>
  <c r="F135" i="8"/>
  <c r="E135" i="8"/>
  <c r="D135" i="8"/>
  <c r="B135" i="8"/>
  <c r="L134" i="8"/>
  <c r="K134" i="8"/>
  <c r="J134" i="8"/>
  <c r="I134" i="8"/>
  <c r="H134" i="8"/>
  <c r="G134" i="8"/>
  <c r="F134" i="8"/>
  <c r="E134" i="8"/>
  <c r="D134" i="8"/>
  <c r="B134" i="8"/>
  <c r="L133" i="8"/>
  <c r="K133" i="8"/>
  <c r="J133" i="8"/>
  <c r="I133" i="8"/>
  <c r="H133" i="8"/>
  <c r="G133" i="8"/>
  <c r="F133" i="8"/>
  <c r="E133" i="8"/>
  <c r="D133" i="8"/>
  <c r="B133" i="8"/>
  <c r="L132" i="8"/>
  <c r="K132" i="8"/>
  <c r="J132" i="8"/>
  <c r="I132" i="8"/>
  <c r="H132" i="8"/>
  <c r="G132" i="8"/>
  <c r="F132" i="8"/>
  <c r="E132" i="8"/>
  <c r="D132" i="8"/>
  <c r="B132" i="8"/>
  <c r="L131" i="8"/>
  <c r="K131" i="8"/>
  <c r="J131" i="8"/>
  <c r="I131" i="8"/>
  <c r="H131" i="8"/>
  <c r="G131" i="8"/>
  <c r="F131" i="8"/>
  <c r="E131" i="8"/>
  <c r="D131" i="8"/>
  <c r="B131" i="8"/>
  <c r="L130" i="8"/>
  <c r="K130" i="8"/>
  <c r="J130" i="8"/>
  <c r="I130" i="8"/>
  <c r="H130" i="8"/>
  <c r="G130" i="8"/>
  <c r="F130" i="8"/>
  <c r="E130" i="8"/>
  <c r="D130" i="8"/>
  <c r="B130" i="8"/>
  <c r="L129" i="8"/>
  <c r="K129" i="8"/>
  <c r="J129" i="8"/>
  <c r="I129" i="8"/>
  <c r="H129" i="8"/>
  <c r="G129" i="8"/>
  <c r="F129" i="8"/>
  <c r="E129" i="8"/>
  <c r="D129" i="8"/>
  <c r="B129" i="8"/>
  <c r="L128" i="8"/>
  <c r="K128" i="8"/>
  <c r="J128" i="8"/>
  <c r="I128" i="8"/>
  <c r="H128" i="8"/>
  <c r="G128" i="8"/>
  <c r="F128" i="8"/>
  <c r="E128" i="8"/>
  <c r="D128" i="8"/>
  <c r="B128" i="8"/>
  <c r="L127" i="8"/>
  <c r="K127" i="8"/>
  <c r="J127" i="8"/>
  <c r="I127" i="8"/>
  <c r="H127" i="8"/>
  <c r="G127" i="8"/>
  <c r="F127" i="8"/>
  <c r="E127" i="8"/>
  <c r="D127" i="8"/>
  <c r="B127" i="8"/>
  <c r="L126" i="8"/>
  <c r="K126" i="8"/>
  <c r="J126" i="8"/>
  <c r="I126" i="8"/>
  <c r="H126" i="8"/>
  <c r="G126" i="8"/>
  <c r="F126" i="8"/>
  <c r="E126" i="8"/>
  <c r="D126" i="8"/>
  <c r="B126" i="8"/>
  <c r="L125" i="8"/>
  <c r="K125" i="8"/>
  <c r="J125" i="8"/>
  <c r="I125" i="8"/>
  <c r="H125" i="8"/>
  <c r="G125" i="8"/>
  <c r="F125" i="8"/>
  <c r="E125" i="8"/>
  <c r="D125" i="8"/>
  <c r="B125" i="8"/>
  <c r="L124" i="8"/>
  <c r="K124" i="8"/>
  <c r="J124" i="8"/>
  <c r="I124" i="8"/>
  <c r="H124" i="8"/>
  <c r="G124" i="8"/>
  <c r="F124" i="8"/>
  <c r="E124" i="8"/>
  <c r="D124" i="8"/>
  <c r="B124" i="8"/>
  <c r="L123" i="8"/>
  <c r="K123" i="8"/>
  <c r="J123" i="8"/>
  <c r="I123" i="8"/>
  <c r="H123" i="8"/>
  <c r="G123" i="8"/>
  <c r="F123" i="8"/>
  <c r="E123" i="8"/>
  <c r="D123" i="8"/>
  <c r="B123" i="8"/>
  <c r="L122" i="8"/>
  <c r="K122" i="8"/>
  <c r="J122" i="8"/>
  <c r="I122" i="8"/>
  <c r="H122" i="8"/>
  <c r="G122" i="8"/>
  <c r="F122" i="8"/>
  <c r="E122" i="8"/>
  <c r="D122" i="8"/>
  <c r="B122" i="8"/>
  <c r="L121" i="8"/>
  <c r="K121" i="8"/>
  <c r="J121" i="8"/>
  <c r="I121" i="8"/>
  <c r="H121" i="8"/>
  <c r="G121" i="8"/>
  <c r="F121" i="8"/>
  <c r="E121" i="8"/>
  <c r="D121" i="8"/>
  <c r="B121" i="8"/>
  <c r="L120" i="8"/>
  <c r="K120" i="8"/>
  <c r="J120" i="8"/>
  <c r="I120" i="8"/>
  <c r="H120" i="8"/>
  <c r="G120" i="8"/>
  <c r="F120" i="8"/>
  <c r="E120" i="8"/>
  <c r="D120" i="8"/>
  <c r="B120" i="8"/>
  <c r="L119" i="8"/>
  <c r="K119" i="8"/>
  <c r="J119" i="8"/>
  <c r="I119" i="8"/>
  <c r="H119" i="8"/>
  <c r="G119" i="8"/>
  <c r="F119" i="8"/>
  <c r="E119" i="8"/>
  <c r="D119" i="8"/>
  <c r="B119" i="8"/>
  <c r="L118" i="8"/>
  <c r="K118" i="8"/>
  <c r="J118" i="8"/>
  <c r="I118" i="8"/>
  <c r="H118" i="8"/>
  <c r="G118" i="8"/>
  <c r="F118" i="8"/>
  <c r="E118" i="8"/>
  <c r="D118" i="8"/>
  <c r="B118" i="8"/>
  <c r="L117" i="8"/>
  <c r="K117" i="8"/>
  <c r="J117" i="8"/>
  <c r="I117" i="8"/>
  <c r="H117" i="8"/>
  <c r="G117" i="8"/>
  <c r="F117" i="8"/>
  <c r="E117" i="8"/>
  <c r="D117" i="8"/>
  <c r="B117" i="8"/>
  <c r="L116" i="8"/>
  <c r="K116" i="8"/>
  <c r="J116" i="8"/>
  <c r="I116" i="8"/>
  <c r="H116" i="8"/>
  <c r="G116" i="8"/>
  <c r="F116" i="8"/>
  <c r="E116" i="8"/>
  <c r="D116" i="8"/>
  <c r="B116" i="8"/>
  <c r="L115" i="8"/>
  <c r="K115" i="8"/>
  <c r="J115" i="8"/>
  <c r="I115" i="8"/>
  <c r="H115" i="8"/>
  <c r="G115" i="8"/>
  <c r="F115" i="8"/>
  <c r="E115" i="8"/>
  <c r="D115" i="8"/>
  <c r="B115" i="8"/>
  <c r="L114" i="8"/>
  <c r="K114" i="8"/>
  <c r="J114" i="8"/>
  <c r="I114" i="8"/>
  <c r="H114" i="8"/>
  <c r="G114" i="8"/>
  <c r="F114" i="8"/>
  <c r="E114" i="8"/>
  <c r="D114" i="8"/>
  <c r="B114" i="8"/>
  <c r="L113" i="8"/>
  <c r="K113" i="8"/>
  <c r="J113" i="8"/>
  <c r="I113" i="8"/>
  <c r="H113" i="8"/>
  <c r="G113" i="8"/>
  <c r="F113" i="8"/>
  <c r="E113" i="8"/>
  <c r="D113" i="8"/>
  <c r="B113" i="8"/>
  <c r="L112" i="8"/>
  <c r="K112" i="8"/>
  <c r="J112" i="8"/>
  <c r="I112" i="8"/>
  <c r="H112" i="8"/>
  <c r="G112" i="8"/>
  <c r="F112" i="8"/>
  <c r="E112" i="8"/>
  <c r="D112" i="8"/>
  <c r="B112" i="8"/>
  <c r="L111" i="8"/>
  <c r="K111" i="8"/>
  <c r="J111" i="8"/>
  <c r="I111" i="8"/>
  <c r="H111" i="8"/>
  <c r="G111" i="8"/>
  <c r="F111" i="8"/>
  <c r="E111" i="8"/>
  <c r="D111" i="8"/>
  <c r="B111" i="8"/>
  <c r="L110" i="8"/>
  <c r="K110" i="8"/>
  <c r="J110" i="8"/>
  <c r="I110" i="8"/>
  <c r="H110" i="8"/>
  <c r="G110" i="8"/>
  <c r="F110" i="8"/>
  <c r="E110" i="8"/>
  <c r="D110" i="8"/>
  <c r="B110" i="8"/>
  <c r="L109" i="8"/>
  <c r="K109" i="8"/>
  <c r="J109" i="8"/>
  <c r="I109" i="8"/>
  <c r="H109" i="8"/>
  <c r="G109" i="8"/>
  <c r="F109" i="8"/>
  <c r="E109" i="8"/>
  <c r="D109" i="8"/>
  <c r="B109" i="8"/>
  <c r="L108" i="8"/>
  <c r="K108" i="8"/>
  <c r="J108" i="8"/>
  <c r="I108" i="8"/>
  <c r="H108" i="8"/>
  <c r="G108" i="8"/>
  <c r="F108" i="8"/>
  <c r="E108" i="8"/>
  <c r="D108" i="8"/>
  <c r="B108" i="8"/>
  <c r="L107" i="8"/>
  <c r="K107" i="8"/>
  <c r="J107" i="8"/>
  <c r="I107" i="8"/>
  <c r="H107" i="8"/>
  <c r="G107" i="8"/>
  <c r="F107" i="8"/>
  <c r="E107" i="8"/>
  <c r="D107" i="8"/>
  <c r="B107" i="8"/>
  <c r="L106" i="8"/>
  <c r="K106" i="8"/>
  <c r="J106" i="8"/>
  <c r="I106" i="8"/>
  <c r="H106" i="8"/>
  <c r="G106" i="8"/>
  <c r="F106" i="8"/>
  <c r="E106" i="8"/>
  <c r="D106" i="8"/>
  <c r="B106" i="8"/>
  <c r="L105" i="8"/>
  <c r="K105" i="8"/>
  <c r="J105" i="8"/>
  <c r="I105" i="8"/>
  <c r="H105" i="8"/>
  <c r="G105" i="8"/>
  <c r="F105" i="8"/>
  <c r="E105" i="8"/>
  <c r="D105" i="8"/>
  <c r="B105" i="8"/>
  <c r="L104" i="8"/>
  <c r="K104" i="8"/>
  <c r="J104" i="8"/>
  <c r="I104" i="8"/>
  <c r="H104" i="8"/>
  <c r="G104" i="8"/>
  <c r="F104" i="8"/>
  <c r="E104" i="8"/>
  <c r="D104" i="8"/>
  <c r="B104" i="8"/>
  <c r="L103" i="8"/>
  <c r="K103" i="8"/>
  <c r="J103" i="8"/>
  <c r="I103" i="8"/>
  <c r="H103" i="8"/>
  <c r="G103" i="8"/>
  <c r="F103" i="8"/>
  <c r="E103" i="8"/>
  <c r="D103" i="8"/>
  <c r="B103" i="8"/>
  <c r="L102" i="8"/>
  <c r="K102" i="8"/>
  <c r="J102" i="8"/>
  <c r="I102" i="8"/>
  <c r="H102" i="8"/>
  <c r="G102" i="8"/>
  <c r="F102" i="8"/>
  <c r="E102" i="8"/>
  <c r="D102" i="8"/>
  <c r="B102" i="8"/>
  <c r="L101" i="8"/>
  <c r="K101" i="8"/>
  <c r="J101" i="8"/>
  <c r="I101" i="8"/>
  <c r="H101" i="8"/>
  <c r="G101" i="8"/>
  <c r="F101" i="8"/>
  <c r="E101" i="8"/>
  <c r="D101" i="8"/>
  <c r="B101" i="8"/>
  <c r="L100" i="8"/>
  <c r="K100" i="8"/>
  <c r="J100" i="8"/>
  <c r="I100" i="8"/>
  <c r="H100" i="8"/>
  <c r="G100" i="8"/>
  <c r="F100" i="8"/>
  <c r="E100" i="8"/>
  <c r="D100" i="8"/>
  <c r="B100" i="8"/>
  <c r="L99" i="8"/>
  <c r="K99" i="8"/>
  <c r="J99" i="8"/>
  <c r="I99" i="8"/>
  <c r="H99" i="8"/>
  <c r="G99" i="8"/>
  <c r="F99" i="8"/>
  <c r="E99" i="8"/>
  <c r="D99" i="8"/>
  <c r="B99" i="8"/>
  <c r="L98" i="8"/>
  <c r="K98" i="8"/>
  <c r="J98" i="8"/>
  <c r="I98" i="8"/>
  <c r="H98" i="8"/>
  <c r="G98" i="8"/>
  <c r="F98" i="8"/>
  <c r="E98" i="8"/>
  <c r="D98" i="8"/>
  <c r="B98" i="8"/>
  <c r="L97" i="8"/>
  <c r="K97" i="8"/>
  <c r="J97" i="8"/>
  <c r="I97" i="8"/>
  <c r="H97" i="8"/>
  <c r="G97" i="8"/>
  <c r="F97" i="8"/>
  <c r="E97" i="8"/>
  <c r="D97" i="8"/>
  <c r="B97" i="8"/>
  <c r="L96" i="8"/>
  <c r="K96" i="8"/>
  <c r="J96" i="8"/>
  <c r="I96" i="8"/>
  <c r="H96" i="8"/>
  <c r="G96" i="8"/>
  <c r="F96" i="8"/>
  <c r="E96" i="8"/>
  <c r="D96" i="8"/>
  <c r="B96" i="8"/>
  <c r="L95" i="8"/>
  <c r="K95" i="8"/>
  <c r="J95" i="8"/>
  <c r="I95" i="8"/>
  <c r="H95" i="8"/>
  <c r="G95" i="8"/>
  <c r="F95" i="8"/>
  <c r="E95" i="8"/>
  <c r="D95" i="8"/>
  <c r="B95" i="8"/>
  <c r="L94" i="8"/>
  <c r="K94" i="8"/>
  <c r="J94" i="8"/>
  <c r="I94" i="8"/>
  <c r="H94" i="8"/>
  <c r="G94" i="8"/>
  <c r="F94" i="8"/>
  <c r="E94" i="8"/>
  <c r="D94" i="8"/>
  <c r="B94" i="8"/>
  <c r="L93" i="8"/>
  <c r="K93" i="8"/>
  <c r="J93" i="8"/>
  <c r="I93" i="8"/>
  <c r="H93" i="8"/>
  <c r="G93" i="8"/>
  <c r="F93" i="8"/>
  <c r="E93" i="8"/>
  <c r="D93" i="8"/>
  <c r="B93" i="8"/>
  <c r="L92" i="8"/>
  <c r="K92" i="8"/>
  <c r="J92" i="8"/>
  <c r="I92" i="8"/>
  <c r="H92" i="8"/>
  <c r="G92" i="8"/>
  <c r="F92" i="8"/>
  <c r="E92" i="8"/>
  <c r="D92" i="8"/>
  <c r="B92" i="8"/>
  <c r="L91" i="8"/>
  <c r="K91" i="8"/>
  <c r="J91" i="8"/>
  <c r="I91" i="8"/>
  <c r="H91" i="8"/>
  <c r="G91" i="8"/>
  <c r="F91" i="8"/>
  <c r="E91" i="8"/>
  <c r="D91" i="8"/>
  <c r="B91" i="8"/>
  <c r="L90" i="8"/>
  <c r="K90" i="8"/>
  <c r="J90" i="8"/>
  <c r="I90" i="8"/>
  <c r="H90" i="8"/>
  <c r="G90" i="8"/>
  <c r="F90" i="8"/>
  <c r="E90" i="8"/>
  <c r="D90" i="8"/>
  <c r="B90" i="8"/>
  <c r="L89" i="8"/>
  <c r="K89" i="8"/>
  <c r="J89" i="8"/>
  <c r="I89" i="8"/>
  <c r="H89" i="8"/>
  <c r="G89" i="8"/>
  <c r="F89" i="8"/>
  <c r="E89" i="8"/>
  <c r="D89" i="8"/>
  <c r="B89" i="8"/>
  <c r="L88" i="8"/>
  <c r="K88" i="8"/>
  <c r="J88" i="8"/>
  <c r="I88" i="8"/>
  <c r="H88" i="8"/>
  <c r="G88" i="8"/>
  <c r="F88" i="8"/>
  <c r="E88" i="8"/>
  <c r="D88" i="8"/>
  <c r="B88" i="8"/>
  <c r="L87" i="8"/>
  <c r="K87" i="8"/>
  <c r="J87" i="8"/>
  <c r="I87" i="8"/>
  <c r="H87" i="8"/>
  <c r="G87" i="8"/>
  <c r="F87" i="8"/>
  <c r="E87" i="8"/>
  <c r="D87" i="8"/>
  <c r="B87" i="8"/>
  <c r="L86" i="8"/>
  <c r="K86" i="8"/>
  <c r="J86" i="8"/>
  <c r="I86" i="8"/>
  <c r="H86" i="8"/>
  <c r="G86" i="8"/>
  <c r="F86" i="8"/>
  <c r="E86" i="8"/>
  <c r="D86" i="8"/>
  <c r="B86" i="8"/>
  <c r="L85" i="8"/>
  <c r="K85" i="8"/>
  <c r="J85" i="8"/>
  <c r="I85" i="8"/>
  <c r="H85" i="8"/>
  <c r="G85" i="8"/>
  <c r="F85" i="8"/>
  <c r="E85" i="8"/>
  <c r="D85" i="8"/>
  <c r="B85" i="8"/>
  <c r="L84" i="8"/>
  <c r="K84" i="8"/>
  <c r="J84" i="8"/>
  <c r="I84" i="8"/>
  <c r="H84" i="8"/>
  <c r="G84" i="8"/>
  <c r="F84" i="8"/>
  <c r="E84" i="8"/>
  <c r="D84" i="8"/>
  <c r="B84" i="8"/>
  <c r="L83" i="8"/>
  <c r="K83" i="8"/>
  <c r="J83" i="8"/>
  <c r="I83" i="8"/>
  <c r="H83" i="8"/>
  <c r="G83" i="8"/>
  <c r="F83" i="8"/>
  <c r="E83" i="8"/>
  <c r="D83" i="8"/>
  <c r="B83" i="8"/>
  <c r="L82" i="8"/>
  <c r="K82" i="8"/>
  <c r="J82" i="8"/>
  <c r="I82" i="8"/>
  <c r="H82" i="8"/>
  <c r="G82" i="8"/>
  <c r="F82" i="8"/>
  <c r="E82" i="8"/>
  <c r="D82" i="8"/>
  <c r="B82" i="8"/>
  <c r="L81" i="8"/>
  <c r="K81" i="8"/>
  <c r="J81" i="8"/>
  <c r="I81" i="8"/>
  <c r="H81" i="8"/>
  <c r="G81" i="8"/>
  <c r="F81" i="8"/>
  <c r="E81" i="8"/>
  <c r="D81" i="8"/>
  <c r="B81" i="8"/>
  <c r="L80" i="8"/>
  <c r="K80" i="8"/>
  <c r="J80" i="8"/>
  <c r="I80" i="8"/>
  <c r="H80" i="8"/>
  <c r="G80" i="8"/>
  <c r="F80" i="8"/>
  <c r="E80" i="8"/>
  <c r="D80" i="8"/>
  <c r="B80" i="8"/>
  <c r="L79" i="8"/>
  <c r="K79" i="8"/>
  <c r="J79" i="8"/>
  <c r="I79" i="8"/>
  <c r="H79" i="8"/>
  <c r="G79" i="8"/>
  <c r="F79" i="8"/>
  <c r="E79" i="8"/>
  <c r="D79" i="8"/>
  <c r="B79" i="8"/>
  <c r="L78" i="8"/>
  <c r="K78" i="8"/>
  <c r="J78" i="8"/>
  <c r="I78" i="8"/>
  <c r="H78" i="8"/>
  <c r="G78" i="8"/>
  <c r="F78" i="8"/>
  <c r="E78" i="8"/>
  <c r="D78" i="8"/>
  <c r="B78" i="8"/>
  <c r="L77" i="8"/>
  <c r="K77" i="8"/>
  <c r="J77" i="8"/>
  <c r="I77" i="8"/>
  <c r="H77" i="8"/>
  <c r="G77" i="8"/>
  <c r="F77" i="8"/>
  <c r="E77" i="8"/>
  <c r="D77" i="8"/>
  <c r="B77" i="8"/>
  <c r="L76" i="8"/>
  <c r="K76" i="8"/>
  <c r="J76" i="8"/>
  <c r="I76" i="8"/>
  <c r="H76" i="8"/>
  <c r="G76" i="8"/>
  <c r="F76" i="8"/>
  <c r="E76" i="8"/>
  <c r="D76" i="8"/>
  <c r="B76" i="8"/>
  <c r="L75" i="8"/>
  <c r="K75" i="8"/>
  <c r="J75" i="8"/>
  <c r="I75" i="8"/>
  <c r="H75" i="8"/>
  <c r="G75" i="8"/>
  <c r="F75" i="8"/>
  <c r="E75" i="8"/>
  <c r="D75" i="8"/>
  <c r="B75" i="8"/>
  <c r="L74" i="8"/>
  <c r="K74" i="8"/>
  <c r="J74" i="8"/>
  <c r="I74" i="8"/>
  <c r="H74" i="8"/>
  <c r="G74" i="8"/>
  <c r="F74" i="8"/>
  <c r="E74" i="8"/>
  <c r="D74" i="8"/>
  <c r="B74" i="8"/>
  <c r="L73" i="8"/>
  <c r="K73" i="8"/>
  <c r="J73" i="8"/>
  <c r="I73" i="8"/>
  <c r="H73" i="8"/>
  <c r="G73" i="8"/>
  <c r="F73" i="8"/>
  <c r="E73" i="8"/>
  <c r="D73" i="8"/>
  <c r="B73" i="8"/>
  <c r="L72" i="8"/>
  <c r="K72" i="8"/>
  <c r="J72" i="8"/>
  <c r="I72" i="8"/>
  <c r="H72" i="8"/>
  <c r="G72" i="8"/>
  <c r="F72" i="8"/>
  <c r="E72" i="8"/>
  <c r="D72" i="8"/>
  <c r="B72" i="8"/>
  <c r="L71" i="8"/>
  <c r="K71" i="8"/>
  <c r="J71" i="8"/>
  <c r="I71" i="8"/>
  <c r="H71" i="8"/>
  <c r="G71" i="8"/>
  <c r="F71" i="8"/>
  <c r="E71" i="8"/>
  <c r="D71" i="8"/>
  <c r="B71" i="8"/>
  <c r="L70" i="8"/>
  <c r="K70" i="8"/>
  <c r="J70" i="8"/>
  <c r="I70" i="8"/>
  <c r="H70" i="8"/>
  <c r="G70" i="8"/>
  <c r="F70" i="8"/>
  <c r="E70" i="8"/>
  <c r="D70" i="8"/>
  <c r="B70" i="8"/>
  <c r="L69" i="8"/>
  <c r="K69" i="8"/>
  <c r="J69" i="8"/>
  <c r="I69" i="8"/>
  <c r="H69" i="8"/>
  <c r="G69" i="8"/>
  <c r="F69" i="8"/>
  <c r="E69" i="8"/>
  <c r="D69" i="8"/>
  <c r="B69" i="8"/>
  <c r="L68" i="8"/>
  <c r="K68" i="8"/>
  <c r="J68" i="8"/>
  <c r="I68" i="8"/>
  <c r="H68" i="8"/>
  <c r="G68" i="8"/>
  <c r="F68" i="8"/>
  <c r="E68" i="8"/>
  <c r="D68" i="8"/>
  <c r="B68" i="8"/>
  <c r="L67" i="8"/>
  <c r="K67" i="8"/>
  <c r="J67" i="8"/>
  <c r="I67" i="8"/>
  <c r="H67" i="8"/>
  <c r="G67" i="8"/>
  <c r="F67" i="8"/>
  <c r="E67" i="8"/>
  <c r="D67" i="8"/>
  <c r="B67" i="8"/>
  <c r="L66" i="8"/>
  <c r="K66" i="8"/>
  <c r="J66" i="8"/>
  <c r="I66" i="8"/>
  <c r="H66" i="8"/>
  <c r="G66" i="8"/>
  <c r="F66" i="8"/>
  <c r="E66" i="8"/>
  <c r="D66" i="8"/>
  <c r="B66" i="8"/>
  <c r="L65" i="8"/>
  <c r="K65" i="8"/>
  <c r="J65" i="8"/>
  <c r="I65" i="8"/>
  <c r="H65" i="8"/>
  <c r="G65" i="8"/>
  <c r="F65" i="8"/>
  <c r="E65" i="8"/>
  <c r="D65" i="8"/>
  <c r="B65" i="8"/>
  <c r="L64" i="8"/>
  <c r="K64" i="8"/>
  <c r="J64" i="8"/>
  <c r="I64" i="8"/>
  <c r="H64" i="8"/>
  <c r="G64" i="8"/>
  <c r="F64" i="8"/>
  <c r="E64" i="8"/>
  <c r="D64" i="8"/>
  <c r="B64" i="8"/>
  <c r="L63" i="8"/>
  <c r="K63" i="8"/>
  <c r="J63" i="8"/>
  <c r="I63" i="8"/>
  <c r="H63" i="8"/>
  <c r="G63" i="8"/>
  <c r="F63" i="8"/>
  <c r="E63" i="8"/>
  <c r="D63" i="8"/>
  <c r="B63" i="8"/>
  <c r="L62" i="8"/>
  <c r="K62" i="8"/>
  <c r="J62" i="8"/>
  <c r="I62" i="8"/>
  <c r="H62" i="8"/>
  <c r="G62" i="8"/>
  <c r="F62" i="8"/>
  <c r="E62" i="8"/>
  <c r="D62" i="8"/>
  <c r="B62" i="8"/>
  <c r="L61" i="8"/>
  <c r="K61" i="8"/>
  <c r="J61" i="8"/>
  <c r="I61" i="8"/>
  <c r="H61" i="8"/>
  <c r="G61" i="8"/>
  <c r="F61" i="8"/>
  <c r="E61" i="8"/>
  <c r="D61" i="8"/>
  <c r="B61" i="8"/>
  <c r="L60" i="8"/>
  <c r="K60" i="8"/>
  <c r="J60" i="8"/>
  <c r="I60" i="8"/>
  <c r="H60" i="8"/>
  <c r="G60" i="8"/>
  <c r="F60" i="8"/>
  <c r="E60" i="8"/>
  <c r="D60" i="8"/>
  <c r="B60" i="8"/>
  <c r="L59" i="8"/>
  <c r="K59" i="8"/>
  <c r="J59" i="8"/>
  <c r="I59" i="8"/>
  <c r="H59" i="8"/>
  <c r="G59" i="8"/>
  <c r="F59" i="8"/>
  <c r="E59" i="8"/>
  <c r="D59" i="8"/>
  <c r="B59" i="8"/>
  <c r="L58" i="8"/>
  <c r="K58" i="8"/>
  <c r="J58" i="8"/>
  <c r="I58" i="8"/>
  <c r="H58" i="8"/>
  <c r="G58" i="8"/>
  <c r="F58" i="8"/>
  <c r="E58" i="8"/>
  <c r="D58" i="8"/>
  <c r="B58" i="8"/>
  <c r="L57" i="8"/>
  <c r="K57" i="8"/>
  <c r="J57" i="8"/>
  <c r="I57" i="8"/>
  <c r="H57" i="8"/>
  <c r="G57" i="8"/>
  <c r="F57" i="8"/>
  <c r="E57" i="8"/>
  <c r="D57" i="8"/>
  <c r="B57" i="8"/>
  <c r="L56" i="8"/>
  <c r="K56" i="8"/>
  <c r="J56" i="8"/>
  <c r="I56" i="8"/>
  <c r="H56" i="8"/>
  <c r="G56" i="8"/>
  <c r="F56" i="8"/>
  <c r="E56" i="8"/>
  <c r="D56" i="8"/>
  <c r="B56" i="8"/>
  <c r="L55" i="8"/>
  <c r="K55" i="8"/>
  <c r="J55" i="8"/>
  <c r="I55" i="8"/>
  <c r="H55" i="8"/>
  <c r="G55" i="8"/>
  <c r="F55" i="8"/>
  <c r="E55" i="8"/>
  <c r="D55" i="8"/>
  <c r="B55" i="8"/>
  <c r="L54" i="8"/>
  <c r="K54" i="8"/>
  <c r="J54" i="8"/>
  <c r="I54" i="8"/>
  <c r="H54" i="8"/>
  <c r="G54" i="8"/>
  <c r="F54" i="8"/>
  <c r="E54" i="8"/>
  <c r="D54" i="8"/>
  <c r="B54" i="8"/>
  <c r="L53" i="8"/>
  <c r="K53" i="8"/>
  <c r="J53" i="8"/>
  <c r="I53" i="8"/>
  <c r="H53" i="8"/>
  <c r="G53" i="8"/>
  <c r="F53" i="8"/>
  <c r="E53" i="8"/>
  <c r="D53" i="8"/>
  <c r="B53" i="8"/>
  <c r="L52" i="8"/>
  <c r="K52" i="8"/>
  <c r="J52" i="8"/>
  <c r="I52" i="8"/>
  <c r="H52" i="8"/>
  <c r="G52" i="8"/>
  <c r="F52" i="8"/>
  <c r="E52" i="8"/>
  <c r="D52" i="8"/>
  <c r="B52" i="8"/>
  <c r="L51" i="8"/>
  <c r="K51" i="8"/>
  <c r="J51" i="8"/>
  <c r="I51" i="8"/>
  <c r="H51" i="8"/>
  <c r="G51" i="8"/>
  <c r="F51" i="8"/>
  <c r="E51" i="8"/>
  <c r="D51" i="8"/>
  <c r="B51" i="8"/>
  <c r="L50" i="8"/>
  <c r="K50" i="8"/>
  <c r="J50" i="8"/>
  <c r="I50" i="8"/>
  <c r="H50" i="8"/>
  <c r="G50" i="8"/>
  <c r="F50" i="8"/>
  <c r="E50" i="8"/>
  <c r="D50" i="8"/>
  <c r="B50" i="8"/>
  <c r="L49" i="8"/>
  <c r="K49" i="8"/>
  <c r="J49" i="8"/>
  <c r="I49" i="8"/>
  <c r="H49" i="8"/>
  <c r="G49" i="8"/>
  <c r="F49" i="8"/>
  <c r="E49" i="8"/>
  <c r="D49" i="8"/>
  <c r="B49" i="8"/>
  <c r="L48" i="8"/>
  <c r="K48" i="8"/>
  <c r="J48" i="8"/>
  <c r="I48" i="8"/>
  <c r="H48" i="8"/>
  <c r="G48" i="8"/>
  <c r="F48" i="8"/>
  <c r="E48" i="8"/>
  <c r="D48" i="8"/>
  <c r="B48" i="8"/>
  <c r="L47" i="8"/>
  <c r="K47" i="8"/>
  <c r="J47" i="8"/>
  <c r="I47" i="8"/>
  <c r="H47" i="8"/>
  <c r="G47" i="8"/>
  <c r="F47" i="8"/>
  <c r="E47" i="8"/>
  <c r="D47" i="8"/>
  <c r="B47" i="8"/>
  <c r="L46" i="8"/>
  <c r="K46" i="8"/>
  <c r="J46" i="8"/>
  <c r="I46" i="8"/>
  <c r="H46" i="8"/>
  <c r="G46" i="8"/>
  <c r="F46" i="8"/>
  <c r="E46" i="8"/>
  <c r="D46" i="8"/>
  <c r="B46" i="8"/>
  <c r="L45" i="8"/>
  <c r="K45" i="8"/>
  <c r="J45" i="8"/>
  <c r="I45" i="8"/>
  <c r="H45" i="8"/>
  <c r="G45" i="8"/>
  <c r="F45" i="8"/>
  <c r="E45" i="8"/>
  <c r="D45" i="8"/>
  <c r="B45" i="8"/>
  <c r="L44" i="8"/>
  <c r="K44" i="8"/>
  <c r="J44" i="8"/>
  <c r="I44" i="8"/>
  <c r="H44" i="8"/>
  <c r="G44" i="8"/>
  <c r="F44" i="8"/>
  <c r="E44" i="8"/>
  <c r="D44" i="8"/>
  <c r="B44" i="8"/>
  <c r="L43" i="8"/>
  <c r="K43" i="8"/>
  <c r="J43" i="8"/>
  <c r="I43" i="8"/>
  <c r="H43" i="8"/>
  <c r="G43" i="8"/>
  <c r="F43" i="8"/>
  <c r="E43" i="8"/>
  <c r="D43" i="8"/>
  <c r="B43" i="8"/>
  <c r="L42" i="8"/>
  <c r="K42" i="8"/>
  <c r="J42" i="8"/>
  <c r="I42" i="8"/>
  <c r="H42" i="8"/>
  <c r="G42" i="8"/>
  <c r="F42" i="8"/>
  <c r="E42" i="8"/>
  <c r="D42" i="8"/>
  <c r="B42" i="8"/>
  <c r="L41" i="8"/>
  <c r="K41" i="8"/>
  <c r="J41" i="8"/>
  <c r="I41" i="8"/>
  <c r="H41" i="8"/>
  <c r="G41" i="8"/>
  <c r="F41" i="8"/>
  <c r="E41" i="8"/>
  <c r="D41" i="8"/>
  <c r="B41" i="8"/>
  <c r="L40" i="8"/>
  <c r="K40" i="8"/>
  <c r="J40" i="8"/>
  <c r="I40" i="8"/>
  <c r="H40" i="8"/>
  <c r="G40" i="8"/>
  <c r="F40" i="8"/>
  <c r="E40" i="8"/>
  <c r="D40" i="8"/>
  <c r="B40" i="8"/>
  <c r="L39" i="8"/>
  <c r="K39" i="8"/>
  <c r="J39" i="8"/>
  <c r="I39" i="8"/>
  <c r="H39" i="8"/>
  <c r="G39" i="8"/>
  <c r="F39" i="8"/>
  <c r="E39" i="8"/>
  <c r="D39" i="8"/>
  <c r="B39" i="8"/>
  <c r="L38" i="8"/>
  <c r="K38" i="8"/>
  <c r="J38" i="8"/>
  <c r="I38" i="8"/>
  <c r="H38" i="8"/>
  <c r="G38" i="8"/>
  <c r="F38" i="8"/>
  <c r="E38" i="8"/>
  <c r="D38" i="8"/>
  <c r="B38" i="8"/>
  <c r="L37" i="8"/>
  <c r="K37" i="8"/>
  <c r="J37" i="8"/>
  <c r="I37" i="8"/>
  <c r="H37" i="8"/>
  <c r="G37" i="8"/>
  <c r="F37" i="8"/>
  <c r="E37" i="8"/>
  <c r="D37" i="8"/>
  <c r="B37" i="8"/>
  <c r="L36" i="8"/>
  <c r="K36" i="8"/>
  <c r="J36" i="8"/>
  <c r="I36" i="8"/>
  <c r="H36" i="8"/>
  <c r="G36" i="8"/>
  <c r="F36" i="8"/>
  <c r="E36" i="8"/>
  <c r="D36" i="8"/>
  <c r="B36" i="8"/>
  <c r="L35" i="8"/>
  <c r="K35" i="8"/>
  <c r="J35" i="8"/>
  <c r="I35" i="8"/>
  <c r="H35" i="8"/>
  <c r="G35" i="8"/>
  <c r="F35" i="8"/>
  <c r="E35" i="8"/>
  <c r="D35" i="8"/>
  <c r="B35" i="8"/>
  <c r="L34" i="8"/>
  <c r="K34" i="8"/>
  <c r="J34" i="8"/>
  <c r="I34" i="8"/>
  <c r="H34" i="8"/>
  <c r="G34" i="8"/>
  <c r="F34" i="8"/>
  <c r="E34" i="8"/>
  <c r="D34" i="8"/>
  <c r="B34" i="8"/>
  <c r="L33" i="8"/>
  <c r="K33" i="8"/>
  <c r="J33" i="8"/>
  <c r="I33" i="8"/>
  <c r="H33" i="8"/>
  <c r="G33" i="8"/>
  <c r="F33" i="8"/>
  <c r="E33" i="8"/>
  <c r="D33" i="8"/>
  <c r="B33" i="8"/>
  <c r="L32" i="8"/>
  <c r="K32" i="8"/>
  <c r="J32" i="8"/>
  <c r="I32" i="8"/>
  <c r="H32" i="8"/>
  <c r="G32" i="8"/>
  <c r="F32" i="8"/>
  <c r="E32" i="8"/>
  <c r="D32" i="8"/>
  <c r="B32" i="8"/>
  <c r="L31" i="8"/>
  <c r="K31" i="8"/>
  <c r="J31" i="8"/>
  <c r="I31" i="8"/>
  <c r="H31" i="8"/>
  <c r="G31" i="8"/>
  <c r="F31" i="8"/>
  <c r="E31" i="8"/>
  <c r="D31" i="8"/>
  <c r="B31" i="8"/>
  <c r="L30" i="8"/>
  <c r="K30" i="8"/>
  <c r="J30" i="8"/>
  <c r="I30" i="8"/>
  <c r="H30" i="8"/>
  <c r="G30" i="8"/>
  <c r="F30" i="8"/>
  <c r="E30" i="8"/>
  <c r="D30" i="8"/>
  <c r="B30" i="8"/>
  <c r="L29" i="8"/>
  <c r="K29" i="8"/>
  <c r="J29" i="8"/>
  <c r="I29" i="8"/>
  <c r="H29" i="8"/>
  <c r="G29" i="8"/>
  <c r="F29" i="8"/>
  <c r="E29" i="8"/>
  <c r="D29" i="8"/>
  <c r="B29" i="8"/>
  <c r="L28" i="8"/>
  <c r="K28" i="8"/>
  <c r="J28" i="8"/>
  <c r="I28" i="8"/>
  <c r="H28" i="8"/>
  <c r="G28" i="8"/>
  <c r="F28" i="8"/>
  <c r="E28" i="8"/>
  <c r="D28" i="8"/>
  <c r="B28" i="8"/>
  <c r="L27" i="8"/>
  <c r="K27" i="8"/>
  <c r="J27" i="8"/>
  <c r="I27" i="8"/>
  <c r="H27" i="8"/>
  <c r="G27" i="8"/>
  <c r="F27" i="8"/>
  <c r="E27" i="8"/>
  <c r="D27" i="8"/>
  <c r="B27" i="8"/>
  <c r="L26" i="8"/>
  <c r="K26" i="8"/>
  <c r="J26" i="8"/>
  <c r="I26" i="8"/>
  <c r="H26" i="8"/>
  <c r="G26" i="8"/>
  <c r="F26" i="8"/>
  <c r="E26" i="8"/>
  <c r="D26" i="8"/>
  <c r="B26" i="8"/>
  <c r="L25" i="8"/>
  <c r="K25" i="8"/>
  <c r="J25" i="8"/>
  <c r="I25" i="8"/>
  <c r="H25" i="8"/>
  <c r="G25" i="8"/>
  <c r="F25" i="8"/>
  <c r="E25" i="8"/>
  <c r="D25" i="8"/>
  <c r="B25" i="8"/>
  <c r="L24" i="8"/>
  <c r="K24" i="8"/>
  <c r="J24" i="8"/>
  <c r="I24" i="8"/>
  <c r="H24" i="8"/>
  <c r="G24" i="8"/>
  <c r="F24" i="8"/>
  <c r="E24" i="8"/>
  <c r="D24" i="8"/>
  <c r="B24" i="8"/>
  <c r="L23" i="8"/>
  <c r="K23" i="8"/>
  <c r="J23" i="8"/>
  <c r="I23" i="8"/>
  <c r="H23" i="8"/>
  <c r="G23" i="8"/>
  <c r="F23" i="8"/>
  <c r="E23" i="8"/>
  <c r="D23" i="8"/>
  <c r="B23" i="8"/>
  <c r="L22" i="8"/>
  <c r="K22" i="8"/>
  <c r="J22" i="8"/>
  <c r="I22" i="8"/>
  <c r="H22" i="8"/>
  <c r="G22" i="8"/>
  <c r="F22" i="8"/>
  <c r="E22" i="8"/>
  <c r="D22" i="8"/>
  <c r="B22" i="8"/>
  <c r="L21" i="8"/>
  <c r="K21" i="8"/>
  <c r="J21" i="8"/>
  <c r="I21" i="8"/>
  <c r="H21" i="8"/>
  <c r="G21" i="8"/>
  <c r="F21" i="8"/>
  <c r="E21" i="8"/>
  <c r="D21" i="8"/>
  <c r="B21" i="8"/>
  <c r="L20" i="8"/>
  <c r="K20" i="8"/>
  <c r="J20" i="8"/>
  <c r="I20" i="8"/>
  <c r="H20" i="8"/>
  <c r="G20" i="8"/>
  <c r="F20" i="8"/>
  <c r="E20" i="8"/>
  <c r="D20" i="8"/>
  <c r="B20" i="8"/>
  <c r="L19" i="8"/>
  <c r="K19" i="8"/>
  <c r="J19" i="8"/>
  <c r="I19" i="8"/>
  <c r="H19" i="8"/>
  <c r="G19" i="8"/>
  <c r="F19" i="8"/>
  <c r="E19" i="8"/>
  <c r="D19" i="8"/>
  <c r="B19" i="8"/>
  <c r="L18" i="8"/>
  <c r="K18" i="8"/>
  <c r="J18" i="8"/>
  <c r="I18" i="8"/>
  <c r="H18" i="8"/>
  <c r="G18" i="8"/>
  <c r="F18" i="8"/>
  <c r="E18" i="8"/>
  <c r="D18" i="8"/>
  <c r="B18" i="8"/>
  <c r="L17" i="8"/>
  <c r="K17" i="8"/>
  <c r="J17" i="8"/>
  <c r="I17" i="8"/>
  <c r="H17" i="8"/>
  <c r="G17" i="8"/>
  <c r="F17" i="8"/>
  <c r="E17" i="8"/>
  <c r="D17" i="8"/>
  <c r="B17" i="8"/>
  <c r="L16" i="8"/>
  <c r="K16" i="8"/>
  <c r="J16" i="8"/>
  <c r="I16" i="8"/>
  <c r="H16" i="8"/>
  <c r="G16" i="8"/>
  <c r="F16" i="8"/>
  <c r="E16" i="8"/>
  <c r="D16" i="8"/>
  <c r="B16" i="8"/>
  <c r="L15" i="8"/>
  <c r="K15" i="8"/>
  <c r="J15" i="8"/>
  <c r="I15" i="8"/>
  <c r="H15" i="8"/>
  <c r="G15" i="8"/>
  <c r="F15" i="8"/>
  <c r="E15" i="8"/>
  <c r="D15" i="8"/>
  <c r="B15" i="8"/>
  <c r="L14" i="8"/>
  <c r="K14" i="8"/>
  <c r="J14" i="8"/>
  <c r="I14" i="8"/>
  <c r="H14" i="8"/>
  <c r="G14" i="8"/>
  <c r="F14" i="8"/>
  <c r="E14" i="8"/>
  <c r="D14" i="8"/>
  <c r="B14" i="8"/>
  <c r="L13" i="8"/>
  <c r="K13" i="8"/>
  <c r="J13" i="8"/>
  <c r="I13" i="8"/>
  <c r="H13" i="8"/>
  <c r="G13" i="8"/>
  <c r="F13" i="8"/>
  <c r="E13" i="8"/>
  <c r="D13" i="8"/>
  <c r="B13" i="8"/>
  <c r="L12" i="8"/>
  <c r="K12" i="8"/>
  <c r="J12" i="8"/>
  <c r="I12" i="8"/>
  <c r="H12" i="8"/>
  <c r="G12" i="8"/>
  <c r="F12" i="8"/>
  <c r="E12" i="8"/>
  <c r="D12" i="8"/>
  <c r="B12" i="8"/>
  <c r="L11" i="8"/>
  <c r="K11" i="8"/>
  <c r="J11" i="8"/>
  <c r="I11" i="8"/>
  <c r="H11" i="8"/>
  <c r="G11" i="8"/>
  <c r="F11" i="8"/>
  <c r="E11" i="8"/>
  <c r="D11" i="8"/>
  <c r="B11" i="8"/>
  <c r="L10" i="8"/>
  <c r="K10" i="8"/>
  <c r="J10" i="8"/>
  <c r="I10" i="8"/>
  <c r="H10" i="8"/>
  <c r="G10" i="8"/>
  <c r="F10" i="8"/>
  <c r="E10" i="8"/>
  <c r="D10" i="8"/>
  <c r="B10" i="8"/>
  <c r="L9" i="8"/>
  <c r="K9" i="8"/>
  <c r="J9" i="8"/>
  <c r="I9" i="8"/>
  <c r="H9" i="8"/>
  <c r="G9" i="8"/>
  <c r="F9" i="8"/>
  <c r="E9" i="8"/>
  <c r="D9" i="8"/>
  <c r="B9" i="8"/>
  <c r="L8" i="8"/>
  <c r="K8" i="8"/>
  <c r="J8" i="8"/>
  <c r="I8" i="8"/>
  <c r="H8" i="8"/>
  <c r="G8" i="8"/>
  <c r="F8" i="8"/>
  <c r="E8" i="8"/>
  <c r="D8" i="8"/>
  <c r="B8" i="8"/>
  <c r="L7" i="8"/>
  <c r="K7" i="8"/>
  <c r="J7" i="8"/>
  <c r="I7" i="8"/>
  <c r="H7" i="8"/>
  <c r="G7" i="8"/>
  <c r="F7" i="8"/>
  <c r="E7" i="8"/>
  <c r="D7" i="8"/>
  <c r="B7" i="8"/>
  <c r="L6" i="8"/>
  <c r="K6" i="8"/>
  <c r="J6" i="8"/>
  <c r="I6" i="8"/>
  <c r="H6" i="8"/>
  <c r="G6" i="8"/>
  <c r="F6" i="8"/>
  <c r="E6" i="8"/>
  <c r="D6" i="8"/>
  <c r="B6" i="8"/>
  <c r="L5" i="8"/>
  <c r="K5" i="8"/>
  <c r="J5" i="8"/>
  <c r="I5" i="8"/>
  <c r="H5" i="8"/>
  <c r="G5" i="8"/>
  <c r="F5" i="8"/>
  <c r="E5" i="8"/>
  <c r="D5" i="8"/>
  <c r="B5" i="8"/>
  <c r="L4" i="8"/>
  <c r="K4" i="8"/>
  <c r="J4" i="8"/>
  <c r="I4" i="8"/>
  <c r="H4" i="8"/>
  <c r="G4" i="8"/>
  <c r="F4" i="8"/>
  <c r="E4" i="8"/>
  <c r="D4" i="8"/>
  <c r="B4" i="8"/>
  <c r="L3" i="8"/>
  <c r="K3" i="8"/>
  <c r="J3" i="8"/>
  <c r="I3" i="8"/>
  <c r="H3" i="8"/>
  <c r="G3" i="8"/>
  <c r="F3" i="8"/>
  <c r="E3" i="8"/>
  <c r="D3" i="8"/>
  <c r="B3" i="8"/>
  <c r="L2" i="8"/>
  <c r="K2" i="8"/>
  <c r="J2" i="8"/>
  <c r="I2" i="8"/>
  <c r="H2" i="8"/>
  <c r="G2" i="8"/>
  <c r="F2" i="8"/>
  <c r="E2" i="8"/>
  <c r="D2" i="8"/>
  <c r="B2" i="8"/>
  <c r="L1" i="8"/>
  <c r="K1" i="8"/>
  <c r="J1" i="8"/>
  <c r="I1" i="8"/>
  <c r="H1" i="8"/>
  <c r="G1" i="8"/>
  <c r="F1" i="8"/>
  <c r="E1" i="8"/>
  <c r="D1" i="8"/>
  <c r="C1" i="8"/>
  <c r="B1" i="8"/>
  <c r="A1" i="8"/>
  <c r="F928" i="7"/>
  <c r="C924" i="8" s="1"/>
  <c r="C927" i="7"/>
  <c r="A923" i="8" s="1"/>
  <c r="A929" i="5" s="1"/>
  <c r="F926" i="7"/>
  <c r="C922" i="8" s="1"/>
  <c r="F925" i="7"/>
  <c r="C921" i="8" s="1"/>
  <c r="F924" i="7"/>
  <c r="C920" i="8" s="1"/>
  <c r="F922" i="7"/>
  <c r="C918" i="8" s="1"/>
  <c r="F920" i="7"/>
  <c r="C916" i="8" s="1"/>
  <c r="C919" i="7"/>
  <c r="A915" i="8" s="1"/>
  <c r="A921" i="5" s="1"/>
  <c r="F918" i="7"/>
  <c r="C914" i="8" s="1"/>
  <c r="C918" i="7"/>
  <c r="A914" i="8" s="1"/>
  <c r="A920" i="5" s="1"/>
  <c r="F916" i="7"/>
  <c r="C912" i="8" s="1"/>
  <c r="C915" i="7"/>
  <c r="A911" i="8" s="1"/>
  <c r="A917" i="4" s="1"/>
  <c r="F914" i="7"/>
  <c r="C910" i="8" s="1"/>
  <c r="F913" i="7"/>
  <c r="C909" i="8" s="1"/>
  <c r="C913" i="7"/>
  <c r="A909" i="8" s="1"/>
  <c r="F912" i="7"/>
  <c r="C908" i="8" s="1"/>
  <c r="F911" i="7"/>
  <c r="C907" i="8" s="1"/>
  <c r="F909" i="7"/>
  <c r="C905" i="8" s="1"/>
  <c r="F908" i="7"/>
  <c r="C904" i="8" s="1"/>
  <c r="F907" i="7"/>
  <c r="C903" i="8" s="1"/>
  <c r="C907" i="7"/>
  <c r="A903" i="8" s="1"/>
  <c r="A909" i="5" s="1"/>
  <c r="C906" i="7"/>
  <c r="A902" i="8" s="1"/>
  <c r="A908" i="5" s="1"/>
  <c r="F905" i="7"/>
  <c r="C901" i="8" s="1"/>
  <c r="C905" i="7"/>
  <c r="A901" i="8" s="1"/>
  <c r="A907" i="5" s="1"/>
  <c r="C904" i="7"/>
  <c r="A900" i="8" s="1"/>
  <c r="A906" i="4" s="1"/>
  <c r="F903" i="7"/>
  <c r="C899" i="8" s="1"/>
  <c r="F902" i="7"/>
  <c r="C898" i="8" s="1"/>
  <c r="C901" i="7"/>
  <c r="A897" i="8" s="1"/>
  <c r="A903" i="4" s="1"/>
  <c r="F900" i="7"/>
  <c r="C896" i="8" s="1"/>
  <c r="C900" i="7"/>
  <c r="A896" i="8" s="1"/>
  <c r="F899" i="7"/>
  <c r="C895" i="8" s="1"/>
  <c r="F898" i="7"/>
  <c r="C894" i="8" s="1"/>
  <c r="C898" i="7"/>
  <c r="A894" i="8" s="1"/>
  <c r="A900" i="5" s="1"/>
  <c r="F897" i="7"/>
  <c r="C893" i="8" s="1"/>
  <c r="C896" i="7"/>
  <c r="A892" i="8" s="1"/>
  <c r="A898" i="5" s="1"/>
  <c r="F895" i="7"/>
  <c r="C891" i="8" s="1"/>
  <c r="C895" i="7"/>
  <c r="A891" i="8" s="1"/>
  <c r="A897" i="4" s="1"/>
  <c r="F894" i="7"/>
  <c r="C890" i="8" s="1"/>
  <c r="F893" i="7"/>
  <c r="C889" i="8" s="1"/>
  <c r="C892" i="7"/>
  <c r="A888" i="8" s="1"/>
  <c r="A894" i="5" s="1"/>
  <c r="F891" i="7"/>
  <c r="C887" i="8" s="1"/>
  <c r="F890" i="7"/>
  <c r="C886" i="8" s="1"/>
  <c r="F889" i="7"/>
  <c r="C885" i="8" s="1"/>
  <c r="F888" i="7"/>
  <c r="C884" i="8" s="1"/>
  <c r="C888" i="7"/>
  <c r="A884" i="8" s="1"/>
  <c r="A890" i="5" s="1"/>
  <c r="C887" i="7"/>
  <c r="A883" i="8" s="1"/>
  <c r="A889" i="5" s="1"/>
  <c r="F886" i="7"/>
  <c r="C882" i="8" s="1"/>
  <c r="C885" i="7"/>
  <c r="A881" i="8" s="1"/>
  <c r="F884" i="7"/>
  <c r="C880" i="8" s="1"/>
  <c r="C884" i="7"/>
  <c r="A880" i="8" s="1"/>
  <c r="A886" i="4" s="1"/>
  <c r="C883" i="7"/>
  <c r="A879" i="8" s="1"/>
  <c r="A885" i="4" s="1"/>
  <c r="C882" i="7"/>
  <c r="A878" i="8" s="1"/>
  <c r="A884" i="5" s="1"/>
  <c r="F881" i="7"/>
  <c r="C877" i="8" s="1"/>
  <c r="F880" i="7"/>
  <c r="C876" i="8" s="1"/>
  <c r="F879" i="7"/>
  <c r="C875" i="8" s="1"/>
  <c r="F878" i="7"/>
  <c r="C874" i="8" s="1"/>
  <c r="C878" i="7"/>
  <c r="A874" i="8" s="1"/>
  <c r="A880" i="5" s="1"/>
  <c r="C877" i="7"/>
  <c r="A873" i="8" s="1"/>
  <c r="A879" i="4" s="1"/>
  <c r="F876" i="7"/>
  <c r="C872" i="8" s="1"/>
  <c r="C876" i="7"/>
  <c r="A872" i="8" s="1"/>
  <c r="A878" i="4" s="1"/>
  <c r="F875" i="7"/>
  <c r="C871" i="8" s="1"/>
  <c r="C874" i="7"/>
  <c r="A870" i="8" s="1"/>
  <c r="A876" i="4" s="1"/>
  <c r="F873" i="7"/>
  <c r="C869" i="8" s="1"/>
  <c r="F872" i="7"/>
  <c r="C868" i="8" s="1"/>
  <c r="C872" i="7"/>
  <c r="A868" i="8" s="1"/>
  <c r="A874" i="5" s="1"/>
  <c r="F871" i="7"/>
  <c r="C867" i="8" s="1"/>
  <c r="F870" i="7"/>
  <c r="C866" i="8" s="1"/>
  <c r="C870" i="7"/>
  <c r="A866" i="8" s="1"/>
  <c r="A872" i="5" s="1"/>
  <c r="C869" i="7"/>
  <c r="A865" i="8" s="1"/>
  <c r="A871" i="4" s="1"/>
  <c r="F868" i="7"/>
  <c r="C864" i="8" s="1"/>
  <c r="F867" i="7"/>
  <c r="C863" i="8" s="1"/>
  <c r="F866" i="7"/>
  <c r="C862" i="8" s="1"/>
  <c r="C865" i="7"/>
  <c r="A861" i="8" s="1"/>
  <c r="A867" i="4" s="1"/>
  <c r="F864" i="7"/>
  <c r="C860" i="8" s="1"/>
  <c r="C864" i="7"/>
  <c r="A860" i="8" s="1"/>
  <c r="A866" i="4" s="1"/>
  <c r="C863" i="7"/>
  <c r="A859" i="8" s="1"/>
  <c r="A865" i="5" s="1"/>
  <c r="F862" i="7"/>
  <c r="C858" i="8" s="1"/>
  <c r="C861" i="7"/>
  <c r="A857" i="8" s="1"/>
  <c r="A863" i="4" s="1"/>
  <c r="F860" i="7"/>
  <c r="C856" i="8" s="1"/>
  <c r="C859" i="7"/>
  <c r="A855" i="8" s="1"/>
  <c r="F858" i="7"/>
  <c r="C854" i="8" s="1"/>
  <c r="C858" i="7"/>
  <c r="A854" i="8" s="1"/>
  <c r="A860" i="4" s="1"/>
  <c r="F857" i="7"/>
  <c r="C853" i="8" s="1"/>
  <c r="C857" i="7"/>
  <c r="A853" i="8" s="1"/>
  <c r="A859" i="4" s="1"/>
  <c r="F856" i="7"/>
  <c r="C852" i="8" s="1"/>
  <c r="C856" i="7"/>
  <c r="A852" i="8" s="1"/>
  <c r="A858" i="5" s="1"/>
  <c r="F855" i="7"/>
  <c r="C851" i="8" s="1"/>
  <c r="F854" i="7"/>
  <c r="C850" i="8" s="1"/>
  <c r="F853" i="7"/>
  <c r="C849" i="8" s="1"/>
  <c r="F852" i="7"/>
  <c r="C848" i="8" s="1"/>
  <c r="F851" i="7"/>
  <c r="C847" i="8" s="1"/>
  <c r="F850" i="7"/>
  <c r="C846" i="8" s="1"/>
  <c r="C850" i="7"/>
  <c r="A846" i="8" s="1"/>
  <c r="A852" i="5" s="1"/>
  <c r="C849" i="7"/>
  <c r="A845" i="8" s="1"/>
  <c r="A851" i="5" s="1"/>
  <c r="F848" i="7"/>
  <c r="C844" i="8" s="1"/>
  <c r="C848" i="7"/>
  <c r="A844" i="8" s="1"/>
  <c r="A850" i="4" s="1"/>
  <c r="F847" i="7"/>
  <c r="C843" i="8" s="1"/>
  <c r="F846" i="7"/>
  <c r="C842" i="8" s="1"/>
  <c r="C845" i="7"/>
  <c r="A841" i="8" s="1"/>
  <c r="A847" i="5" s="1"/>
  <c r="C844" i="7"/>
  <c r="A840" i="8" s="1"/>
  <c r="A846" i="4" s="1"/>
  <c r="C843" i="7"/>
  <c r="A839" i="8" s="1"/>
  <c r="A845" i="4" s="1"/>
  <c r="F842" i="7"/>
  <c r="C838" i="8" s="1"/>
  <c r="F841" i="7"/>
  <c r="C837" i="8" s="1"/>
  <c r="F840" i="7"/>
  <c r="C836" i="8" s="1"/>
  <c r="C839" i="7"/>
  <c r="A835" i="8" s="1"/>
  <c r="A841" i="5" s="1"/>
  <c r="F838" i="7"/>
  <c r="C834" i="8" s="1"/>
  <c r="C838" i="7"/>
  <c r="A834" i="8" s="1"/>
  <c r="C837" i="7"/>
  <c r="A833" i="8" s="1"/>
  <c r="A839" i="5" s="1"/>
  <c r="F836" i="7"/>
  <c r="C832" i="8" s="1"/>
  <c r="F835" i="7"/>
  <c r="C831" i="8" s="1"/>
  <c r="C835" i="7"/>
  <c r="A831" i="8" s="1"/>
  <c r="A837" i="5" s="1"/>
  <c r="F834" i="7"/>
  <c r="C830" i="8" s="1"/>
  <c r="C834" i="7"/>
  <c r="A830" i="8" s="1"/>
  <c r="A836" i="5" s="1"/>
  <c r="C833" i="7"/>
  <c r="A829" i="8" s="1"/>
  <c r="A835" i="4" s="1"/>
  <c r="F832" i="7"/>
  <c r="C828" i="8" s="1"/>
  <c r="C831" i="7"/>
  <c r="A827" i="8" s="1"/>
  <c r="A833" i="5" s="1"/>
  <c r="F830" i="7"/>
  <c r="C826" i="8" s="1"/>
  <c r="C830" i="7"/>
  <c r="A826" i="8" s="1"/>
  <c r="A832" i="5" s="1"/>
  <c r="F829" i="7"/>
  <c r="C825" i="8" s="1"/>
  <c r="C829" i="7"/>
  <c r="A825" i="8" s="1"/>
  <c r="A831" i="5" s="1"/>
  <c r="F828" i="7"/>
  <c r="C824" i="8" s="1"/>
  <c r="C828" i="7"/>
  <c r="A824" i="8" s="1"/>
  <c r="A830" i="4" s="1"/>
  <c r="F827" i="7"/>
  <c r="C823" i="8" s="1"/>
  <c r="F826" i="7"/>
  <c r="C822" i="8" s="1"/>
  <c r="C826" i="7"/>
  <c r="A822" i="8" s="1"/>
  <c r="A828" i="5" s="1"/>
  <c r="C825" i="7"/>
  <c r="A821" i="8" s="1"/>
  <c r="A827" i="4" s="1"/>
  <c r="F824" i="7"/>
  <c r="C820" i="8" s="1"/>
  <c r="C824" i="7"/>
  <c r="A820" i="8" s="1"/>
  <c r="A826" i="5" s="1"/>
  <c r="F823" i="7"/>
  <c r="C819" i="8" s="1"/>
  <c r="F822" i="7"/>
  <c r="C818" i="8" s="1"/>
  <c r="C822" i="7"/>
  <c r="A818" i="8" s="1"/>
  <c r="A824" i="5" s="1"/>
  <c r="F821" i="7"/>
  <c r="C817" i="8" s="1"/>
  <c r="C821" i="7"/>
  <c r="A817" i="8" s="1"/>
  <c r="A823" i="4" s="1"/>
  <c r="F820" i="7"/>
  <c r="C816" i="8" s="1"/>
  <c r="F819" i="7"/>
  <c r="C815" i="8" s="1"/>
  <c r="C819" i="7"/>
  <c r="A815" i="8" s="1"/>
  <c r="A821" i="4" s="1"/>
  <c r="F818" i="7"/>
  <c r="C814" i="8" s="1"/>
  <c r="F817" i="7"/>
  <c r="C813" i="8" s="1"/>
  <c r="C817" i="7"/>
  <c r="A813" i="8" s="1"/>
  <c r="A819" i="4" s="1"/>
  <c r="F816" i="7"/>
  <c r="C812" i="8" s="1"/>
  <c r="C816" i="7"/>
  <c r="A812" i="8" s="1"/>
  <c r="A818" i="5" s="1"/>
  <c r="F815" i="7"/>
  <c r="C811" i="8" s="1"/>
  <c r="C815" i="7"/>
  <c r="A811" i="8" s="1"/>
  <c r="A817" i="5" s="1"/>
  <c r="C814" i="7"/>
  <c r="A810" i="8" s="1"/>
  <c r="A816" i="5" s="1"/>
  <c r="C813" i="7"/>
  <c r="A809" i="8" s="1"/>
  <c r="A815" i="5" s="1"/>
  <c r="C812" i="7"/>
  <c r="A808" i="8" s="1"/>
  <c r="A814" i="4" s="1"/>
  <c r="F811" i="7"/>
  <c r="C807" i="8" s="1"/>
  <c r="F810" i="7"/>
  <c r="C806" i="8" s="1"/>
  <c r="C810" i="7"/>
  <c r="A806" i="8" s="1"/>
  <c r="A812" i="5" s="1"/>
  <c r="F809" i="7"/>
  <c r="C805" i="8" s="1"/>
  <c r="C809" i="7"/>
  <c r="A805" i="8" s="1"/>
  <c r="A811" i="5" s="1"/>
  <c r="F808" i="7"/>
  <c r="C804" i="8" s="1"/>
  <c r="C808" i="7"/>
  <c r="A804" i="8" s="1"/>
  <c r="A810" i="5" s="1"/>
  <c r="F807" i="7"/>
  <c r="C803" i="8" s="1"/>
  <c r="C807" i="7"/>
  <c r="A803" i="8" s="1"/>
  <c r="A809" i="5" s="1"/>
  <c r="F806" i="7"/>
  <c r="C802" i="8" s="1"/>
  <c r="C806" i="7"/>
  <c r="A802" i="8" s="1"/>
  <c r="A808" i="5" s="1"/>
  <c r="F805" i="7"/>
  <c r="C801" i="8" s="1"/>
  <c r="F804" i="7"/>
  <c r="C800" i="8" s="1"/>
  <c r="F803" i="7"/>
  <c r="C799" i="8" s="1"/>
  <c r="C803" i="7"/>
  <c r="A799" i="8" s="1"/>
  <c r="A805" i="4" s="1"/>
  <c r="C802" i="7"/>
  <c r="A798" i="8" s="1"/>
  <c r="A804" i="5" s="1"/>
  <c r="C801" i="7"/>
  <c r="A797" i="8" s="1"/>
  <c r="A803" i="4" s="1"/>
  <c r="F800" i="7"/>
  <c r="C796" i="8" s="1"/>
  <c r="C800" i="7"/>
  <c r="A796" i="8" s="1"/>
  <c r="A802" i="5" s="1"/>
  <c r="F799" i="7"/>
  <c r="C795" i="8" s="1"/>
  <c r="C799" i="7"/>
  <c r="A795" i="8" s="1"/>
  <c r="F798" i="7"/>
  <c r="C794" i="8" s="1"/>
  <c r="F797" i="7"/>
  <c r="C793" i="8" s="1"/>
  <c r="C797" i="7"/>
  <c r="A793" i="8" s="1"/>
  <c r="A799" i="4" s="1"/>
  <c r="F796" i="7"/>
  <c r="C792" i="8" s="1"/>
  <c r="C796" i="7"/>
  <c r="A792" i="8" s="1"/>
  <c r="A798" i="4" s="1"/>
  <c r="F795" i="7"/>
  <c r="C791" i="8" s="1"/>
  <c r="F794" i="7"/>
  <c r="C790" i="8" s="1"/>
  <c r="C794" i="7"/>
  <c r="A790" i="8" s="1"/>
  <c r="A796" i="5" s="1"/>
  <c r="C793" i="7"/>
  <c r="A789" i="8" s="1"/>
  <c r="A795" i="5" s="1"/>
  <c r="F792" i="7"/>
  <c r="C788" i="8" s="1"/>
  <c r="C792" i="7"/>
  <c r="A788" i="8" s="1"/>
  <c r="A794" i="4" s="1"/>
  <c r="F791" i="7"/>
  <c r="C787" i="8" s="1"/>
  <c r="F790" i="7"/>
  <c r="C786" i="8" s="1"/>
  <c r="C790" i="7"/>
  <c r="A786" i="8" s="1"/>
  <c r="A792" i="5" s="1"/>
  <c r="F789" i="7"/>
  <c r="C785" i="8" s="1"/>
  <c r="F788" i="7"/>
  <c r="C784" i="8" s="1"/>
  <c r="C788" i="7"/>
  <c r="A784" i="8" s="1"/>
  <c r="A790" i="4" s="1"/>
  <c r="C787" i="7"/>
  <c r="A783" i="8" s="1"/>
  <c r="A789" i="5" s="1"/>
  <c r="F786" i="7"/>
  <c r="C782" i="8" s="1"/>
  <c r="C786" i="7"/>
  <c r="A782" i="8" s="1"/>
  <c r="A788" i="5" s="1"/>
  <c r="F785" i="7"/>
  <c r="C781" i="8" s="1"/>
  <c r="F784" i="7"/>
  <c r="C780" i="8" s="1"/>
  <c r="C784" i="7"/>
  <c r="A780" i="8" s="1"/>
  <c r="A786" i="4" s="1"/>
  <c r="C783" i="7"/>
  <c r="A779" i="8" s="1"/>
  <c r="F782" i="7"/>
  <c r="C778" i="8" s="1"/>
  <c r="C781" i="7"/>
  <c r="A777" i="8" s="1"/>
  <c r="A783" i="5" s="1"/>
  <c r="C780" i="7"/>
  <c r="A776" i="8" s="1"/>
  <c r="A782" i="5" s="1"/>
  <c r="C779" i="7"/>
  <c r="A775" i="8" s="1"/>
  <c r="A781" i="5" s="1"/>
  <c r="F778" i="7"/>
  <c r="C774" i="8" s="1"/>
  <c r="C778" i="7"/>
  <c r="A774" i="8" s="1"/>
  <c r="A780" i="5" s="1"/>
  <c r="F777" i="7"/>
  <c r="C773" i="8" s="1"/>
  <c r="F776" i="7"/>
  <c r="C772" i="8" s="1"/>
  <c r="C776" i="7"/>
  <c r="A772" i="8" s="1"/>
  <c r="A778" i="4" s="1"/>
  <c r="C775" i="7"/>
  <c r="A771" i="8" s="1"/>
  <c r="A777" i="5" s="1"/>
  <c r="F774" i="7"/>
  <c r="C770" i="8" s="1"/>
  <c r="C774" i="7"/>
  <c r="A770" i="8" s="1"/>
  <c r="A776" i="5" s="1"/>
  <c r="F773" i="7"/>
  <c r="C769" i="8" s="1"/>
  <c r="F772" i="7"/>
  <c r="C768" i="8" s="1"/>
  <c r="C772" i="7"/>
  <c r="A768" i="8" s="1"/>
  <c r="F771" i="7"/>
  <c r="C767" i="8" s="1"/>
  <c r="C771" i="7"/>
  <c r="A767" i="8" s="1"/>
  <c r="A773" i="4" s="1"/>
  <c r="F770" i="7"/>
  <c r="C766" i="8" s="1"/>
  <c r="F769" i="7"/>
  <c r="C765" i="8" s="1"/>
  <c r="C768" i="7"/>
  <c r="A764" i="8" s="1"/>
  <c r="A770" i="4" s="1"/>
  <c r="C767" i="7"/>
  <c r="A763" i="8" s="1"/>
  <c r="A769" i="5" s="1"/>
  <c r="F766" i="7"/>
  <c r="C762" i="8" s="1"/>
  <c r="C766" i="7"/>
  <c r="A762" i="8" s="1"/>
  <c r="A768" i="5" s="1"/>
  <c r="F765" i="7"/>
  <c r="C761" i="8" s="1"/>
  <c r="F764" i="7"/>
  <c r="C760" i="8" s="1"/>
  <c r="C764" i="7"/>
  <c r="A760" i="8" s="1"/>
  <c r="A766" i="5" s="1"/>
  <c r="F763" i="7"/>
  <c r="C759" i="8" s="1"/>
  <c r="C763" i="7"/>
  <c r="A759" i="8" s="1"/>
  <c r="A765" i="5" s="1"/>
  <c r="F762" i="7"/>
  <c r="C758" i="8" s="1"/>
  <c r="C761" i="7"/>
  <c r="A757" i="8" s="1"/>
  <c r="A763" i="4" s="1"/>
  <c r="C760" i="7"/>
  <c r="A756" i="8" s="1"/>
  <c r="A762" i="5" s="1"/>
  <c r="F759" i="7"/>
  <c r="C755" i="8" s="1"/>
  <c r="C759" i="7"/>
  <c r="A755" i="8" s="1"/>
  <c r="C758" i="7"/>
  <c r="A754" i="8" s="1"/>
  <c r="A760" i="5" s="1"/>
  <c r="F757" i="7"/>
  <c r="C753" i="8" s="1"/>
  <c r="C757" i="7"/>
  <c r="A753" i="8" s="1"/>
  <c r="A759" i="5" s="1"/>
  <c r="F756" i="7"/>
  <c r="C752" i="8" s="1"/>
  <c r="C756" i="7"/>
  <c r="A752" i="8" s="1"/>
  <c r="A758" i="4" s="1"/>
  <c r="F755" i="7"/>
  <c r="C751" i="8" s="1"/>
  <c r="C755" i="7"/>
  <c r="A751" i="8" s="1"/>
  <c r="A757" i="4" s="1"/>
  <c r="F754" i="7"/>
  <c r="C750" i="8" s="1"/>
  <c r="C754" i="7"/>
  <c r="A750" i="8" s="1"/>
  <c r="A756" i="5" s="1"/>
  <c r="F753" i="7"/>
  <c r="C749" i="8" s="1"/>
  <c r="C753" i="7"/>
  <c r="A749" i="8" s="1"/>
  <c r="A755" i="5" s="1"/>
  <c r="F752" i="7"/>
  <c r="C748" i="8" s="1"/>
  <c r="C752" i="7"/>
  <c r="A748" i="8" s="1"/>
  <c r="A754" i="5" s="1"/>
  <c r="F751" i="7"/>
  <c r="C747" i="8" s="1"/>
  <c r="C751" i="7"/>
  <c r="A747" i="8" s="1"/>
  <c r="F750" i="7"/>
  <c r="C746" i="8" s="1"/>
  <c r="C750" i="7"/>
  <c r="A746" i="8" s="1"/>
  <c r="A752" i="5" s="1"/>
  <c r="F749" i="7"/>
  <c r="C745" i="8" s="1"/>
  <c r="C749" i="7"/>
  <c r="A745" i="8" s="1"/>
  <c r="A751" i="4" s="1"/>
  <c r="F748" i="7"/>
  <c r="C744" i="8" s="1"/>
  <c r="C747" i="7"/>
  <c r="A743" i="8" s="1"/>
  <c r="A749" i="5" s="1"/>
  <c r="F746" i="7"/>
  <c r="C742" i="8" s="1"/>
  <c r="C746" i="7"/>
  <c r="A742" i="8" s="1"/>
  <c r="A748" i="5" s="1"/>
  <c r="F745" i="7"/>
  <c r="C741" i="8" s="1"/>
  <c r="F744" i="7"/>
  <c r="C740" i="8" s="1"/>
  <c r="C744" i="7"/>
  <c r="A740" i="8" s="1"/>
  <c r="A746" i="5" s="1"/>
  <c r="F743" i="7"/>
  <c r="C739" i="8" s="1"/>
  <c r="C743" i="7"/>
  <c r="A739" i="8" s="1"/>
  <c r="A745" i="4" s="1"/>
  <c r="C742" i="7"/>
  <c r="A738" i="8" s="1"/>
  <c r="A744" i="5" s="1"/>
  <c r="F741" i="7"/>
  <c r="C737" i="8" s="1"/>
  <c r="C741" i="7"/>
  <c r="A737" i="8" s="1"/>
  <c r="A743" i="5" s="1"/>
  <c r="F740" i="7"/>
  <c r="C736" i="8" s="1"/>
  <c r="C740" i="7"/>
  <c r="A736" i="8" s="1"/>
  <c r="A742" i="4" s="1"/>
  <c r="F739" i="7"/>
  <c r="C735" i="8" s="1"/>
  <c r="C739" i="7"/>
  <c r="A735" i="8" s="1"/>
  <c r="A741" i="4" s="1"/>
  <c r="F738" i="7"/>
  <c r="C734" i="8" s="1"/>
  <c r="F737" i="7"/>
  <c r="C733" i="8" s="1"/>
  <c r="F736" i="7"/>
  <c r="C732" i="8" s="1"/>
  <c r="C736" i="7"/>
  <c r="A732" i="8" s="1"/>
  <c r="A738" i="5" s="1"/>
  <c r="F735" i="7"/>
  <c r="C731" i="8" s="1"/>
  <c r="C734" i="7"/>
  <c r="A730" i="8" s="1"/>
  <c r="A736" i="5" s="1"/>
  <c r="F733" i="7"/>
  <c r="C729" i="8" s="1"/>
  <c r="C733" i="7"/>
  <c r="A729" i="8" s="1"/>
  <c r="A735" i="5" s="1"/>
  <c r="F732" i="7"/>
  <c r="C728" i="8" s="1"/>
  <c r="C732" i="7"/>
  <c r="A728" i="8" s="1"/>
  <c r="A734" i="5" s="1"/>
  <c r="F731" i="7"/>
  <c r="C727" i="8" s="1"/>
  <c r="F730" i="7"/>
  <c r="C726" i="8" s="1"/>
  <c r="C729" i="7"/>
  <c r="A725" i="8" s="1"/>
  <c r="C728" i="7"/>
  <c r="A724" i="8" s="1"/>
  <c r="A730" i="4" s="1"/>
  <c r="F727" i="7"/>
  <c r="C723" i="8" s="1"/>
  <c r="C726" i="7"/>
  <c r="A722" i="8" s="1"/>
  <c r="A728" i="5" s="1"/>
  <c r="F725" i="7"/>
  <c r="C721" i="8" s="1"/>
  <c r="F724" i="7"/>
  <c r="C720" i="8" s="1"/>
  <c r="F723" i="7"/>
  <c r="C719" i="8" s="1"/>
  <c r="F722" i="7"/>
  <c r="C718" i="8" s="1"/>
  <c r="C722" i="7"/>
  <c r="A718" i="8" s="1"/>
  <c r="A724" i="5" s="1"/>
  <c r="F721" i="7"/>
  <c r="C717" i="8" s="1"/>
  <c r="F720" i="7"/>
  <c r="C716" i="8" s="1"/>
  <c r="C720" i="7"/>
  <c r="A716" i="8" s="1"/>
  <c r="A722" i="5" s="1"/>
  <c r="F719" i="7"/>
  <c r="C715" i="8" s="1"/>
  <c r="C719" i="7"/>
  <c r="A715" i="8" s="1"/>
  <c r="A721" i="4" s="1"/>
  <c r="F718" i="7"/>
  <c r="C714" i="8" s="1"/>
  <c r="F717" i="7"/>
  <c r="C713" i="8" s="1"/>
  <c r="C716" i="7"/>
  <c r="A712" i="8" s="1"/>
  <c r="F715" i="7"/>
  <c r="C711" i="8" s="1"/>
  <c r="F714" i="7"/>
  <c r="C710" i="8" s="1"/>
  <c r="C713" i="7"/>
  <c r="A709" i="8" s="1"/>
  <c r="A715" i="5" s="1"/>
  <c r="F712" i="7"/>
  <c r="C708" i="8" s="1"/>
  <c r="C712" i="7"/>
  <c r="A708" i="8" s="1"/>
  <c r="A714" i="5" s="1"/>
  <c r="F711" i="7"/>
  <c r="C707" i="8" s="1"/>
  <c r="C711" i="7"/>
  <c r="A707" i="8" s="1"/>
  <c r="A713" i="4" s="1"/>
  <c r="C710" i="7"/>
  <c r="A706" i="8" s="1"/>
  <c r="A712" i="5" s="1"/>
  <c r="F709" i="7"/>
  <c r="C705" i="8" s="1"/>
  <c r="F708" i="7"/>
  <c r="C704" i="8" s="1"/>
  <c r="C708" i="7"/>
  <c r="A704" i="8" s="1"/>
  <c r="A710" i="4" s="1"/>
  <c r="C707" i="7"/>
  <c r="A703" i="8" s="1"/>
  <c r="A709" i="5" s="1"/>
  <c r="F706" i="7"/>
  <c r="C702" i="8" s="1"/>
  <c r="C706" i="7"/>
  <c r="A702" i="8" s="1"/>
  <c r="A708" i="5" s="1"/>
  <c r="F705" i="7"/>
  <c r="C701" i="8" s="1"/>
  <c r="C705" i="7"/>
  <c r="A701" i="8" s="1"/>
  <c r="A707" i="5" s="1"/>
  <c r="F704" i="7"/>
  <c r="C700" i="8" s="1"/>
  <c r="F703" i="7"/>
  <c r="C699" i="8" s="1"/>
  <c r="F702" i="7"/>
  <c r="C698" i="8" s="1"/>
  <c r="C702" i="7"/>
  <c r="A698" i="8" s="1"/>
  <c r="F701" i="7"/>
  <c r="C697" i="8" s="1"/>
  <c r="F700" i="7"/>
  <c r="C696" i="8" s="1"/>
  <c r="C699" i="7"/>
  <c r="A695" i="8" s="1"/>
  <c r="A701" i="5" s="1"/>
  <c r="F698" i="7"/>
  <c r="C694" i="8" s="1"/>
  <c r="C698" i="7"/>
  <c r="A694" i="8" s="1"/>
  <c r="A700" i="5" s="1"/>
  <c r="F697" i="7"/>
  <c r="C693" i="8" s="1"/>
  <c r="C697" i="7"/>
  <c r="A693" i="8" s="1"/>
  <c r="A699" i="5" s="1"/>
  <c r="F696" i="7"/>
  <c r="C692" i="8" s="1"/>
  <c r="F695" i="7"/>
  <c r="C691" i="8" s="1"/>
  <c r="F694" i="7"/>
  <c r="C690" i="8" s="1"/>
  <c r="F693" i="7"/>
  <c r="C689" i="8" s="1"/>
  <c r="F692" i="7"/>
  <c r="C688" i="8" s="1"/>
  <c r="C692" i="7"/>
  <c r="A688" i="8" s="1"/>
  <c r="A694" i="5" s="1"/>
  <c r="F691" i="7"/>
  <c r="C687" i="8" s="1"/>
  <c r="C691" i="7"/>
  <c r="A687" i="8" s="1"/>
  <c r="A693" i="4" s="1"/>
  <c r="F690" i="7"/>
  <c r="C686" i="8" s="1"/>
  <c r="C690" i="7"/>
  <c r="A686" i="8" s="1"/>
  <c r="A692" i="5" s="1"/>
  <c r="C689" i="7"/>
  <c r="A685" i="8" s="1"/>
  <c r="A691" i="5" s="1"/>
  <c r="C688" i="7"/>
  <c r="A684" i="8" s="1"/>
  <c r="F687" i="7"/>
  <c r="C683" i="8" s="1"/>
  <c r="F686" i="7"/>
  <c r="C682" i="8" s="1"/>
  <c r="F685" i="7"/>
  <c r="C681" i="8" s="1"/>
  <c r="C684" i="7"/>
  <c r="A680" i="8" s="1"/>
  <c r="A686" i="4" s="1"/>
  <c r="F683" i="7"/>
  <c r="C679" i="8" s="1"/>
  <c r="F682" i="7"/>
  <c r="C678" i="8" s="1"/>
  <c r="C682" i="7"/>
  <c r="A678" i="8" s="1"/>
  <c r="A684" i="5" s="1"/>
  <c r="F681" i="7"/>
  <c r="C677" i="8" s="1"/>
  <c r="C681" i="7"/>
  <c r="A677" i="8" s="1"/>
  <c r="A683" i="5" s="1"/>
  <c r="C680" i="7"/>
  <c r="A676" i="8" s="1"/>
  <c r="A682" i="4" s="1"/>
  <c r="F679" i="7"/>
  <c r="C675" i="8" s="1"/>
  <c r="F678" i="7"/>
  <c r="C674" i="8" s="1"/>
  <c r="F677" i="7"/>
  <c r="C673" i="8" s="1"/>
  <c r="C677" i="7"/>
  <c r="A673" i="8" s="1"/>
  <c r="F676" i="7"/>
  <c r="C672" i="8" s="1"/>
  <c r="C676" i="7"/>
  <c r="A672" i="8" s="1"/>
  <c r="F675" i="7"/>
  <c r="C671" i="8" s="1"/>
  <c r="F674" i="7"/>
  <c r="C670" i="8" s="1"/>
  <c r="C674" i="7"/>
  <c r="A670" i="8" s="1"/>
  <c r="A676" i="5" s="1"/>
  <c r="F673" i="7"/>
  <c r="C669" i="8" s="1"/>
  <c r="F672" i="7"/>
  <c r="C668" i="8" s="1"/>
  <c r="C671" i="7"/>
  <c r="A667" i="8" s="1"/>
  <c r="A673" i="4" s="1"/>
  <c r="F670" i="7"/>
  <c r="C666" i="8" s="1"/>
  <c r="F669" i="7"/>
  <c r="C665" i="8" s="1"/>
  <c r="F668" i="7"/>
  <c r="C664" i="8" s="1"/>
  <c r="C668" i="7"/>
  <c r="A664" i="8" s="1"/>
  <c r="F667" i="7"/>
  <c r="C663" i="8" s="1"/>
  <c r="F666" i="7"/>
  <c r="C662" i="8" s="1"/>
  <c r="C666" i="7"/>
  <c r="A662" i="8" s="1"/>
  <c r="A668" i="5" s="1"/>
  <c r="F665" i="7"/>
  <c r="C661" i="8" s="1"/>
  <c r="F664" i="7"/>
  <c r="C660" i="8" s="1"/>
  <c r="F663" i="7"/>
  <c r="C659" i="8" s="1"/>
  <c r="C663" i="7"/>
  <c r="A659" i="8" s="1"/>
  <c r="A665" i="4" s="1"/>
  <c r="C662" i="7"/>
  <c r="A658" i="8" s="1"/>
  <c r="A664" i="5" s="1"/>
  <c r="F661" i="7"/>
  <c r="C657" i="8" s="1"/>
  <c r="C661" i="7"/>
  <c r="A657" i="8" s="1"/>
  <c r="A663" i="5" s="1"/>
  <c r="F660" i="7"/>
  <c r="C656" i="8" s="1"/>
  <c r="C659" i="7"/>
  <c r="A655" i="8" s="1"/>
  <c r="A661" i="4" s="1"/>
  <c r="F658" i="7"/>
  <c r="C654" i="8" s="1"/>
  <c r="F657" i="7"/>
  <c r="C653" i="8" s="1"/>
  <c r="C657" i="7"/>
  <c r="A653" i="8" s="1"/>
  <c r="A659" i="4" s="1"/>
  <c r="C656" i="7"/>
  <c r="A652" i="8" s="1"/>
  <c r="A658" i="5" s="1"/>
  <c r="F655" i="7"/>
  <c r="C651" i="8" s="1"/>
  <c r="C655" i="7"/>
  <c r="A651" i="8" s="1"/>
  <c r="A657" i="5" s="1"/>
  <c r="F654" i="7"/>
  <c r="C650" i="8" s="1"/>
  <c r="F653" i="7"/>
  <c r="C649" i="8" s="1"/>
  <c r="F652" i="7"/>
  <c r="C648" i="8" s="1"/>
  <c r="F651" i="7"/>
  <c r="C647" i="8" s="1"/>
  <c r="C650" i="7"/>
  <c r="A646" i="8" s="1"/>
  <c r="F649" i="7"/>
  <c r="C645" i="8" s="1"/>
  <c r="C649" i="7"/>
  <c r="A645" i="8" s="1"/>
  <c r="A651" i="5" s="1"/>
  <c r="F648" i="7"/>
  <c r="C644" i="8" s="1"/>
  <c r="C648" i="7"/>
  <c r="A644" i="8" s="1"/>
  <c r="A650" i="4" s="1"/>
  <c r="F647" i="7"/>
  <c r="C643" i="8" s="1"/>
  <c r="F646" i="7"/>
  <c r="C642" i="8" s="1"/>
  <c r="C646" i="7"/>
  <c r="A642" i="8" s="1"/>
  <c r="A648" i="5" s="1"/>
  <c r="F645" i="7"/>
  <c r="C641" i="8" s="1"/>
  <c r="F644" i="7"/>
  <c r="C640" i="8" s="1"/>
  <c r="C644" i="7"/>
  <c r="A640" i="8" s="1"/>
  <c r="A646" i="5" s="1"/>
  <c r="F643" i="7"/>
  <c r="C639" i="8" s="1"/>
  <c r="C643" i="7"/>
  <c r="A639" i="8" s="1"/>
  <c r="A645" i="5" s="1"/>
  <c r="F642" i="7"/>
  <c r="C638" i="8" s="1"/>
  <c r="F641" i="7"/>
  <c r="C637" i="8" s="1"/>
  <c r="C641" i="7"/>
  <c r="A637" i="8" s="1"/>
  <c r="A643" i="5" s="1"/>
  <c r="C640" i="7"/>
  <c r="A636" i="8" s="1"/>
  <c r="A642" i="4" s="1"/>
  <c r="F639" i="7"/>
  <c r="C635" i="8" s="1"/>
  <c r="C639" i="7"/>
  <c r="A635" i="8" s="1"/>
  <c r="A641" i="4" s="1"/>
  <c r="F638" i="7"/>
  <c r="C634" i="8" s="1"/>
  <c r="F637" i="7"/>
  <c r="C633" i="8" s="1"/>
  <c r="F636" i="7"/>
  <c r="C632" i="8" s="1"/>
  <c r="C636" i="7"/>
  <c r="A632" i="8" s="1"/>
  <c r="A638" i="5" s="1"/>
  <c r="F635" i="7"/>
  <c r="C631" i="8" s="1"/>
  <c r="F634" i="7"/>
  <c r="C630" i="8" s="1"/>
  <c r="F633" i="7"/>
  <c r="C629" i="8" s="1"/>
  <c r="F632" i="7"/>
  <c r="C628" i="8" s="1"/>
  <c r="C631" i="7"/>
  <c r="A627" i="8" s="1"/>
  <c r="A633" i="4" s="1"/>
  <c r="F630" i="7"/>
  <c r="C626" i="8" s="1"/>
  <c r="F629" i="7"/>
  <c r="C625" i="8" s="1"/>
  <c r="C628" i="7"/>
  <c r="A624" i="8" s="1"/>
  <c r="A630" i="5" s="1"/>
  <c r="F627" i="7"/>
  <c r="C623" i="8" s="1"/>
  <c r="F626" i="7"/>
  <c r="C622" i="8" s="1"/>
  <c r="F625" i="7"/>
  <c r="C621" i="8" s="1"/>
  <c r="C625" i="7"/>
  <c r="A621" i="8" s="1"/>
  <c r="A627" i="5" s="1"/>
  <c r="C624" i="7"/>
  <c r="A620" i="8" s="1"/>
  <c r="A626" i="5" s="1"/>
  <c r="F623" i="7"/>
  <c r="C619" i="8" s="1"/>
  <c r="F622" i="7"/>
  <c r="C618" i="8" s="1"/>
  <c r="C622" i="7"/>
  <c r="A618" i="8" s="1"/>
  <c r="A624" i="5" s="1"/>
  <c r="F621" i="7"/>
  <c r="C617" i="8" s="1"/>
  <c r="F620" i="7"/>
  <c r="C616" i="8" s="1"/>
  <c r="F619" i="7"/>
  <c r="C615" i="8" s="1"/>
  <c r="F618" i="7"/>
  <c r="C614" i="8" s="1"/>
  <c r="C618" i="7"/>
  <c r="A614" i="8" s="1"/>
  <c r="A620" i="5" s="1"/>
  <c r="C617" i="7"/>
  <c r="A613" i="8" s="1"/>
  <c r="A619" i="5" s="1"/>
  <c r="F616" i="7"/>
  <c r="C612" i="8" s="1"/>
  <c r="C616" i="7"/>
  <c r="A612" i="8" s="1"/>
  <c r="A618" i="4" s="1"/>
  <c r="F615" i="7"/>
  <c r="C611" i="8" s="1"/>
  <c r="C615" i="7"/>
  <c r="A611" i="8" s="1"/>
  <c r="A617" i="5" s="1"/>
  <c r="C614" i="7"/>
  <c r="A610" i="8" s="1"/>
  <c r="A616" i="5" s="1"/>
  <c r="F613" i="7"/>
  <c r="C609" i="8" s="1"/>
  <c r="F612" i="7"/>
  <c r="C608" i="8" s="1"/>
  <c r="C612" i="7"/>
  <c r="A608" i="8" s="1"/>
  <c r="A614" i="5" s="1"/>
  <c r="F611" i="7"/>
  <c r="C607" i="8" s="1"/>
  <c r="C611" i="7"/>
  <c r="A607" i="8" s="1"/>
  <c r="A613" i="5" s="1"/>
  <c r="C610" i="7"/>
  <c r="A606" i="8" s="1"/>
  <c r="A612" i="5" s="1"/>
  <c r="F609" i="7"/>
  <c r="C605" i="8" s="1"/>
  <c r="C609" i="7"/>
  <c r="A605" i="8" s="1"/>
  <c r="A611" i="5" s="1"/>
  <c r="F608" i="7"/>
  <c r="C604" i="8" s="1"/>
  <c r="C608" i="7"/>
  <c r="A604" i="8" s="1"/>
  <c r="A610" i="4" s="1"/>
  <c r="F607" i="7"/>
  <c r="C603" i="8" s="1"/>
  <c r="C607" i="7"/>
  <c r="A603" i="8" s="1"/>
  <c r="A609" i="4" s="1"/>
  <c r="F606" i="7"/>
  <c r="C602" i="8" s="1"/>
  <c r="C605" i="7"/>
  <c r="A601" i="8" s="1"/>
  <c r="A607" i="5" s="1"/>
  <c r="F604" i="7"/>
  <c r="C600" i="8" s="1"/>
  <c r="C604" i="7"/>
  <c r="A600" i="8" s="1"/>
  <c r="F603" i="7"/>
  <c r="C599" i="8" s="1"/>
  <c r="C603" i="7"/>
  <c r="A599" i="8" s="1"/>
  <c r="A605" i="5" s="1"/>
  <c r="F602" i="7"/>
  <c r="C598" i="8" s="1"/>
  <c r="F601" i="7"/>
  <c r="C597" i="8" s="1"/>
  <c r="F600" i="7"/>
  <c r="C596" i="8" s="1"/>
  <c r="C600" i="7"/>
  <c r="A596" i="8" s="1"/>
  <c r="A602" i="5" s="1"/>
  <c r="F599" i="7"/>
  <c r="C595" i="8" s="1"/>
  <c r="C599" i="7"/>
  <c r="A595" i="8" s="1"/>
  <c r="A601" i="5" s="1"/>
  <c r="F598" i="7"/>
  <c r="C594" i="8" s="1"/>
  <c r="F597" i="7"/>
  <c r="C593" i="8" s="1"/>
  <c r="C596" i="7"/>
  <c r="A592" i="8" s="1"/>
  <c r="A598" i="5" s="1"/>
  <c r="C595" i="7"/>
  <c r="A591" i="8" s="1"/>
  <c r="A597" i="5" s="1"/>
  <c r="F594" i="7"/>
  <c r="C590" i="8" s="1"/>
  <c r="F593" i="7"/>
  <c r="C589" i="8" s="1"/>
  <c r="C592" i="7"/>
  <c r="A588" i="8" s="1"/>
  <c r="A594" i="5" s="1"/>
  <c r="F591" i="7"/>
  <c r="C587" i="8" s="1"/>
  <c r="C591" i="7"/>
  <c r="A587" i="8" s="1"/>
  <c r="A593" i="4" s="1"/>
  <c r="F590" i="7"/>
  <c r="C586" i="8" s="1"/>
  <c r="C590" i="7"/>
  <c r="A586" i="8" s="1"/>
  <c r="A592" i="5" s="1"/>
  <c r="F589" i="7"/>
  <c r="C585" i="8" s="1"/>
  <c r="F588" i="7"/>
  <c r="C584" i="8" s="1"/>
  <c r="F587" i="7"/>
  <c r="C583" i="8" s="1"/>
  <c r="C586" i="7"/>
  <c r="A582" i="8" s="1"/>
  <c r="A588" i="5" s="1"/>
  <c r="F585" i="7"/>
  <c r="C581" i="8" s="1"/>
  <c r="C585" i="7"/>
  <c r="A581" i="8" s="1"/>
  <c r="A587" i="5" s="1"/>
  <c r="F584" i="7"/>
  <c r="C580" i="8" s="1"/>
  <c r="C584" i="7"/>
  <c r="A580" i="8" s="1"/>
  <c r="A586" i="5" s="1"/>
  <c r="C583" i="7"/>
  <c r="A579" i="8" s="1"/>
  <c r="A585" i="5" s="1"/>
  <c r="F582" i="7"/>
  <c r="C578" i="8" s="1"/>
  <c r="C582" i="7"/>
  <c r="A578" i="8" s="1"/>
  <c r="A584" i="5" s="1"/>
  <c r="F581" i="7"/>
  <c r="C577" i="8" s="1"/>
  <c r="F580" i="7"/>
  <c r="C576" i="8" s="1"/>
  <c r="C580" i="7"/>
  <c r="A576" i="8" s="1"/>
  <c r="A582" i="5" s="1"/>
  <c r="F579" i="7"/>
  <c r="C575" i="8" s="1"/>
  <c r="F578" i="7"/>
  <c r="C574" i="8" s="1"/>
  <c r="C577" i="7"/>
  <c r="A573" i="8" s="1"/>
  <c r="A579" i="4" s="1"/>
  <c r="F576" i="7"/>
  <c r="C572" i="8" s="1"/>
  <c r="C576" i="7"/>
  <c r="A572" i="8" s="1"/>
  <c r="A578" i="4" s="1"/>
  <c r="F575" i="7"/>
  <c r="C571" i="8" s="1"/>
  <c r="C575" i="7"/>
  <c r="A571" i="8" s="1"/>
  <c r="A577" i="5" s="1"/>
  <c r="F574" i="7"/>
  <c r="C570" i="8" s="1"/>
  <c r="C573" i="7"/>
  <c r="A569" i="8" s="1"/>
  <c r="A575" i="5" s="1"/>
  <c r="C572" i="7"/>
  <c r="A568" i="8" s="1"/>
  <c r="A574" i="4" s="1"/>
  <c r="C571" i="7"/>
  <c r="A567" i="8" s="1"/>
  <c r="F570" i="7"/>
  <c r="C566" i="8" s="1"/>
  <c r="C570" i="7"/>
  <c r="A566" i="8" s="1"/>
  <c r="A572" i="5" s="1"/>
  <c r="C569" i="7"/>
  <c r="A565" i="8" s="1"/>
  <c r="A571" i="5" s="1"/>
  <c r="F568" i="7"/>
  <c r="C564" i="8" s="1"/>
  <c r="F567" i="7"/>
  <c r="C563" i="8" s="1"/>
  <c r="F566" i="7"/>
  <c r="C562" i="8" s="1"/>
  <c r="F565" i="7"/>
  <c r="C561" i="8" s="1"/>
  <c r="F564" i="7"/>
  <c r="C560" i="8" s="1"/>
  <c r="F563" i="7"/>
  <c r="C559" i="8" s="1"/>
  <c r="C563" i="7"/>
  <c r="A559" i="8" s="1"/>
  <c r="A565" i="4" s="1"/>
  <c r="F562" i="7"/>
  <c r="C558" i="8" s="1"/>
  <c r="F561" i="7"/>
  <c r="C557" i="8" s="1"/>
  <c r="C561" i="7"/>
  <c r="A557" i="8" s="1"/>
  <c r="A563" i="5" s="1"/>
  <c r="C560" i="7"/>
  <c r="A556" i="8" s="1"/>
  <c r="A562" i="4" s="1"/>
  <c r="C559" i="7"/>
  <c r="A555" i="8" s="1"/>
  <c r="A561" i="5" s="1"/>
  <c r="C558" i="7"/>
  <c r="A554" i="8" s="1"/>
  <c r="A560" i="5" s="1"/>
  <c r="C557" i="7"/>
  <c r="A553" i="8" s="1"/>
  <c r="A559" i="5" s="1"/>
  <c r="F556" i="7"/>
  <c r="C552" i="8" s="1"/>
  <c r="C555" i="7"/>
  <c r="A551" i="8" s="1"/>
  <c r="C554" i="7"/>
  <c r="A550" i="8" s="1"/>
  <c r="A556" i="5" s="1"/>
  <c r="F553" i="7"/>
  <c r="C549" i="8" s="1"/>
  <c r="C553" i="7"/>
  <c r="A549" i="8" s="1"/>
  <c r="A555" i="5" s="1"/>
  <c r="F552" i="7"/>
  <c r="C548" i="8" s="1"/>
  <c r="C552" i="7"/>
  <c r="A548" i="8" s="1"/>
  <c r="A554" i="4" s="1"/>
  <c r="F551" i="7"/>
  <c r="C547" i="8" s="1"/>
  <c r="C551" i="7"/>
  <c r="A547" i="8" s="1"/>
  <c r="A553" i="5" s="1"/>
  <c r="F550" i="7"/>
  <c r="C546" i="8" s="1"/>
  <c r="F549" i="7"/>
  <c r="C545" i="8" s="1"/>
  <c r="C549" i="7"/>
  <c r="A545" i="8" s="1"/>
  <c r="A551" i="5" s="1"/>
  <c r="F548" i="7"/>
  <c r="C544" i="8" s="1"/>
  <c r="C548" i="7"/>
  <c r="A544" i="8" s="1"/>
  <c r="A550" i="4" s="1"/>
  <c r="F547" i="7"/>
  <c r="C543" i="8" s="1"/>
  <c r="C547" i="7"/>
  <c r="A543" i="8" s="1"/>
  <c r="A549" i="5" s="1"/>
  <c r="F546" i="7"/>
  <c r="C542" i="8" s="1"/>
  <c r="C546" i="7"/>
  <c r="A542" i="8" s="1"/>
  <c r="A548" i="5" s="1"/>
  <c r="F545" i="7"/>
  <c r="C541" i="8" s="1"/>
  <c r="C544" i="7"/>
  <c r="A540" i="8" s="1"/>
  <c r="A546" i="5" s="1"/>
  <c r="F543" i="7"/>
  <c r="C539" i="8" s="1"/>
  <c r="C543" i="7"/>
  <c r="A539" i="8" s="1"/>
  <c r="A545" i="4" s="1"/>
  <c r="F542" i="7"/>
  <c r="C538" i="8" s="1"/>
  <c r="C542" i="7"/>
  <c r="A538" i="8" s="1"/>
  <c r="A544" i="5" s="1"/>
  <c r="F541" i="7"/>
  <c r="C537" i="8" s="1"/>
  <c r="C541" i="7"/>
  <c r="A537" i="8" s="1"/>
  <c r="A543" i="5" s="1"/>
  <c r="F540" i="7"/>
  <c r="C536" i="8" s="1"/>
  <c r="C540" i="7"/>
  <c r="A536" i="8" s="1"/>
  <c r="A542" i="5" s="1"/>
  <c r="F539" i="7"/>
  <c r="C535" i="8" s="1"/>
  <c r="F538" i="7"/>
  <c r="C534" i="8" s="1"/>
  <c r="F537" i="7"/>
  <c r="C533" i="8" s="1"/>
  <c r="C537" i="7"/>
  <c r="A533" i="8" s="1"/>
  <c r="A539" i="5" s="1"/>
  <c r="C536" i="7"/>
  <c r="A532" i="8" s="1"/>
  <c r="A538" i="5" s="1"/>
  <c r="F535" i="7"/>
  <c r="C531" i="8" s="1"/>
  <c r="F534" i="7"/>
  <c r="C530" i="8" s="1"/>
  <c r="F533" i="7"/>
  <c r="C529" i="8" s="1"/>
  <c r="C533" i="7"/>
  <c r="A529" i="8" s="1"/>
  <c r="A535" i="5" s="1"/>
  <c r="F532" i="7"/>
  <c r="C528" i="8" s="1"/>
  <c r="F531" i="7"/>
  <c r="C527" i="8" s="1"/>
  <c r="F530" i="7"/>
  <c r="C526" i="8" s="1"/>
  <c r="C530" i="7"/>
  <c r="A526" i="8" s="1"/>
  <c r="A532" i="5" s="1"/>
  <c r="F529" i="7"/>
  <c r="C525" i="8" s="1"/>
  <c r="C529" i="7"/>
  <c r="A525" i="8" s="1"/>
  <c r="A531" i="5" s="1"/>
  <c r="F528" i="7"/>
  <c r="C524" i="8" s="1"/>
  <c r="F527" i="7"/>
  <c r="C523" i="8" s="1"/>
  <c r="C527" i="7"/>
  <c r="A523" i="8" s="1"/>
  <c r="A529" i="4" s="1"/>
  <c r="F526" i="7"/>
  <c r="C522" i="8" s="1"/>
  <c r="C526" i="7"/>
  <c r="A522" i="8" s="1"/>
  <c r="A528" i="5" s="1"/>
  <c r="F525" i="7"/>
  <c r="C521" i="8" s="1"/>
  <c r="F524" i="7"/>
  <c r="C520" i="8" s="1"/>
  <c r="C524" i="7"/>
  <c r="A520" i="8" s="1"/>
  <c r="A526" i="4" s="1"/>
  <c r="F523" i="7"/>
  <c r="C519" i="8" s="1"/>
  <c r="C522" i="7"/>
  <c r="A518" i="8" s="1"/>
  <c r="A524" i="5" s="1"/>
  <c r="F521" i="7"/>
  <c r="C517" i="8" s="1"/>
  <c r="C520" i="7"/>
  <c r="A516" i="8" s="1"/>
  <c r="A522" i="5" s="1"/>
  <c r="F519" i="7"/>
  <c r="C515" i="8" s="1"/>
  <c r="F518" i="7"/>
  <c r="C514" i="8" s="1"/>
  <c r="C518" i="7"/>
  <c r="A514" i="8" s="1"/>
  <c r="C517" i="7"/>
  <c r="A513" i="8" s="1"/>
  <c r="A519" i="5" s="1"/>
  <c r="F516" i="7"/>
  <c r="C512" i="8" s="1"/>
  <c r="C516" i="7"/>
  <c r="A512" i="8" s="1"/>
  <c r="A518" i="4" s="1"/>
  <c r="C515" i="7"/>
  <c r="A511" i="8" s="1"/>
  <c r="A517" i="5" s="1"/>
  <c r="C514" i="7"/>
  <c r="A510" i="8" s="1"/>
  <c r="A516" i="5" s="1"/>
  <c r="F513" i="7"/>
  <c r="C509" i="8" s="1"/>
  <c r="C513" i="7"/>
  <c r="A509" i="8" s="1"/>
  <c r="A515" i="5" s="1"/>
  <c r="C512" i="7"/>
  <c r="A508" i="8" s="1"/>
  <c r="A514" i="5" s="1"/>
  <c r="F511" i="7"/>
  <c r="C507" i="8" s="1"/>
  <c r="C511" i="7"/>
  <c r="A507" i="8" s="1"/>
  <c r="A513" i="5" s="1"/>
  <c r="F510" i="7"/>
  <c r="C506" i="8" s="1"/>
  <c r="C510" i="7"/>
  <c r="A506" i="8" s="1"/>
  <c r="A512" i="5" s="1"/>
  <c r="F509" i="7"/>
  <c r="C505" i="8" s="1"/>
  <c r="C509" i="7"/>
  <c r="A505" i="8" s="1"/>
  <c r="A511" i="5" s="1"/>
  <c r="F508" i="7"/>
  <c r="C504" i="8" s="1"/>
  <c r="F507" i="7"/>
  <c r="C503" i="8" s="1"/>
  <c r="C507" i="7"/>
  <c r="A503" i="8" s="1"/>
  <c r="A509" i="4" s="1"/>
  <c r="F506" i="7"/>
  <c r="C502" i="8" s="1"/>
  <c r="C506" i="7"/>
  <c r="A502" i="8" s="1"/>
  <c r="A508" i="5" s="1"/>
  <c r="C505" i="7"/>
  <c r="A501" i="8" s="1"/>
  <c r="A507" i="5" s="1"/>
  <c r="F504" i="7"/>
  <c r="C500" i="8" s="1"/>
  <c r="F503" i="7"/>
  <c r="C499" i="8" s="1"/>
  <c r="C503" i="7"/>
  <c r="A499" i="8" s="1"/>
  <c r="F502" i="7"/>
  <c r="C498" i="8" s="1"/>
  <c r="F501" i="7"/>
  <c r="C497" i="8" s="1"/>
  <c r="C501" i="7"/>
  <c r="A497" i="8" s="1"/>
  <c r="A503" i="5" s="1"/>
  <c r="F500" i="7"/>
  <c r="C496" i="8" s="1"/>
  <c r="C500" i="7"/>
  <c r="A496" i="8" s="1"/>
  <c r="A502" i="4" s="1"/>
  <c r="C499" i="7"/>
  <c r="A495" i="8" s="1"/>
  <c r="A501" i="4" s="1"/>
  <c r="F498" i="7"/>
  <c r="C494" i="8" s="1"/>
  <c r="F497" i="7"/>
  <c r="C493" i="8" s="1"/>
  <c r="C496" i="7"/>
  <c r="A492" i="8" s="1"/>
  <c r="A498" i="5" s="1"/>
  <c r="F495" i="7"/>
  <c r="C491" i="8" s="1"/>
  <c r="F494" i="7"/>
  <c r="C490" i="8" s="1"/>
  <c r="C493" i="7"/>
  <c r="A489" i="8" s="1"/>
  <c r="A495" i="5" s="1"/>
  <c r="C492" i="7"/>
  <c r="A488" i="8" s="1"/>
  <c r="A494" i="5" s="1"/>
  <c r="F491" i="7"/>
  <c r="C487" i="8" s="1"/>
  <c r="C491" i="7"/>
  <c r="A487" i="8" s="1"/>
  <c r="A493" i="5" s="1"/>
  <c r="F490" i="7"/>
  <c r="C486" i="8" s="1"/>
  <c r="C490" i="7"/>
  <c r="A486" i="8" s="1"/>
  <c r="A492" i="5" s="1"/>
  <c r="F489" i="7"/>
  <c r="C485" i="8" s="1"/>
  <c r="C489" i="7"/>
  <c r="A485" i="8" s="1"/>
  <c r="A491" i="5" s="1"/>
  <c r="F488" i="7"/>
  <c r="C484" i="8" s="1"/>
  <c r="C488" i="7"/>
  <c r="A484" i="8" s="1"/>
  <c r="A490" i="5" s="1"/>
  <c r="C487" i="7"/>
  <c r="A483" i="8" s="1"/>
  <c r="A489" i="5" s="1"/>
  <c r="F486" i="7"/>
  <c r="C482" i="8" s="1"/>
  <c r="C486" i="7"/>
  <c r="A482" i="8" s="1"/>
  <c r="A488" i="5" s="1"/>
  <c r="C485" i="7"/>
  <c r="A481" i="8" s="1"/>
  <c r="A487" i="5" s="1"/>
  <c r="C484" i="7"/>
  <c r="A480" i="8" s="1"/>
  <c r="A486" i="5" s="1"/>
  <c r="C483" i="7"/>
  <c r="A479" i="8" s="1"/>
  <c r="A485" i="5" s="1"/>
  <c r="F482" i="7"/>
  <c r="C478" i="8" s="1"/>
  <c r="F481" i="7"/>
  <c r="C477" i="8" s="1"/>
  <c r="C481" i="7"/>
  <c r="A477" i="8" s="1"/>
  <c r="A483" i="5" s="1"/>
  <c r="F480" i="7"/>
  <c r="C476" i="8" s="1"/>
  <c r="F479" i="7"/>
  <c r="C475" i="8" s="1"/>
  <c r="C479" i="7"/>
  <c r="A475" i="8" s="1"/>
  <c r="A481" i="4" s="1"/>
  <c r="F478" i="7"/>
  <c r="C474" i="8" s="1"/>
  <c r="C478" i="7"/>
  <c r="A474" i="8" s="1"/>
  <c r="A480" i="5" s="1"/>
  <c r="F477" i="7"/>
  <c r="C473" i="8" s="1"/>
  <c r="C477" i="7"/>
  <c r="A473" i="8" s="1"/>
  <c r="A479" i="5" s="1"/>
  <c r="C476" i="7"/>
  <c r="A472" i="8" s="1"/>
  <c r="A478" i="5" s="1"/>
  <c r="F475" i="7"/>
  <c r="C471" i="8" s="1"/>
  <c r="F474" i="7"/>
  <c r="C470" i="8" s="1"/>
  <c r="F473" i="7"/>
  <c r="C469" i="8" s="1"/>
  <c r="C473" i="7"/>
  <c r="A469" i="8" s="1"/>
  <c r="A475" i="5" s="1"/>
  <c r="F472" i="7"/>
  <c r="C468" i="8" s="1"/>
  <c r="C472" i="7"/>
  <c r="A468" i="8" s="1"/>
  <c r="A474" i="4" s="1"/>
  <c r="C471" i="7"/>
  <c r="A467" i="8" s="1"/>
  <c r="A473" i="5" s="1"/>
  <c r="F470" i="7"/>
  <c r="C466" i="8" s="1"/>
  <c r="C470" i="7"/>
  <c r="A466" i="8" s="1"/>
  <c r="A472" i="5" s="1"/>
  <c r="F469" i="7"/>
  <c r="C465" i="8" s="1"/>
  <c r="C469" i="7"/>
  <c r="A465" i="8" s="1"/>
  <c r="A471" i="5" s="1"/>
  <c r="F468" i="7"/>
  <c r="C464" i="8" s="1"/>
  <c r="F467" i="7"/>
  <c r="C463" i="8" s="1"/>
  <c r="F466" i="7"/>
  <c r="C462" i="8" s="1"/>
  <c r="C466" i="7"/>
  <c r="A462" i="8" s="1"/>
  <c r="A468" i="5" s="1"/>
  <c r="F465" i="7"/>
  <c r="C461" i="8" s="1"/>
  <c r="F464" i="7"/>
  <c r="C460" i="8" s="1"/>
  <c r="C463" i="7"/>
  <c r="A459" i="8" s="1"/>
  <c r="A465" i="5" s="1"/>
  <c r="F462" i="7"/>
  <c r="C458" i="8" s="1"/>
  <c r="C462" i="7"/>
  <c r="A458" i="8" s="1"/>
  <c r="A464" i="5" s="1"/>
  <c r="F461" i="7"/>
  <c r="C457" i="8" s="1"/>
  <c r="C460" i="7"/>
  <c r="A456" i="8" s="1"/>
  <c r="A462" i="4" s="1"/>
  <c r="F459" i="7"/>
  <c r="C455" i="8" s="1"/>
  <c r="F458" i="7"/>
  <c r="C454" i="8" s="1"/>
  <c r="F457" i="7"/>
  <c r="C453" i="8" s="1"/>
  <c r="F456" i="7"/>
  <c r="C452" i="8" s="1"/>
  <c r="F455" i="7"/>
  <c r="C451" i="8" s="1"/>
  <c r="C455" i="7"/>
  <c r="A451" i="8" s="1"/>
  <c r="A457" i="5" s="1"/>
  <c r="F454" i="7"/>
  <c r="C450" i="8" s="1"/>
  <c r="C454" i="7"/>
  <c r="A450" i="8" s="1"/>
  <c r="A456" i="5" s="1"/>
  <c r="C453" i="7"/>
  <c r="A449" i="8" s="1"/>
  <c r="A455" i="5" s="1"/>
  <c r="F452" i="7"/>
  <c r="C448" i="8" s="1"/>
  <c r="C452" i="7"/>
  <c r="A448" i="8" s="1"/>
  <c r="A454" i="4" s="1"/>
  <c r="C451" i="7"/>
  <c r="A447" i="8" s="1"/>
  <c r="A453" i="5" s="1"/>
  <c r="C450" i="7"/>
  <c r="A446" i="8" s="1"/>
  <c r="A452" i="5" s="1"/>
  <c r="C449" i="7"/>
  <c r="A445" i="8" s="1"/>
  <c r="A451" i="5" s="1"/>
  <c r="F448" i="7"/>
  <c r="C444" i="8" s="1"/>
  <c r="C448" i="7"/>
  <c r="A444" i="8" s="1"/>
  <c r="A450" i="4" s="1"/>
  <c r="F447" i="7"/>
  <c r="C443" i="8" s="1"/>
  <c r="F446" i="7"/>
  <c r="C442" i="8" s="1"/>
  <c r="F445" i="7"/>
  <c r="C441" i="8" s="1"/>
  <c r="F444" i="7"/>
  <c r="C440" i="8" s="1"/>
  <c r="F443" i="7"/>
  <c r="C439" i="8" s="1"/>
  <c r="C443" i="7"/>
  <c r="A439" i="8" s="1"/>
  <c r="A445" i="4" s="1"/>
  <c r="F442" i="7"/>
  <c r="C438" i="8" s="1"/>
  <c r="C442" i="7"/>
  <c r="A438" i="8" s="1"/>
  <c r="A444" i="5" s="1"/>
  <c r="F441" i="7"/>
  <c r="C437" i="8" s="1"/>
  <c r="F440" i="7"/>
  <c r="C436" i="8" s="1"/>
  <c r="F439" i="7"/>
  <c r="C435" i="8" s="1"/>
  <c r="F438" i="7"/>
  <c r="C434" i="8" s="1"/>
  <c r="C438" i="7"/>
  <c r="A434" i="8" s="1"/>
  <c r="A440" i="5" s="1"/>
  <c r="F437" i="7"/>
  <c r="C433" i="8" s="1"/>
  <c r="C437" i="7"/>
  <c r="A433" i="8" s="1"/>
  <c r="A439" i="4" s="1"/>
  <c r="C436" i="7"/>
  <c r="A432" i="8" s="1"/>
  <c r="A438" i="5" s="1"/>
  <c r="F435" i="7"/>
  <c r="C431" i="8" s="1"/>
  <c r="F434" i="7"/>
  <c r="C430" i="8" s="1"/>
  <c r="C434" i="7"/>
  <c r="A430" i="8" s="1"/>
  <c r="A436" i="5" s="1"/>
  <c r="F433" i="7"/>
  <c r="C429" i="8" s="1"/>
  <c r="F432" i="7"/>
  <c r="C428" i="8" s="1"/>
  <c r="F431" i="7"/>
  <c r="C427" i="8" s="1"/>
  <c r="C431" i="7"/>
  <c r="A427" i="8" s="1"/>
  <c r="F430" i="7"/>
  <c r="C426" i="8" s="1"/>
  <c r="C430" i="7"/>
  <c r="A426" i="8" s="1"/>
  <c r="A432" i="5" s="1"/>
  <c r="C429" i="7"/>
  <c r="A425" i="8" s="1"/>
  <c r="A431" i="5" s="1"/>
  <c r="F428" i="7"/>
  <c r="C424" i="8" s="1"/>
  <c r="F427" i="7"/>
  <c r="C423" i="8" s="1"/>
  <c r="F426" i="7"/>
  <c r="C422" i="8" s="1"/>
  <c r="C425" i="7"/>
  <c r="A421" i="8" s="1"/>
  <c r="A427" i="5" s="1"/>
  <c r="F424" i="7"/>
  <c r="C420" i="8" s="1"/>
  <c r="F423" i="7"/>
  <c r="C419" i="8" s="1"/>
  <c r="C423" i="7"/>
  <c r="A419" i="8" s="1"/>
  <c r="A425" i="5" s="1"/>
  <c r="F422" i="7"/>
  <c r="C418" i="8" s="1"/>
  <c r="C421" i="7"/>
  <c r="A417" i="8" s="1"/>
  <c r="A423" i="4" s="1"/>
  <c r="F420" i="7"/>
  <c r="C416" i="8" s="1"/>
  <c r="F419" i="7"/>
  <c r="C415" i="8" s="1"/>
  <c r="C419" i="7"/>
  <c r="A415" i="8" s="1"/>
  <c r="A421" i="4" s="1"/>
  <c r="F418" i="7"/>
  <c r="C414" i="8" s="1"/>
  <c r="C418" i="7"/>
  <c r="A414" i="8" s="1"/>
  <c r="A420" i="5" s="1"/>
  <c r="F417" i="7"/>
  <c r="C413" i="8" s="1"/>
  <c r="C417" i="7"/>
  <c r="A413" i="8" s="1"/>
  <c r="A419" i="5" s="1"/>
  <c r="F416" i="7"/>
  <c r="C412" i="8" s="1"/>
  <c r="C416" i="7"/>
  <c r="A412" i="8" s="1"/>
  <c r="A418" i="5" s="1"/>
  <c r="F415" i="7"/>
  <c r="C411" i="8" s="1"/>
  <c r="C414" i="7"/>
  <c r="A410" i="8" s="1"/>
  <c r="A416" i="5" s="1"/>
  <c r="F413" i="7"/>
  <c r="C409" i="8" s="1"/>
  <c r="C413" i="7"/>
  <c r="A409" i="8" s="1"/>
  <c r="F412" i="7"/>
  <c r="C408" i="8" s="1"/>
  <c r="C412" i="7"/>
  <c r="A408" i="8" s="1"/>
  <c r="A414" i="4" s="1"/>
  <c r="F411" i="7"/>
  <c r="C407" i="8" s="1"/>
  <c r="C411" i="7"/>
  <c r="A407" i="8" s="1"/>
  <c r="A413" i="5" s="1"/>
  <c r="F410" i="7"/>
  <c r="C406" i="8" s="1"/>
  <c r="C410" i="7"/>
  <c r="A406" i="8" s="1"/>
  <c r="A412" i="5" s="1"/>
  <c r="F409" i="7"/>
  <c r="C405" i="8" s="1"/>
  <c r="C409" i="7"/>
  <c r="A405" i="8" s="1"/>
  <c r="A411" i="5" s="1"/>
  <c r="F408" i="7"/>
  <c r="C404" i="8" s="1"/>
  <c r="C408" i="7"/>
  <c r="A404" i="8" s="1"/>
  <c r="A410" i="5" s="1"/>
  <c r="C407" i="7"/>
  <c r="A403" i="8" s="1"/>
  <c r="A409" i="4" s="1"/>
  <c r="F406" i="7"/>
  <c r="C402" i="8" s="1"/>
  <c r="C406" i="7"/>
  <c r="A402" i="8" s="1"/>
  <c r="A408" i="5" s="1"/>
  <c r="C405" i="7"/>
  <c r="A401" i="8" s="1"/>
  <c r="A407" i="5" s="1"/>
  <c r="F404" i="7"/>
  <c r="C400" i="8" s="1"/>
  <c r="C404" i="7"/>
  <c r="A400" i="8" s="1"/>
  <c r="A406" i="4" s="1"/>
  <c r="C403" i="7"/>
  <c r="A399" i="8" s="1"/>
  <c r="A405" i="4" s="1"/>
  <c r="F402" i="7"/>
  <c r="C398" i="8" s="1"/>
  <c r="C402" i="7"/>
  <c r="A398" i="8" s="1"/>
  <c r="A404" i="5" s="1"/>
  <c r="F401" i="7"/>
  <c r="C397" i="8" s="1"/>
  <c r="F400" i="7"/>
  <c r="C396" i="8" s="1"/>
  <c r="C400" i="7"/>
  <c r="A396" i="8" s="1"/>
  <c r="A402" i="5" s="1"/>
  <c r="F399" i="7"/>
  <c r="C395" i="8" s="1"/>
  <c r="C399" i="7"/>
  <c r="A395" i="8" s="1"/>
  <c r="A401" i="5" s="1"/>
  <c r="F398" i="7"/>
  <c r="C394" i="8" s="1"/>
  <c r="F397" i="7"/>
  <c r="C393" i="8" s="1"/>
  <c r="C397" i="7"/>
  <c r="A393" i="8" s="1"/>
  <c r="A399" i="5" s="1"/>
  <c r="F396" i="7"/>
  <c r="C392" i="8" s="1"/>
  <c r="C396" i="7"/>
  <c r="A392" i="8" s="1"/>
  <c r="A398" i="5" s="1"/>
  <c r="F395" i="7"/>
  <c r="C391" i="8" s="1"/>
  <c r="C395" i="7"/>
  <c r="A391" i="8" s="1"/>
  <c r="A397" i="5" s="1"/>
  <c r="F394" i="7"/>
  <c r="C390" i="8" s="1"/>
  <c r="F393" i="7"/>
  <c r="C389" i="8" s="1"/>
  <c r="F392" i="7"/>
  <c r="C388" i="8" s="1"/>
  <c r="C392" i="7"/>
  <c r="A388" i="8" s="1"/>
  <c r="A394" i="4" s="1"/>
  <c r="F391" i="7"/>
  <c r="C387" i="8" s="1"/>
  <c r="C391" i="7"/>
  <c r="A387" i="8" s="1"/>
  <c r="A393" i="5" s="1"/>
  <c r="F390" i="7"/>
  <c r="C386" i="8" s="1"/>
  <c r="C390" i="7"/>
  <c r="A386" i="8" s="1"/>
  <c r="A392" i="5" s="1"/>
  <c r="F389" i="7"/>
  <c r="C385" i="8" s="1"/>
  <c r="C389" i="7"/>
  <c r="A385" i="8" s="1"/>
  <c r="A391" i="5" s="1"/>
  <c r="F388" i="7"/>
  <c r="C384" i="8" s="1"/>
  <c r="C388" i="7"/>
  <c r="A384" i="8" s="1"/>
  <c r="A390" i="5" s="1"/>
  <c r="F387" i="7"/>
  <c r="C383" i="8" s="1"/>
  <c r="C387" i="7"/>
  <c r="A383" i="8" s="1"/>
  <c r="F386" i="7"/>
  <c r="C382" i="8" s="1"/>
  <c r="C386" i="7"/>
  <c r="A382" i="8" s="1"/>
  <c r="A388" i="5" s="1"/>
  <c r="F385" i="7"/>
  <c r="C381" i="8" s="1"/>
  <c r="C385" i="7"/>
  <c r="A381" i="8" s="1"/>
  <c r="A387" i="5" s="1"/>
  <c r="C384" i="7"/>
  <c r="A380" i="8" s="1"/>
  <c r="A386" i="4" s="1"/>
  <c r="C383" i="7"/>
  <c r="A379" i="8" s="1"/>
  <c r="A385" i="5" s="1"/>
  <c r="F382" i="7"/>
  <c r="C378" i="8" s="1"/>
  <c r="F381" i="7"/>
  <c r="C377" i="8" s="1"/>
  <c r="F380" i="7"/>
  <c r="C376" i="8" s="1"/>
  <c r="F379" i="7"/>
  <c r="C375" i="8" s="1"/>
  <c r="F378" i="7"/>
  <c r="C374" i="8" s="1"/>
  <c r="C378" i="7"/>
  <c r="A374" i="8" s="1"/>
  <c r="A380" i="5" s="1"/>
  <c r="F377" i="7"/>
  <c r="C373" i="8" s="1"/>
  <c r="C377" i="7"/>
  <c r="A373" i="8" s="1"/>
  <c r="A379" i="5" s="1"/>
  <c r="F376" i="7"/>
  <c r="C372" i="8" s="1"/>
  <c r="F375" i="7"/>
  <c r="C371" i="8" s="1"/>
  <c r="C375" i="7"/>
  <c r="A371" i="8" s="1"/>
  <c r="A377" i="5" s="1"/>
  <c r="F374" i="7"/>
  <c r="C370" i="8" s="1"/>
  <c r="C374" i="7"/>
  <c r="A370" i="8" s="1"/>
  <c r="A376" i="5" s="1"/>
  <c r="F373" i="7"/>
  <c r="C369" i="8" s="1"/>
  <c r="F372" i="7"/>
  <c r="C368" i="8" s="1"/>
  <c r="C372" i="7"/>
  <c r="A368" i="8" s="1"/>
  <c r="A374" i="4" s="1"/>
  <c r="C371" i="7"/>
  <c r="A367" i="8" s="1"/>
  <c r="F370" i="7"/>
  <c r="C366" i="8" s="1"/>
  <c r="C370" i="7"/>
  <c r="A366" i="8" s="1"/>
  <c r="A372" i="5" s="1"/>
  <c r="C369" i="7"/>
  <c r="A365" i="8" s="1"/>
  <c r="A371" i="5" s="1"/>
  <c r="F368" i="7"/>
  <c r="C364" i="8" s="1"/>
  <c r="F367" i="7"/>
  <c r="C363" i="8" s="1"/>
  <c r="C367" i="7"/>
  <c r="A363" i="8" s="1"/>
  <c r="A369" i="4" s="1"/>
  <c r="C366" i="7"/>
  <c r="A362" i="8" s="1"/>
  <c r="A368" i="5" s="1"/>
  <c r="F365" i="7"/>
  <c r="C361" i="8" s="1"/>
  <c r="C364" i="7"/>
  <c r="A360" i="8" s="1"/>
  <c r="A366" i="5" s="1"/>
  <c r="F363" i="7"/>
  <c r="C359" i="8" s="1"/>
  <c r="C363" i="7"/>
  <c r="A359" i="8" s="1"/>
  <c r="A365" i="4" s="1"/>
  <c r="F362" i="7"/>
  <c r="C358" i="8" s="1"/>
  <c r="C362" i="7"/>
  <c r="A358" i="8" s="1"/>
  <c r="A364" i="5" s="1"/>
  <c r="F361" i="7"/>
  <c r="C357" i="8" s="1"/>
  <c r="C361" i="7"/>
  <c r="A357" i="8" s="1"/>
  <c r="A363" i="5" s="1"/>
  <c r="F360" i="7"/>
  <c r="C356" i="8" s="1"/>
  <c r="F359" i="7"/>
  <c r="C355" i="8" s="1"/>
  <c r="F358" i="7"/>
  <c r="C354" i="8" s="1"/>
  <c r="F357" i="7"/>
  <c r="C353" i="8" s="1"/>
  <c r="C357" i="7"/>
  <c r="A353" i="8" s="1"/>
  <c r="A359" i="5" s="1"/>
  <c r="F356" i="7"/>
  <c r="C352" i="8" s="1"/>
  <c r="F355" i="7"/>
  <c r="C351" i="8" s="1"/>
  <c r="F354" i="7"/>
  <c r="C350" i="8" s="1"/>
  <c r="C354" i="7"/>
  <c r="A350" i="8" s="1"/>
  <c r="A356" i="5" s="1"/>
  <c r="F353" i="7"/>
  <c r="C349" i="8" s="1"/>
  <c r="F352" i="7"/>
  <c r="C348" i="8" s="1"/>
  <c r="F351" i="7"/>
  <c r="C347" i="8" s="1"/>
  <c r="C350" i="7"/>
  <c r="A346" i="8" s="1"/>
  <c r="A352" i="5" s="1"/>
  <c r="F349" i="7"/>
  <c r="C345" i="8" s="1"/>
  <c r="F348" i="7"/>
  <c r="C344" i="8" s="1"/>
  <c r="C348" i="7"/>
  <c r="A344" i="8" s="1"/>
  <c r="A350" i="4" s="1"/>
  <c r="F347" i="7"/>
  <c r="C343" i="8" s="1"/>
  <c r="F346" i="7"/>
  <c r="C342" i="8" s="1"/>
  <c r="C346" i="7"/>
  <c r="A342" i="8" s="1"/>
  <c r="A348" i="5" s="1"/>
  <c r="F345" i="7"/>
  <c r="C341" i="8" s="1"/>
  <c r="C345" i="7"/>
  <c r="A341" i="8" s="1"/>
  <c r="A347" i="5" s="1"/>
  <c r="F344" i="7"/>
  <c r="C340" i="8" s="1"/>
  <c r="C343" i="7"/>
  <c r="A339" i="8" s="1"/>
  <c r="A345" i="5" s="1"/>
  <c r="F342" i="7"/>
  <c r="C338" i="8" s="1"/>
  <c r="C341" i="7"/>
  <c r="A337" i="8" s="1"/>
  <c r="A343" i="5" s="1"/>
  <c r="F340" i="7"/>
  <c r="C336" i="8" s="1"/>
  <c r="C340" i="7"/>
  <c r="A336" i="8" s="1"/>
  <c r="A342" i="5" s="1"/>
  <c r="F339" i="7"/>
  <c r="C335" i="8" s="1"/>
  <c r="C339" i="7"/>
  <c r="A335" i="8" s="1"/>
  <c r="F338" i="7"/>
  <c r="C334" i="8" s="1"/>
  <c r="F337" i="7"/>
  <c r="C333" i="8" s="1"/>
  <c r="C337" i="7"/>
  <c r="A333" i="8" s="1"/>
  <c r="A339" i="4" s="1"/>
  <c r="F336" i="7"/>
  <c r="C332" i="8" s="1"/>
  <c r="F335" i="7"/>
  <c r="C331" i="8" s="1"/>
  <c r="C335" i="7"/>
  <c r="A331" i="8" s="1"/>
  <c r="F334" i="7"/>
  <c r="C330" i="8" s="1"/>
  <c r="C334" i="7"/>
  <c r="A330" i="8" s="1"/>
  <c r="A336" i="5" s="1"/>
  <c r="F333" i="7"/>
  <c r="C329" i="8" s="1"/>
  <c r="F332" i="7"/>
  <c r="C328" i="8" s="1"/>
  <c r="C331" i="7"/>
  <c r="A327" i="8" s="1"/>
  <c r="A333" i="5" s="1"/>
  <c r="F330" i="7"/>
  <c r="C326" i="8" s="1"/>
  <c r="C330" i="7"/>
  <c r="A326" i="8" s="1"/>
  <c r="A332" i="5" s="1"/>
  <c r="F329" i="7"/>
  <c r="C325" i="8" s="1"/>
  <c r="C329" i="7"/>
  <c r="A325" i="8" s="1"/>
  <c r="A331" i="5" s="1"/>
  <c r="F328" i="7"/>
  <c r="C324" i="8" s="1"/>
  <c r="F327" i="7"/>
  <c r="C323" i="8" s="1"/>
  <c r="C327" i="7"/>
  <c r="A323" i="8" s="1"/>
  <c r="A329" i="4" s="1"/>
  <c r="F326" i="7"/>
  <c r="C322" i="8" s="1"/>
  <c r="F325" i="7"/>
  <c r="C321" i="8" s="1"/>
  <c r="C325" i="7"/>
  <c r="A321" i="8" s="1"/>
  <c r="A327" i="5" s="1"/>
  <c r="F324" i="7"/>
  <c r="C320" i="8" s="1"/>
  <c r="C324" i="7"/>
  <c r="A320" i="8" s="1"/>
  <c r="A326" i="5" s="1"/>
  <c r="F323" i="7"/>
  <c r="C319" i="8" s="1"/>
  <c r="C323" i="7"/>
  <c r="A319" i="8" s="1"/>
  <c r="F322" i="7"/>
  <c r="C318" i="8" s="1"/>
  <c r="C322" i="7"/>
  <c r="A318" i="8" s="1"/>
  <c r="A324" i="5" s="1"/>
  <c r="F321" i="7"/>
  <c r="C317" i="8" s="1"/>
  <c r="F320" i="7"/>
  <c r="C316" i="8" s="1"/>
  <c r="C320" i="7"/>
  <c r="A316" i="8" s="1"/>
  <c r="A322" i="4" s="1"/>
  <c r="F319" i="7"/>
  <c r="C315" i="8" s="1"/>
  <c r="C319" i="7"/>
  <c r="A315" i="8" s="1"/>
  <c r="A321" i="5" s="1"/>
  <c r="C318" i="7"/>
  <c r="A314" i="8" s="1"/>
  <c r="A320" i="5" s="1"/>
  <c r="C317" i="7"/>
  <c r="A313" i="8" s="1"/>
  <c r="A319" i="5" s="1"/>
  <c r="F316" i="7"/>
  <c r="C312" i="8" s="1"/>
  <c r="F315" i="7"/>
  <c r="C311" i="8" s="1"/>
  <c r="C315" i="7"/>
  <c r="A311" i="8" s="1"/>
  <c r="A317" i="5" s="1"/>
  <c r="F314" i="7"/>
  <c r="C310" i="8" s="1"/>
  <c r="C314" i="7"/>
  <c r="A310" i="8" s="1"/>
  <c r="A316" i="5" s="1"/>
  <c r="F313" i="7"/>
  <c r="C309" i="8" s="1"/>
  <c r="F312" i="7"/>
  <c r="C308" i="8" s="1"/>
  <c r="F311" i="7"/>
  <c r="C307" i="8" s="1"/>
  <c r="C311" i="7"/>
  <c r="A307" i="8" s="1"/>
  <c r="A313" i="5" s="1"/>
  <c r="F310" i="7"/>
  <c r="C306" i="8" s="1"/>
  <c r="F309" i="7"/>
  <c r="C305" i="8" s="1"/>
  <c r="F308" i="7"/>
  <c r="C304" i="8" s="1"/>
  <c r="F307" i="7"/>
  <c r="C303" i="8" s="1"/>
  <c r="F306" i="7"/>
  <c r="C302" i="8" s="1"/>
  <c r="C306" i="7"/>
  <c r="A302" i="8" s="1"/>
  <c r="A308" i="5" s="1"/>
  <c r="C305" i="7"/>
  <c r="A301" i="8" s="1"/>
  <c r="A307" i="5" s="1"/>
  <c r="C304" i="7"/>
  <c r="A300" i="8" s="1"/>
  <c r="A306" i="4" s="1"/>
  <c r="F303" i="7"/>
  <c r="C299" i="8" s="1"/>
  <c r="C303" i="7"/>
  <c r="A299" i="8" s="1"/>
  <c r="A305" i="5" s="1"/>
  <c r="F302" i="7"/>
  <c r="C298" i="8" s="1"/>
  <c r="F301" i="7"/>
  <c r="C297" i="8" s="1"/>
  <c r="C300" i="7"/>
  <c r="A296" i="8" s="1"/>
  <c r="A302" i="5" s="1"/>
  <c r="F299" i="7"/>
  <c r="C295" i="8" s="1"/>
  <c r="C299" i="7"/>
  <c r="A295" i="8" s="1"/>
  <c r="A301" i="5" s="1"/>
  <c r="C298" i="7"/>
  <c r="A294" i="8" s="1"/>
  <c r="A300" i="5" s="1"/>
  <c r="C297" i="7"/>
  <c r="A293" i="8" s="1"/>
  <c r="A299" i="5" s="1"/>
  <c r="C296" i="7"/>
  <c r="A292" i="8" s="1"/>
  <c r="A298" i="5" s="1"/>
  <c r="C295" i="7"/>
  <c r="A291" i="8" s="1"/>
  <c r="A297" i="4" s="1"/>
  <c r="F294" i="7"/>
  <c r="C290" i="8" s="1"/>
  <c r="C294" i="7"/>
  <c r="A290" i="8" s="1"/>
  <c r="A296" i="5" s="1"/>
  <c r="F293" i="7"/>
  <c r="C289" i="8" s="1"/>
  <c r="C293" i="7"/>
  <c r="A289" i="8" s="1"/>
  <c r="A295" i="4" s="1"/>
  <c r="F292" i="7"/>
  <c r="C288" i="8" s="1"/>
  <c r="F291" i="7"/>
  <c r="C287" i="8" s="1"/>
  <c r="F290" i="7"/>
  <c r="C286" i="8" s="1"/>
  <c r="F289" i="7"/>
  <c r="C285" i="8" s="1"/>
  <c r="C289" i="7"/>
  <c r="A285" i="8" s="1"/>
  <c r="A291" i="5" s="1"/>
  <c r="C288" i="7"/>
  <c r="A284" i="8" s="1"/>
  <c r="A290" i="4" s="1"/>
  <c r="F287" i="7"/>
  <c r="C283" i="8" s="1"/>
  <c r="F286" i="7"/>
  <c r="C282" i="8" s="1"/>
  <c r="F285" i="7"/>
  <c r="C281" i="8" s="1"/>
  <c r="F284" i="7"/>
  <c r="C280" i="8" s="1"/>
  <c r="C284" i="7"/>
  <c r="A280" i="8" s="1"/>
  <c r="A286" i="4" s="1"/>
  <c r="F283" i="7"/>
  <c r="C279" i="8" s="1"/>
  <c r="C283" i="7"/>
  <c r="A279" i="8" s="1"/>
  <c r="A285" i="5" s="1"/>
  <c r="F282" i="7"/>
  <c r="C278" i="8" s="1"/>
  <c r="F281" i="7"/>
  <c r="C277" i="8" s="1"/>
  <c r="C281" i="7"/>
  <c r="A277" i="8" s="1"/>
  <c r="A283" i="5" s="1"/>
  <c r="F280" i="7"/>
  <c r="C276" i="8" s="1"/>
  <c r="C280" i="7"/>
  <c r="A276" i="8" s="1"/>
  <c r="A282" i="5" s="1"/>
  <c r="F279" i="7"/>
  <c r="C275" i="8" s="1"/>
  <c r="C279" i="7"/>
  <c r="A275" i="8" s="1"/>
  <c r="A281" i="4" s="1"/>
  <c r="F278" i="7"/>
  <c r="C274" i="8" s="1"/>
  <c r="C278" i="7"/>
  <c r="A274" i="8" s="1"/>
  <c r="A280" i="5" s="1"/>
  <c r="F277" i="7"/>
  <c r="C273" i="8" s="1"/>
  <c r="F276" i="7"/>
  <c r="C272" i="8" s="1"/>
  <c r="F275" i="7"/>
  <c r="C271" i="8" s="1"/>
  <c r="C275" i="7"/>
  <c r="A271" i="8" s="1"/>
  <c r="A277" i="5" s="1"/>
  <c r="F274" i="7"/>
  <c r="C270" i="8" s="1"/>
  <c r="C274" i="7"/>
  <c r="A270" i="8" s="1"/>
  <c r="A276" i="5" s="1"/>
  <c r="F273" i="7"/>
  <c r="C269" i="8" s="1"/>
  <c r="C273" i="7"/>
  <c r="A269" i="8" s="1"/>
  <c r="F272" i="7"/>
  <c r="C268" i="8" s="1"/>
  <c r="C272" i="7"/>
  <c r="A268" i="8" s="1"/>
  <c r="A274" i="4" s="1"/>
  <c r="C271" i="7"/>
  <c r="A267" i="8" s="1"/>
  <c r="A273" i="4" s="1"/>
  <c r="F270" i="7"/>
  <c r="C266" i="8" s="1"/>
  <c r="C270" i="7"/>
  <c r="A266" i="8" s="1"/>
  <c r="A272" i="5" s="1"/>
  <c r="F269" i="7"/>
  <c r="C265" i="8" s="1"/>
  <c r="F268" i="7"/>
  <c r="C264" i="8" s="1"/>
  <c r="C268" i="7"/>
  <c r="A264" i="8" s="1"/>
  <c r="A270" i="4" s="1"/>
  <c r="F267" i="7"/>
  <c r="C263" i="8" s="1"/>
  <c r="C267" i="7"/>
  <c r="A263" i="8" s="1"/>
  <c r="A269" i="4" s="1"/>
  <c r="F266" i="7"/>
  <c r="C262" i="8" s="1"/>
  <c r="C266" i="7"/>
  <c r="A262" i="8" s="1"/>
  <c r="A268" i="5" s="1"/>
  <c r="C265" i="7"/>
  <c r="A261" i="8" s="1"/>
  <c r="A267" i="5" s="1"/>
  <c r="F264" i="7"/>
  <c r="C260" i="8" s="1"/>
  <c r="C264" i="7"/>
  <c r="A260" i="8" s="1"/>
  <c r="A266" i="5" s="1"/>
  <c r="F263" i="7"/>
  <c r="C259" i="8" s="1"/>
  <c r="F262" i="7"/>
  <c r="C258" i="8" s="1"/>
  <c r="F261" i="7"/>
  <c r="C257" i="8" s="1"/>
  <c r="F260" i="7"/>
  <c r="C256" i="8" s="1"/>
  <c r="F259" i="7"/>
  <c r="C255" i="8" s="1"/>
  <c r="F258" i="7"/>
  <c r="C254" i="8" s="1"/>
  <c r="F257" i="7"/>
  <c r="C253" i="8" s="1"/>
  <c r="C257" i="7"/>
  <c r="A253" i="8" s="1"/>
  <c r="A259" i="5" s="1"/>
  <c r="C256" i="7"/>
  <c r="A252" i="8" s="1"/>
  <c r="A258" i="5" s="1"/>
  <c r="C255" i="7"/>
  <c r="A251" i="8" s="1"/>
  <c r="A257" i="4" s="1"/>
  <c r="F254" i="7"/>
  <c r="C250" i="8" s="1"/>
  <c r="F253" i="7"/>
  <c r="C249" i="8" s="1"/>
  <c r="C253" i="7"/>
  <c r="A249" i="8" s="1"/>
  <c r="A255" i="5" s="1"/>
  <c r="F252" i="7"/>
  <c r="C248" i="8" s="1"/>
  <c r="F251" i="7"/>
  <c r="C247" i="8" s="1"/>
  <c r="F250" i="7"/>
  <c r="C246" i="8" s="1"/>
  <c r="C250" i="7"/>
  <c r="A246" i="8" s="1"/>
  <c r="A252" i="5" s="1"/>
  <c r="C249" i="7"/>
  <c r="A245" i="8" s="1"/>
  <c r="A251" i="5" s="1"/>
  <c r="F248" i="7"/>
  <c r="C244" i="8" s="1"/>
  <c r="F247" i="7"/>
  <c r="C243" i="8" s="1"/>
  <c r="F246" i="7"/>
  <c r="C242" i="8" s="1"/>
  <c r="C245" i="7"/>
  <c r="A241" i="8" s="1"/>
  <c r="A247" i="5" s="1"/>
  <c r="F244" i="7"/>
  <c r="C240" i="8" s="1"/>
  <c r="C244" i="7"/>
  <c r="A240" i="8" s="1"/>
  <c r="A246" i="5" s="1"/>
  <c r="F243" i="7"/>
  <c r="C239" i="8" s="1"/>
  <c r="F242" i="7"/>
  <c r="C238" i="8" s="1"/>
  <c r="F241" i="7"/>
  <c r="C237" i="8" s="1"/>
  <c r="C241" i="7"/>
  <c r="A237" i="8" s="1"/>
  <c r="A243" i="5" s="1"/>
  <c r="F240" i="7"/>
  <c r="C236" i="8" s="1"/>
  <c r="F239" i="7"/>
  <c r="C235" i="8" s="1"/>
  <c r="C239" i="7"/>
  <c r="A235" i="8" s="1"/>
  <c r="A241" i="5" s="1"/>
  <c r="C238" i="7"/>
  <c r="A234" i="8" s="1"/>
  <c r="A240" i="5" s="1"/>
  <c r="F237" i="7"/>
  <c r="C233" i="8" s="1"/>
  <c r="C237" i="7"/>
  <c r="A233" i="8" s="1"/>
  <c r="A239" i="5" s="1"/>
  <c r="F236" i="7"/>
  <c r="C232" i="8" s="1"/>
  <c r="C236" i="7"/>
  <c r="A232" i="8" s="1"/>
  <c r="A238" i="4" s="1"/>
  <c r="F235" i="7"/>
  <c r="C231" i="8" s="1"/>
  <c r="C235" i="7"/>
  <c r="A231" i="8" s="1"/>
  <c r="A237" i="5" s="1"/>
  <c r="F234" i="7"/>
  <c r="C230" i="8" s="1"/>
  <c r="C234" i="7"/>
  <c r="A230" i="8" s="1"/>
  <c r="A236" i="5" s="1"/>
  <c r="C233" i="7"/>
  <c r="A229" i="8" s="1"/>
  <c r="A235" i="5" s="1"/>
  <c r="F232" i="7"/>
  <c r="C228" i="8" s="1"/>
  <c r="C232" i="7"/>
  <c r="A228" i="8" s="1"/>
  <c r="A234" i="5" s="1"/>
  <c r="F231" i="7"/>
  <c r="C227" i="8" s="1"/>
  <c r="C231" i="7"/>
  <c r="A227" i="8" s="1"/>
  <c r="A233" i="5" s="1"/>
  <c r="F230" i="7"/>
  <c r="C226" i="8" s="1"/>
  <c r="C229" i="7"/>
  <c r="A225" i="8" s="1"/>
  <c r="A231" i="5" s="1"/>
  <c r="F228" i="7"/>
  <c r="C224" i="8" s="1"/>
  <c r="F227" i="7"/>
  <c r="C223" i="8" s="1"/>
  <c r="C227" i="7"/>
  <c r="A223" i="8" s="1"/>
  <c r="A229" i="5" s="1"/>
  <c r="F226" i="7"/>
  <c r="C222" i="8" s="1"/>
  <c r="C225" i="7"/>
  <c r="A221" i="8" s="1"/>
  <c r="A227" i="5" s="1"/>
  <c r="C224" i="7"/>
  <c r="A220" i="8" s="1"/>
  <c r="A226" i="4" s="1"/>
  <c r="C223" i="7"/>
  <c r="A219" i="8" s="1"/>
  <c r="A225" i="4" s="1"/>
  <c r="F222" i="7"/>
  <c r="C218" i="8" s="1"/>
  <c r="C222" i="7"/>
  <c r="A218" i="8" s="1"/>
  <c r="A224" i="5" s="1"/>
  <c r="F221" i="7"/>
  <c r="C217" i="8" s="1"/>
  <c r="C221" i="7"/>
  <c r="A217" i="8" s="1"/>
  <c r="A223" i="5" s="1"/>
  <c r="F220" i="7"/>
  <c r="C216" i="8" s="1"/>
  <c r="F219" i="7"/>
  <c r="C215" i="8" s="1"/>
  <c r="F218" i="7"/>
  <c r="C214" i="8" s="1"/>
  <c r="C218" i="7"/>
  <c r="A214" i="8" s="1"/>
  <c r="A220" i="5" s="1"/>
  <c r="F217" i="7"/>
  <c r="C213" i="8" s="1"/>
  <c r="C217" i="7"/>
  <c r="A213" i="8" s="1"/>
  <c r="A219" i="5" s="1"/>
  <c r="F216" i="7"/>
  <c r="C212" i="8" s="1"/>
  <c r="C215" i="7"/>
  <c r="A211" i="8" s="1"/>
  <c r="A217" i="4" s="1"/>
  <c r="F214" i="7"/>
  <c r="C210" i="8" s="1"/>
  <c r="C214" i="7"/>
  <c r="A210" i="8" s="1"/>
  <c r="A216" i="5" s="1"/>
  <c r="C213" i="7"/>
  <c r="A209" i="8" s="1"/>
  <c r="A215" i="5" s="1"/>
  <c r="F212" i="7"/>
  <c r="C208" i="8" s="1"/>
  <c r="C212" i="7"/>
  <c r="A208" i="8" s="1"/>
  <c r="A214" i="4" s="1"/>
  <c r="F211" i="7"/>
  <c r="C207" i="8" s="1"/>
  <c r="F210" i="7"/>
  <c r="C206" i="8" s="1"/>
  <c r="C210" i="7"/>
  <c r="A206" i="8" s="1"/>
  <c r="A212" i="5" s="1"/>
  <c r="F209" i="7"/>
  <c r="C205" i="8" s="1"/>
  <c r="C209" i="7"/>
  <c r="A205" i="8" s="1"/>
  <c r="A211" i="4" s="1"/>
  <c r="C208" i="7"/>
  <c r="A204" i="8" s="1"/>
  <c r="A210" i="5" s="1"/>
  <c r="F207" i="7"/>
  <c r="C203" i="8" s="1"/>
  <c r="C207" i="7"/>
  <c r="A203" i="8" s="1"/>
  <c r="A209" i="5" s="1"/>
  <c r="F206" i="7"/>
  <c r="C202" i="8" s="1"/>
  <c r="F205" i="7"/>
  <c r="C201" i="8" s="1"/>
  <c r="F204" i="7"/>
  <c r="C200" i="8" s="1"/>
  <c r="F203" i="7"/>
  <c r="C199" i="8" s="1"/>
  <c r="F202" i="7"/>
  <c r="C198" i="8" s="1"/>
  <c r="C202" i="7"/>
  <c r="A198" i="8" s="1"/>
  <c r="A204" i="5" s="1"/>
  <c r="C201" i="7"/>
  <c r="A197" i="8" s="1"/>
  <c r="A203" i="5" s="1"/>
  <c r="F200" i="7"/>
  <c r="C196" i="8" s="1"/>
  <c r="F199" i="7"/>
  <c r="C195" i="8" s="1"/>
  <c r="C199" i="7"/>
  <c r="A195" i="8" s="1"/>
  <c r="A201" i="4" s="1"/>
  <c r="F198" i="7"/>
  <c r="C194" i="8" s="1"/>
  <c r="C198" i="7"/>
  <c r="A194" i="8" s="1"/>
  <c r="A200" i="5" s="1"/>
  <c r="C197" i="7"/>
  <c r="A193" i="8" s="1"/>
  <c r="A199" i="5" s="1"/>
  <c r="F196" i="7"/>
  <c r="C192" i="8" s="1"/>
  <c r="C196" i="7"/>
  <c r="A192" i="8" s="1"/>
  <c r="A198" i="5" s="1"/>
  <c r="F195" i="7"/>
  <c r="C191" i="8" s="1"/>
  <c r="F194" i="7"/>
  <c r="C190" i="8" s="1"/>
  <c r="C194" i="7"/>
  <c r="A190" i="8" s="1"/>
  <c r="A196" i="5" s="1"/>
  <c r="C193" i="7"/>
  <c r="A189" i="8" s="1"/>
  <c r="A195" i="5" s="1"/>
  <c r="F192" i="7"/>
  <c r="C188" i="8" s="1"/>
  <c r="C192" i="7"/>
  <c r="A188" i="8" s="1"/>
  <c r="A194" i="5" s="1"/>
  <c r="F191" i="7"/>
  <c r="C187" i="8" s="1"/>
  <c r="C191" i="7"/>
  <c r="A187" i="8" s="1"/>
  <c r="A193" i="4" s="1"/>
  <c r="F190" i="7"/>
  <c r="C186" i="8" s="1"/>
  <c r="C190" i="7"/>
  <c r="A186" i="8" s="1"/>
  <c r="A192" i="5" s="1"/>
  <c r="C189" i="7"/>
  <c r="A185" i="8" s="1"/>
  <c r="A191" i="5" s="1"/>
  <c r="F188" i="7"/>
  <c r="C184" i="8" s="1"/>
  <c r="C188" i="7"/>
  <c r="A184" i="8" s="1"/>
  <c r="A190" i="5" s="1"/>
  <c r="F187" i="7"/>
  <c r="C183" i="8" s="1"/>
  <c r="F186" i="7"/>
  <c r="C182" i="8" s="1"/>
  <c r="C186" i="7"/>
  <c r="A182" i="8" s="1"/>
  <c r="A188" i="5" s="1"/>
  <c r="F185" i="7"/>
  <c r="C181" i="8" s="1"/>
  <c r="F184" i="7"/>
  <c r="C180" i="8" s="1"/>
  <c r="F183" i="7"/>
  <c r="C179" i="8" s="1"/>
  <c r="C183" i="7"/>
  <c r="A179" i="8" s="1"/>
  <c r="A185" i="4" s="1"/>
  <c r="C182" i="7"/>
  <c r="A178" i="8" s="1"/>
  <c r="A184" i="5" s="1"/>
  <c r="F181" i="7"/>
  <c r="C177" i="8" s="1"/>
  <c r="C181" i="7"/>
  <c r="A177" i="8" s="1"/>
  <c r="A183" i="4" s="1"/>
  <c r="F180" i="7"/>
  <c r="C176" i="8" s="1"/>
  <c r="F179" i="7"/>
  <c r="C175" i="8" s="1"/>
  <c r="C179" i="7"/>
  <c r="A175" i="8" s="1"/>
  <c r="A181" i="5" s="1"/>
  <c r="F178" i="7"/>
  <c r="C174" i="8" s="1"/>
  <c r="F177" i="7"/>
  <c r="C173" i="8" s="1"/>
  <c r="C177" i="7"/>
  <c r="A173" i="8" s="1"/>
  <c r="A179" i="5" s="1"/>
  <c r="C176" i="7"/>
  <c r="A172" i="8" s="1"/>
  <c r="A178" i="5" s="1"/>
  <c r="C175" i="7"/>
  <c r="A171" i="8" s="1"/>
  <c r="A177" i="5" s="1"/>
  <c r="F174" i="7"/>
  <c r="C170" i="8" s="1"/>
  <c r="C174" i="7"/>
  <c r="A170" i="8" s="1"/>
  <c r="A176" i="5" s="1"/>
  <c r="F173" i="7"/>
  <c r="C169" i="8" s="1"/>
  <c r="F172" i="7"/>
  <c r="C168" i="8" s="1"/>
  <c r="F171" i="7"/>
  <c r="C167" i="8" s="1"/>
  <c r="C171" i="7"/>
  <c r="A167" i="8" s="1"/>
  <c r="A173" i="4" s="1"/>
  <c r="C170" i="7"/>
  <c r="A166" i="8" s="1"/>
  <c r="A172" i="5" s="1"/>
  <c r="F169" i="7"/>
  <c r="C165" i="8" s="1"/>
  <c r="F168" i="7"/>
  <c r="C164" i="8" s="1"/>
  <c r="F167" i="7"/>
  <c r="C163" i="8" s="1"/>
  <c r="F166" i="7"/>
  <c r="C162" i="8" s="1"/>
  <c r="C166" i="7"/>
  <c r="A162" i="8" s="1"/>
  <c r="A168" i="5" s="1"/>
  <c r="F165" i="7"/>
  <c r="C161" i="8" s="1"/>
  <c r="C165" i="7"/>
  <c r="A161" i="8" s="1"/>
  <c r="A167" i="4" s="1"/>
  <c r="F164" i="7"/>
  <c r="C160" i="8" s="1"/>
  <c r="C164" i="7"/>
  <c r="A160" i="8" s="1"/>
  <c r="A166" i="5" s="1"/>
  <c r="C163" i="7"/>
  <c r="A159" i="8" s="1"/>
  <c r="A165" i="4" s="1"/>
  <c r="F162" i="7"/>
  <c r="C158" i="8" s="1"/>
  <c r="F161" i="7"/>
  <c r="C157" i="8" s="1"/>
  <c r="F160" i="7"/>
  <c r="C156" i="8" s="1"/>
  <c r="C160" i="7"/>
  <c r="A156" i="8" s="1"/>
  <c r="A162" i="5" s="1"/>
  <c r="F159" i="7"/>
  <c r="C155" i="8" s="1"/>
  <c r="C159" i="7"/>
  <c r="A155" i="8" s="1"/>
  <c r="A161" i="4" s="1"/>
  <c r="C158" i="7"/>
  <c r="A154" i="8" s="1"/>
  <c r="A160" i="5" s="1"/>
  <c r="F157" i="7"/>
  <c r="C153" i="8" s="1"/>
  <c r="C157" i="7"/>
  <c r="A153" i="8" s="1"/>
  <c r="A159" i="5" s="1"/>
  <c r="F156" i="7"/>
  <c r="C152" i="8" s="1"/>
  <c r="F155" i="7"/>
  <c r="C151" i="8" s="1"/>
  <c r="C155" i="7"/>
  <c r="A151" i="8" s="1"/>
  <c r="A157" i="5" s="1"/>
  <c r="F154" i="7"/>
  <c r="C150" i="8" s="1"/>
  <c r="C153" i="7"/>
  <c r="A149" i="8" s="1"/>
  <c r="A155" i="5" s="1"/>
  <c r="F152" i="7"/>
  <c r="C148" i="8" s="1"/>
  <c r="C152" i="7"/>
  <c r="A148" i="8" s="1"/>
  <c r="A154" i="5" s="1"/>
  <c r="F151" i="7"/>
  <c r="C147" i="8" s="1"/>
  <c r="C151" i="7"/>
  <c r="A147" i="8" s="1"/>
  <c r="A153" i="4" s="1"/>
  <c r="C150" i="7"/>
  <c r="A146" i="8" s="1"/>
  <c r="A152" i="5" s="1"/>
  <c r="C149" i="7"/>
  <c r="A145" i="8" s="1"/>
  <c r="A151" i="5" s="1"/>
  <c r="F148" i="7"/>
  <c r="C144" i="8" s="1"/>
  <c r="F147" i="7"/>
  <c r="C143" i="8" s="1"/>
  <c r="F146" i="7"/>
  <c r="C142" i="8" s="1"/>
  <c r="C146" i="7"/>
  <c r="A142" i="8" s="1"/>
  <c r="A148" i="5" s="1"/>
  <c r="F145" i="7"/>
  <c r="C141" i="8" s="1"/>
  <c r="F144" i="7"/>
  <c r="C140" i="8" s="1"/>
  <c r="C144" i="7"/>
  <c r="A140" i="8" s="1"/>
  <c r="A146" i="5" s="1"/>
  <c r="F143" i="7"/>
  <c r="C139" i="8" s="1"/>
  <c r="F142" i="7"/>
  <c r="C138" i="8" s="1"/>
  <c r="C142" i="7"/>
  <c r="A138" i="8" s="1"/>
  <c r="A144" i="5" s="1"/>
  <c r="F141" i="7"/>
  <c r="C137" i="8" s="1"/>
  <c r="C141" i="7"/>
  <c r="A137" i="8" s="1"/>
  <c r="A143" i="5" s="1"/>
  <c r="F140" i="7"/>
  <c r="C136" i="8" s="1"/>
  <c r="C140" i="7"/>
  <c r="A136" i="8" s="1"/>
  <c r="A142" i="5" s="1"/>
  <c r="F139" i="7"/>
  <c r="C135" i="8" s="1"/>
  <c r="C139" i="7"/>
  <c r="A135" i="8" s="1"/>
  <c r="A141" i="4" s="1"/>
  <c r="F138" i="7"/>
  <c r="C134" i="8" s="1"/>
  <c r="F137" i="7"/>
  <c r="C133" i="8" s="1"/>
  <c r="F136" i="7"/>
  <c r="C132" i="8" s="1"/>
  <c r="F135" i="7"/>
  <c r="C131" i="8" s="1"/>
  <c r="C135" i="7"/>
  <c r="A131" i="8" s="1"/>
  <c r="A137" i="5" s="1"/>
  <c r="F134" i="7"/>
  <c r="C130" i="8" s="1"/>
  <c r="F133" i="7"/>
  <c r="C129" i="8" s="1"/>
  <c r="C133" i="7"/>
  <c r="A129" i="8" s="1"/>
  <c r="A135" i="5" s="1"/>
  <c r="F132" i="7"/>
  <c r="C128" i="8" s="1"/>
  <c r="C132" i="7"/>
  <c r="A128" i="8" s="1"/>
  <c r="C131" i="7"/>
  <c r="A127" i="8" s="1"/>
  <c r="A133" i="5" s="1"/>
  <c r="C130" i="7"/>
  <c r="A126" i="8" s="1"/>
  <c r="A132" i="5" s="1"/>
  <c r="C129" i="7"/>
  <c r="A125" i="8" s="1"/>
  <c r="A131" i="4" s="1"/>
  <c r="F128" i="7"/>
  <c r="C124" i="8" s="1"/>
  <c r="C128" i="7"/>
  <c r="A124" i="8" s="1"/>
  <c r="A130" i="5" s="1"/>
  <c r="F127" i="7"/>
  <c r="C123" i="8" s="1"/>
  <c r="C127" i="7"/>
  <c r="A123" i="8" s="1"/>
  <c r="A129" i="4" s="1"/>
  <c r="F126" i="7"/>
  <c r="C122" i="8" s="1"/>
  <c r="C126" i="7"/>
  <c r="A122" i="8" s="1"/>
  <c r="A128" i="5" s="1"/>
  <c r="F125" i="7"/>
  <c r="C121" i="8" s="1"/>
  <c r="C125" i="7"/>
  <c r="A121" i="8" s="1"/>
  <c r="A127" i="5" s="1"/>
  <c r="F124" i="7"/>
  <c r="C120" i="8" s="1"/>
  <c r="F123" i="7"/>
  <c r="C119" i="8" s="1"/>
  <c r="C123" i="7"/>
  <c r="A119" i="8" s="1"/>
  <c r="A125" i="4" s="1"/>
  <c r="F122" i="7"/>
  <c r="C118" i="8" s="1"/>
  <c r="C122" i="7"/>
  <c r="A118" i="8" s="1"/>
  <c r="A124" i="5" s="1"/>
  <c r="F121" i="7"/>
  <c r="C117" i="8" s="1"/>
  <c r="C120" i="7"/>
  <c r="A116" i="8" s="1"/>
  <c r="A122" i="4" s="1"/>
  <c r="F119" i="7"/>
  <c r="C115" i="8" s="1"/>
  <c r="C119" i="7"/>
  <c r="A115" i="8" s="1"/>
  <c r="A121" i="5" s="1"/>
  <c r="C118" i="7"/>
  <c r="A114" i="8" s="1"/>
  <c r="A120" i="5" s="1"/>
  <c r="F117" i="7"/>
  <c r="C113" i="8" s="1"/>
  <c r="F116" i="7"/>
  <c r="C112" i="8" s="1"/>
  <c r="F115" i="7"/>
  <c r="C111" i="8" s="1"/>
  <c r="F114" i="7"/>
  <c r="C110" i="8" s="1"/>
  <c r="C114" i="7"/>
  <c r="A110" i="8" s="1"/>
  <c r="A116" i="5" s="1"/>
  <c r="F113" i="7"/>
  <c r="C109" i="8" s="1"/>
  <c r="C112" i="7"/>
  <c r="A108" i="8" s="1"/>
  <c r="A114" i="4" s="1"/>
  <c r="C111" i="7"/>
  <c r="A107" i="8" s="1"/>
  <c r="A113" i="5" s="1"/>
  <c r="C110" i="7"/>
  <c r="A106" i="8" s="1"/>
  <c r="A112" i="5" s="1"/>
  <c r="F109" i="7"/>
  <c r="C105" i="8" s="1"/>
  <c r="F108" i="7"/>
  <c r="C104" i="8" s="1"/>
  <c r="C108" i="7"/>
  <c r="A104" i="8" s="1"/>
  <c r="A110" i="5" s="1"/>
  <c r="F107" i="7"/>
  <c r="C103" i="8" s="1"/>
  <c r="C106" i="7"/>
  <c r="A102" i="8" s="1"/>
  <c r="A108" i="5" s="1"/>
  <c r="F105" i="7"/>
  <c r="C101" i="8" s="1"/>
  <c r="C105" i="7"/>
  <c r="A101" i="8" s="1"/>
  <c r="A107" i="4" s="1"/>
  <c r="F104" i="7"/>
  <c r="C100" i="8" s="1"/>
  <c r="C104" i="7"/>
  <c r="A100" i="8" s="1"/>
  <c r="A106" i="5" s="1"/>
  <c r="F103" i="7"/>
  <c r="C99" i="8" s="1"/>
  <c r="F102" i="7"/>
  <c r="C98" i="8" s="1"/>
  <c r="C102" i="7"/>
  <c r="A98" i="8" s="1"/>
  <c r="A104" i="5" s="1"/>
  <c r="F101" i="7"/>
  <c r="C97" i="8" s="1"/>
  <c r="C101" i="7"/>
  <c r="A97" i="8" s="1"/>
  <c r="A103" i="5" s="1"/>
  <c r="F100" i="7"/>
  <c r="C96" i="8" s="1"/>
  <c r="F99" i="7"/>
  <c r="C95" i="8" s="1"/>
  <c r="C99" i="7"/>
  <c r="A95" i="8" s="1"/>
  <c r="A101" i="4" s="1"/>
  <c r="C98" i="7"/>
  <c r="A94" i="8" s="1"/>
  <c r="A100" i="5" s="1"/>
  <c r="C97" i="7"/>
  <c r="A93" i="8" s="1"/>
  <c r="A99" i="5" s="1"/>
  <c r="F96" i="7"/>
  <c r="C92" i="8" s="1"/>
  <c r="F95" i="7"/>
  <c r="C91" i="8" s="1"/>
  <c r="F94" i="7"/>
  <c r="C90" i="8" s="1"/>
  <c r="F93" i="7"/>
  <c r="C89" i="8" s="1"/>
  <c r="F92" i="7"/>
  <c r="C88" i="8" s="1"/>
  <c r="C92" i="7"/>
  <c r="A88" i="8" s="1"/>
  <c r="A94" i="4" s="1"/>
  <c r="F91" i="7"/>
  <c r="C87" i="8" s="1"/>
  <c r="C90" i="7"/>
  <c r="A86" i="8" s="1"/>
  <c r="A92" i="5" s="1"/>
  <c r="F89" i="7"/>
  <c r="C85" i="8" s="1"/>
  <c r="C89" i="7"/>
  <c r="A85" i="8" s="1"/>
  <c r="A91" i="5" s="1"/>
  <c r="F88" i="7"/>
  <c r="C84" i="8" s="1"/>
  <c r="C88" i="7"/>
  <c r="A84" i="8" s="1"/>
  <c r="A90" i="5" s="1"/>
  <c r="F87" i="7"/>
  <c r="C83" i="8" s="1"/>
  <c r="C87" i="7"/>
  <c r="A83" i="8" s="1"/>
  <c r="A89" i="5" s="1"/>
  <c r="F86" i="7"/>
  <c r="C82" i="8" s="1"/>
  <c r="F85" i="7"/>
  <c r="C81" i="8" s="1"/>
  <c r="C85" i="7"/>
  <c r="A81" i="8" s="1"/>
  <c r="A87" i="5" s="1"/>
  <c r="F84" i="7"/>
  <c r="C80" i="8" s="1"/>
  <c r="C84" i="7"/>
  <c r="A80" i="8" s="1"/>
  <c r="A86" i="5" s="1"/>
  <c r="F83" i="7"/>
  <c r="C79" i="8" s="1"/>
  <c r="F82" i="7"/>
  <c r="C78" i="8" s="1"/>
  <c r="F81" i="7"/>
  <c r="C77" i="8" s="1"/>
  <c r="C81" i="7"/>
  <c r="A77" i="8" s="1"/>
  <c r="A83" i="4" s="1"/>
  <c r="F80" i="7"/>
  <c r="C76" i="8" s="1"/>
  <c r="F79" i="7"/>
  <c r="C75" i="8" s="1"/>
  <c r="C79" i="7"/>
  <c r="A75" i="8" s="1"/>
  <c r="A81" i="5" s="1"/>
  <c r="F78" i="7"/>
  <c r="C74" i="8" s="1"/>
  <c r="C78" i="7"/>
  <c r="A74" i="8" s="1"/>
  <c r="A80" i="5" s="1"/>
  <c r="C77" i="7"/>
  <c r="A73" i="8" s="1"/>
  <c r="A79" i="5" s="1"/>
  <c r="F76" i="7"/>
  <c r="C72" i="8" s="1"/>
  <c r="F75" i="7"/>
  <c r="C71" i="8" s="1"/>
  <c r="C75" i="7"/>
  <c r="A71" i="8" s="1"/>
  <c r="A77" i="4" s="1"/>
  <c r="F74" i="7"/>
  <c r="C70" i="8" s="1"/>
  <c r="F73" i="7"/>
  <c r="C69" i="8" s="1"/>
  <c r="C73" i="7"/>
  <c r="A69" i="8" s="1"/>
  <c r="A75" i="5" s="1"/>
  <c r="F72" i="7"/>
  <c r="C68" i="8" s="1"/>
  <c r="C72" i="7"/>
  <c r="A68" i="8" s="1"/>
  <c r="A74" i="4" s="1"/>
  <c r="F71" i="7"/>
  <c r="C67" i="8" s="1"/>
  <c r="C70" i="7"/>
  <c r="A66" i="8" s="1"/>
  <c r="A72" i="5" s="1"/>
  <c r="C69" i="7"/>
  <c r="A65" i="8" s="1"/>
  <c r="A71" i="4" s="1"/>
  <c r="F68" i="7"/>
  <c r="C64" i="8" s="1"/>
  <c r="C68" i="7"/>
  <c r="A64" i="8" s="1"/>
  <c r="A70" i="5" s="1"/>
  <c r="F67" i="7"/>
  <c r="C63" i="8" s="1"/>
  <c r="C67" i="7"/>
  <c r="A63" i="8" s="1"/>
  <c r="A69" i="4" s="1"/>
  <c r="F66" i="7"/>
  <c r="C62" i="8" s="1"/>
  <c r="F65" i="7"/>
  <c r="C61" i="8" s="1"/>
  <c r="F64" i="7"/>
  <c r="C60" i="8" s="1"/>
  <c r="C64" i="7"/>
  <c r="A60" i="8" s="1"/>
  <c r="A66" i="5" s="1"/>
  <c r="F63" i="7"/>
  <c r="C59" i="8" s="1"/>
  <c r="C62" i="7"/>
  <c r="A58" i="8" s="1"/>
  <c r="A64" i="5" s="1"/>
  <c r="F61" i="7"/>
  <c r="C57" i="8" s="1"/>
  <c r="C61" i="7"/>
  <c r="A57" i="8" s="1"/>
  <c r="A63" i="4" s="1"/>
  <c r="C60" i="7"/>
  <c r="A56" i="8" s="1"/>
  <c r="A62" i="5" s="1"/>
  <c r="F59" i="7"/>
  <c r="C55" i="8" s="1"/>
  <c r="C59" i="7"/>
  <c r="A55" i="8" s="1"/>
  <c r="A61" i="5" s="1"/>
  <c r="F58" i="7"/>
  <c r="C54" i="8" s="1"/>
  <c r="C58" i="7"/>
  <c r="A54" i="8" s="1"/>
  <c r="A60" i="5" s="1"/>
  <c r="F57" i="7"/>
  <c r="C53" i="8" s="1"/>
  <c r="F56" i="7"/>
  <c r="C52" i="8" s="1"/>
  <c r="C56" i="7"/>
  <c r="A52" i="8" s="1"/>
  <c r="A58" i="4" s="1"/>
  <c r="C55" i="7"/>
  <c r="A51" i="8" s="1"/>
  <c r="A57" i="5" s="1"/>
  <c r="F54" i="7"/>
  <c r="C50" i="8" s="1"/>
  <c r="F53" i="7"/>
  <c r="C49" i="8" s="1"/>
  <c r="C53" i="7"/>
  <c r="A49" i="8" s="1"/>
  <c r="A55" i="4" s="1"/>
  <c r="F52" i="7"/>
  <c r="C48" i="8" s="1"/>
  <c r="C52" i="7"/>
  <c r="A48" i="8" s="1"/>
  <c r="A54" i="5" s="1"/>
  <c r="F51" i="7"/>
  <c r="C47" i="8" s="1"/>
  <c r="C51" i="7"/>
  <c r="A47" i="8" s="1"/>
  <c r="A53" i="5" s="1"/>
  <c r="F50" i="7"/>
  <c r="C46" i="8" s="1"/>
  <c r="F49" i="7"/>
  <c r="C45" i="8" s="1"/>
  <c r="C49" i="7"/>
  <c r="A45" i="8" s="1"/>
  <c r="A51" i="5" s="1"/>
  <c r="F48" i="7"/>
  <c r="C44" i="8" s="1"/>
  <c r="F47" i="7"/>
  <c r="C43" i="8" s="1"/>
  <c r="F46" i="7"/>
  <c r="C42" i="8" s="1"/>
  <c r="C46" i="7"/>
  <c r="A42" i="8" s="1"/>
  <c r="A48" i="5" s="1"/>
  <c r="F45" i="7"/>
  <c r="C41" i="8" s="1"/>
  <c r="C45" i="7"/>
  <c r="A41" i="8" s="1"/>
  <c r="A47" i="5" s="1"/>
  <c r="F44" i="7"/>
  <c r="C40" i="8" s="1"/>
  <c r="F43" i="7"/>
  <c r="C39" i="8" s="1"/>
  <c r="C43" i="7"/>
  <c r="A39" i="8" s="1"/>
  <c r="A45" i="4" s="1"/>
  <c r="C42" i="7"/>
  <c r="A38" i="8" s="1"/>
  <c r="A44" i="4" s="1"/>
  <c r="C41" i="7"/>
  <c r="A37" i="8" s="1"/>
  <c r="A43" i="5" s="1"/>
  <c r="F40" i="7"/>
  <c r="C36" i="8" s="1"/>
  <c r="F39" i="7"/>
  <c r="C35" i="8" s="1"/>
  <c r="C39" i="7"/>
  <c r="A35" i="8" s="1"/>
  <c r="A41" i="5" s="1"/>
  <c r="F38" i="7"/>
  <c r="C34" i="8" s="1"/>
  <c r="C38" i="7"/>
  <c r="A34" i="8" s="1"/>
  <c r="A40" i="5" s="1"/>
  <c r="C37" i="7"/>
  <c r="A33" i="8" s="1"/>
  <c r="A39" i="5" s="1"/>
  <c r="F36" i="7"/>
  <c r="C32" i="8" s="1"/>
  <c r="C36" i="7"/>
  <c r="A32" i="8" s="1"/>
  <c r="A38" i="4" s="1"/>
  <c r="F35" i="7"/>
  <c r="C31" i="8" s="1"/>
  <c r="C35" i="7"/>
  <c r="A31" i="8" s="1"/>
  <c r="A37" i="4" s="1"/>
  <c r="F34" i="7"/>
  <c r="C30" i="8" s="1"/>
  <c r="C34" i="7"/>
  <c r="A30" i="8" s="1"/>
  <c r="A36" i="4" s="1"/>
  <c r="F33" i="7"/>
  <c r="C29" i="8" s="1"/>
  <c r="F32" i="7"/>
  <c r="C28" i="8" s="1"/>
  <c r="F31" i="7"/>
  <c r="C27" i="8" s="1"/>
  <c r="C31" i="7"/>
  <c r="A27" i="8" s="1"/>
  <c r="A33" i="5" s="1"/>
  <c r="F30" i="7"/>
  <c r="C26" i="8" s="1"/>
  <c r="C30" i="7"/>
  <c r="A26" i="8" s="1"/>
  <c r="A32" i="5" s="1"/>
  <c r="C29" i="7"/>
  <c r="A25" i="8" s="1"/>
  <c r="A31" i="5" s="1"/>
  <c r="F28" i="7"/>
  <c r="C24" i="8" s="1"/>
  <c r="C28" i="7"/>
  <c r="A24" i="8" s="1"/>
  <c r="A30" i="5" s="1"/>
  <c r="F27" i="7"/>
  <c r="C23" i="8" s="1"/>
  <c r="C26" i="7"/>
  <c r="A22" i="8" s="1"/>
  <c r="A28" i="4" s="1"/>
  <c r="F25" i="7"/>
  <c r="C21" i="8" s="1"/>
  <c r="C25" i="7"/>
  <c r="A21" i="8" s="1"/>
  <c r="A27" i="4" s="1"/>
  <c r="F24" i="7"/>
  <c r="C20" i="8" s="1"/>
  <c r="C24" i="7"/>
  <c r="A20" i="8" s="1"/>
  <c r="A26" i="4" s="1"/>
  <c r="F23" i="7"/>
  <c r="C19" i="8" s="1"/>
  <c r="C23" i="7"/>
  <c r="A19" i="8" s="1"/>
  <c r="A25" i="5" s="1"/>
  <c r="C22" i="7"/>
  <c r="A18" i="8" s="1"/>
  <c r="A24" i="5" s="1"/>
  <c r="C21" i="7"/>
  <c r="A17" i="8" s="1"/>
  <c r="A23" i="4" s="1"/>
  <c r="C20" i="7"/>
  <c r="A16" i="8" s="1"/>
  <c r="A22" i="5" s="1"/>
  <c r="C19" i="7"/>
  <c r="A15" i="8" s="1"/>
  <c r="A21" i="4" s="1"/>
  <c r="C18" i="7"/>
  <c r="A14" i="8" s="1"/>
  <c r="A20" i="5" s="1"/>
  <c r="C17" i="7"/>
  <c r="A13" i="8" s="1"/>
  <c r="A19" i="4" s="1"/>
  <c r="F16" i="7"/>
  <c r="C12" i="8" s="1"/>
  <c r="C16" i="7"/>
  <c r="A12" i="8" s="1"/>
  <c r="A18" i="5" s="1"/>
  <c r="C15" i="7"/>
  <c r="A11" i="8" s="1"/>
  <c r="A17" i="4" s="1"/>
  <c r="F14" i="7"/>
  <c r="C10" i="8" s="1"/>
  <c r="C14" i="7"/>
  <c r="A10" i="8" s="1"/>
  <c r="A16" i="5" s="1"/>
  <c r="F13" i="7"/>
  <c r="C9" i="8" s="1"/>
  <c r="C13" i="7"/>
  <c r="A9" i="8" s="1"/>
  <c r="A15" i="5" s="1"/>
  <c r="C12" i="7"/>
  <c r="A8" i="8" s="1"/>
  <c r="A14" i="5" s="1"/>
  <c r="C11" i="7"/>
  <c r="A7" i="8" s="1"/>
  <c r="A13" i="5" s="1"/>
  <c r="F10" i="7"/>
  <c r="C6" i="8" s="1"/>
  <c r="C10" i="7"/>
  <c r="A6" i="8" s="1"/>
  <c r="A12" i="5" s="1"/>
  <c r="F9" i="7"/>
  <c r="C5" i="8" s="1"/>
  <c r="C9" i="7"/>
  <c r="A5" i="8" s="1"/>
  <c r="A11" i="5" s="1"/>
  <c r="F8" i="7"/>
  <c r="C4" i="8" s="1"/>
  <c r="F7" i="7"/>
  <c r="C3" i="8" s="1"/>
  <c r="C7" i="7"/>
  <c r="A3" i="8" s="1"/>
  <c r="A9" i="5" s="1"/>
  <c r="F6" i="7"/>
  <c r="C2" i="8" s="1"/>
  <c r="C6" i="7"/>
  <c r="Z5" i="7"/>
  <c r="Y5" i="7"/>
  <c r="X5" i="7"/>
  <c r="W5" i="7"/>
  <c r="D4" i="7"/>
  <c r="C3" i="7"/>
  <c r="C2" i="7" s="1"/>
  <c r="G12" i="6"/>
  <c r="H11" i="6"/>
  <c r="H12" i="6" s="1"/>
  <c r="H10" i="6"/>
  <c r="F10" i="6"/>
  <c r="F11" i="6" s="1"/>
  <c r="F12" i="6" s="1"/>
  <c r="E10" i="6"/>
  <c r="E11" i="6" s="1"/>
  <c r="E12" i="6" s="1"/>
  <c r="D8" i="6"/>
  <c r="C8" i="6"/>
  <c r="F7" i="6"/>
  <c r="F8" i="6" s="1"/>
  <c r="C7" i="6"/>
  <c r="H6" i="6"/>
  <c r="H7" i="6" s="1"/>
  <c r="H8" i="6" s="1"/>
  <c r="G6" i="6"/>
  <c r="G7" i="6" s="1"/>
  <c r="G8" i="6" s="1"/>
  <c r="F6" i="6"/>
  <c r="E6" i="6"/>
  <c r="E7" i="6" s="1"/>
  <c r="E8" i="6" s="1"/>
  <c r="D6" i="6"/>
  <c r="D7" i="6" s="1"/>
  <c r="C6" i="6"/>
  <c r="I4" i="6"/>
  <c r="H4" i="6"/>
  <c r="G4" i="6"/>
  <c r="G10" i="6" s="1"/>
  <c r="G11" i="6" s="1"/>
  <c r="F4" i="6"/>
  <c r="E4" i="6"/>
  <c r="D4" i="6"/>
  <c r="D10" i="6" s="1"/>
  <c r="D11" i="6" s="1"/>
  <c r="D12" i="6" s="1"/>
  <c r="C4" i="6"/>
  <c r="C10" i="6" s="1"/>
  <c r="C11" i="6" s="1"/>
  <c r="C12" i="6" s="1"/>
  <c r="C930" i="5"/>
  <c r="B930" i="5"/>
  <c r="C929" i="5"/>
  <c r="B929" i="5"/>
  <c r="C928" i="5"/>
  <c r="B928" i="5"/>
  <c r="C927" i="5"/>
  <c r="B927" i="5"/>
  <c r="C926" i="5"/>
  <c r="B926" i="5"/>
  <c r="C925" i="5"/>
  <c r="B925" i="5"/>
  <c r="C924" i="5"/>
  <c r="B924" i="5"/>
  <c r="C923" i="5"/>
  <c r="B923" i="5"/>
  <c r="C922" i="5"/>
  <c r="B922" i="5"/>
  <c r="C921" i="5"/>
  <c r="B921" i="5"/>
  <c r="C920" i="5"/>
  <c r="B920" i="5"/>
  <c r="C919" i="5"/>
  <c r="B919" i="5"/>
  <c r="C918" i="5"/>
  <c r="B918" i="5"/>
  <c r="C917" i="5"/>
  <c r="B917" i="5"/>
  <c r="C916" i="5"/>
  <c r="B916" i="5"/>
  <c r="C915" i="5"/>
  <c r="B915" i="5"/>
  <c r="A915" i="5"/>
  <c r="C914" i="5"/>
  <c r="B914" i="5"/>
  <c r="C913" i="5"/>
  <c r="B913" i="5"/>
  <c r="C912" i="5"/>
  <c r="B912" i="5"/>
  <c r="C911" i="5"/>
  <c r="B911" i="5"/>
  <c r="C910" i="5"/>
  <c r="B910" i="5"/>
  <c r="C909" i="5"/>
  <c r="B909" i="5"/>
  <c r="C908" i="5"/>
  <c r="B908" i="5"/>
  <c r="C907" i="5"/>
  <c r="B907" i="5"/>
  <c r="C906" i="5"/>
  <c r="B906" i="5"/>
  <c r="C905" i="5"/>
  <c r="B905" i="5"/>
  <c r="C904" i="5"/>
  <c r="B904" i="5"/>
  <c r="C903" i="5"/>
  <c r="B903" i="5"/>
  <c r="C902" i="5"/>
  <c r="B902" i="5"/>
  <c r="C901" i="5"/>
  <c r="B901" i="5"/>
  <c r="C900" i="5"/>
  <c r="B900" i="5"/>
  <c r="C899" i="5"/>
  <c r="B899" i="5"/>
  <c r="C898" i="5"/>
  <c r="B898" i="5"/>
  <c r="C897" i="5"/>
  <c r="B897" i="5"/>
  <c r="C896" i="5"/>
  <c r="B896" i="5"/>
  <c r="C895" i="5"/>
  <c r="B895" i="5"/>
  <c r="C894" i="5"/>
  <c r="B894" i="5"/>
  <c r="C893" i="5"/>
  <c r="B893" i="5"/>
  <c r="C892" i="5"/>
  <c r="B892" i="5"/>
  <c r="C891" i="5"/>
  <c r="B891" i="5"/>
  <c r="C890" i="5"/>
  <c r="B890" i="5"/>
  <c r="C889" i="5"/>
  <c r="B889" i="5"/>
  <c r="C888" i="5"/>
  <c r="B888" i="5"/>
  <c r="C887" i="5"/>
  <c r="B887" i="5"/>
  <c r="C886" i="5"/>
  <c r="B886" i="5"/>
  <c r="C885" i="5"/>
  <c r="B885" i="5"/>
  <c r="C884" i="5"/>
  <c r="B884" i="5"/>
  <c r="C883" i="5"/>
  <c r="B883" i="5"/>
  <c r="C882" i="5"/>
  <c r="B882" i="5"/>
  <c r="C881" i="5"/>
  <c r="B881" i="5"/>
  <c r="C880" i="5"/>
  <c r="B880" i="5"/>
  <c r="C879" i="5"/>
  <c r="B879" i="5"/>
  <c r="C878" i="5"/>
  <c r="B878" i="5"/>
  <c r="C877" i="5"/>
  <c r="B877" i="5"/>
  <c r="C876" i="5"/>
  <c r="B876" i="5"/>
  <c r="C875" i="5"/>
  <c r="B875" i="5"/>
  <c r="C874" i="5"/>
  <c r="B874" i="5"/>
  <c r="C873" i="5"/>
  <c r="B873" i="5"/>
  <c r="C872" i="5"/>
  <c r="B872" i="5"/>
  <c r="C871" i="5"/>
  <c r="B871" i="5"/>
  <c r="C870" i="5"/>
  <c r="B870" i="5"/>
  <c r="C869" i="5"/>
  <c r="B869" i="5"/>
  <c r="C868" i="5"/>
  <c r="B868" i="5"/>
  <c r="C867" i="5"/>
  <c r="B867" i="5"/>
  <c r="C866" i="5"/>
  <c r="B866" i="5"/>
  <c r="C865" i="5"/>
  <c r="B865" i="5"/>
  <c r="C864" i="5"/>
  <c r="B864" i="5"/>
  <c r="C863" i="5"/>
  <c r="B863" i="5"/>
  <c r="C862" i="5"/>
  <c r="B862" i="5"/>
  <c r="C861" i="5"/>
  <c r="B861" i="5"/>
  <c r="A861" i="5"/>
  <c r="C860" i="5"/>
  <c r="B860" i="5"/>
  <c r="C859" i="5"/>
  <c r="B859" i="5"/>
  <c r="C858" i="5"/>
  <c r="B858" i="5"/>
  <c r="C857" i="5"/>
  <c r="B857" i="5"/>
  <c r="C856" i="5"/>
  <c r="B856" i="5"/>
  <c r="C855" i="5"/>
  <c r="B855" i="5"/>
  <c r="C854" i="5"/>
  <c r="B854" i="5"/>
  <c r="C853" i="5"/>
  <c r="B853" i="5"/>
  <c r="C852" i="5"/>
  <c r="B852" i="5"/>
  <c r="C851" i="5"/>
  <c r="B851" i="5"/>
  <c r="C850" i="5"/>
  <c r="B850" i="5"/>
  <c r="C849" i="5"/>
  <c r="B849" i="5"/>
  <c r="C848" i="5"/>
  <c r="B848" i="5"/>
  <c r="C847" i="5"/>
  <c r="B847" i="5"/>
  <c r="C846" i="5"/>
  <c r="B846" i="5"/>
  <c r="C845" i="5"/>
  <c r="B845" i="5"/>
  <c r="C844" i="5"/>
  <c r="B844" i="5"/>
  <c r="C843" i="5"/>
  <c r="B843" i="5"/>
  <c r="C842" i="5"/>
  <c r="B842" i="5"/>
  <c r="C841" i="5"/>
  <c r="B841" i="5"/>
  <c r="C840" i="5"/>
  <c r="B840" i="5"/>
  <c r="C839" i="5"/>
  <c r="B839" i="5"/>
  <c r="C838" i="5"/>
  <c r="B838" i="5"/>
  <c r="C837" i="5"/>
  <c r="B837" i="5"/>
  <c r="C836" i="5"/>
  <c r="B836" i="5"/>
  <c r="C835" i="5"/>
  <c r="B835" i="5"/>
  <c r="C834" i="5"/>
  <c r="B834" i="5"/>
  <c r="C833" i="5"/>
  <c r="B833" i="5"/>
  <c r="C832" i="5"/>
  <c r="B832" i="5"/>
  <c r="C831" i="5"/>
  <c r="B831" i="5"/>
  <c r="C830" i="5"/>
  <c r="B830" i="5"/>
  <c r="C829" i="5"/>
  <c r="B829" i="5"/>
  <c r="C828" i="5"/>
  <c r="B828" i="5"/>
  <c r="C827" i="5"/>
  <c r="B827" i="5"/>
  <c r="C826" i="5"/>
  <c r="B826" i="5"/>
  <c r="C825" i="5"/>
  <c r="B825" i="5"/>
  <c r="C824" i="5"/>
  <c r="B824" i="5"/>
  <c r="C823" i="5"/>
  <c r="B823" i="5"/>
  <c r="A823" i="5"/>
  <c r="C822" i="5"/>
  <c r="B822" i="5"/>
  <c r="C821" i="5"/>
  <c r="B821" i="5"/>
  <c r="C820" i="5"/>
  <c r="B820" i="5"/>
  <c r="C819" i="5"/>
  <c r="B819" i="5"/>
  <c r="C818" i="5"/>
  <c r="B818" i="5"/>
  <c r="C817" i="5"/>
  <c r="B817" i="5"/>
  <c r="C816" i="5"/>
  <c r="B816" i="5"/>
  <c r="C815" i="5"/>
  <c r="B815" i="5"/>
  <c r="C814" i="5"/>
  <c r="B814" i="5"/>
  <c r="C813" i="5"/>
  <c r="B813" i="5"/>
  <c r="C812" i="5"/>
  <c r="B812" i="5"/>
  <c r="C811" i="5"/>
  <c r="B811" i="5"/>
  <c r="C810" i="5"/>
  <c r="B810" i="5"/>
  <c r="C809" i="5"/>
  <c r="B809" i="5"/>
  <c r="C808" i="5"/>
  <c r="B808" i="5"/>
  <c r="C807" i="5"/>
  <c r="B807" i="5"/>
  <c r="C806" i="5"/>
  <c r="B806" i="5"/>
  <c r="C805" i="5"/>
  <c r="B805" i="5"/>
  <c r="C804" i="5"/>
  <c r="B804" i="5"/>
  <c r="C803" i="5"/>
  <c r="B803" i="5"/>
  <c r="C802" i="5"/>
  <c r="B802" i="5"/>
  <c r="C801" i="5"/>
  <c r="B801" i="5"/>
  <c r="A801" i="5"/>
  <c r="C800" i="5"/>
  <c r="B800" i="5"/>
  <c r="C799" i="5"/>
  <c r="B799" i="5"/>
  <c r="C798" i="5"/>
  <c r="B798" i="5"/>
  <c r="C797" i="5"/>
  <c r="B797" i="5"/>
  <c r="C796" i="5"/>
  <c r="B796" i="5"/>
  <c r="C795" i="5"/>
  <c r="B795" i="5"/>
  <c r="C794" i="5"/>
  <c r="B794" i="5"/>
  <c r="C793" i="5"/>
  <c r="B793" i="5"/>
  <c r="C792" i="5"/>
  <c r="B792" i="5"/>
  <c r="C791" i="5"/>
  <c r="B791" i="5"/>
  <c r="C790" i="5"/>
  <c r="B790" i="5"/>
  <c r="C789" i="5"/>
  <c r="B789" i="5"/>
  <c r="C788" i="5"/>
  <c r="B788" i="5"/>
  <c r="C787" i="5"/>
  <c r="B787" i="5"/>
  <c r="C786" i="5"/>
  <c r="B786" i="5"/>
  <c r="A786" i="5"/>
  <c r="C785" i="5"/>
  <c r="B785" i="5"/>
  <c r="A785" i="5"/>
  <c r="C784" i="5"/>
  <c r="B784" i="5"/>
  <c r="C783" i="5"/>
  <c r="B783" i="5"/>
  <c r="C782" i="5"/>
  <c r="B782" i="5"/>
  <c r="C781" i="5"/>
  <c r="B781" i="5"/>
  <c r="C780" i="5"/>
  <c r="B780" i="5"/>
  <c r="C779" i="5"/>
  <c r="B779" i="5"/>
  <c r="C778" i="5"/>
  <c r="B778" i="5"/>
  <c r="C777" i="5"/>
  <c r="B777" i="5"/>
  <c r="C776" i="5"/>
  <c r="B776" i="5"/>
  <c r="C775" i="5"/>
  <c r="B775" i="5"/>
  <c r="C774" i="5"/>
  <c r="B774" i="5"/>
  <c r="C773" i="5"/>
  <c r="B773" i="5"/>
  <c r="A773" i="5"/>
  <c r="C772" i="5"/>
  <c r="B772" i="5"/>
  <c r="C771" i="5"/>
  <c r="B771" i="5"/>
  <c r="C770" i="5"/>
  <c r="B770" i="5"/>
  <c r="C769" i="5"/>
  <c r="B769" i="5"/>
  <c r="C768" i="5"/>
  <c r="B768" i="5"/>
  <c r="C767" i="5"/>
  <c r="B767" i="5"/>
  <c r="C766" i="5"/>
  <c r="B766" i="5"/>
  <c r="C765" i="5"/>
  <c r="B765" i="5"/>
  <c r="C764" i="5"/>
  <c r="B764" i="5"/>
  <c r="C763" i="5"/>
  <c r="B763" i="5"/>
  <c r="C762" i="5"/>
  <c r="B762" i="5"/>
  <c r="C761" i="5"/>
  <c r="B761" i="5"/>
  <c r="A761" i="5"/>
  <c r="C760" i="5"/>
  <c r="B760" i="5"/>
  <c r="C759" i="5"/>
  <c r="B759" i="5"/>
  <c r="C758" i="5"/>
  <c r="B758" i="5"/>
  <c r="C757" i="5"/>
  <c r="B757" i="5"/>
  <c r="A757" i="5"/>
  <c r="C756" i="5"/>
  <c r="B756" i="5"/>
  <c r="C755" i="5"/>
  <c r="B755" i="5"/>
  <c r="C754" i="5"/>
  <c r="B754" i="5"/>
  <c r="C753" i="5"/>
  <c r="B753" i="5"/>
  <c r="A753" i="5"/>
  <c r="C752" i="5"/>
  <c r="B752" i="5"/>
  <c r="C751" i="5"/>
  <c r="B751" i="5"/>
  <c r="C750" i="5"/>
  <c r="B750" i="5"/>
  <c r="C749" i="5"/>
  <c r="B749" i="5"/>
  <c r="C748" i="5"/>
  <c r="B748" i="5"/>
  <c r="C747" i="5"/>
  <c r="B747" i="5"/>
  <c r="C746" i="5"/>
  <c r="B746" i="5"/>
  <c r="C745" i="5"/>
  <c r="B745" i="5"/>
  <c r="C744" i="5"/>
  <c r="B744" i="5"/>
  <c r="C743" i="5"/>
  <c r="B743" i="5"/>
  <c r="C742" i="5"/>
  <c r="B742" i="5"/>
  <c r="C741" i="5"/>
  <c r="B741" i="5"/>
  <c r="C740" i="5"/>
  <c r="B740" i="5"/>
  <c r="C739" i="5"/>
  <c r="B739" i="5"/>
  <c r="C738" i="5"/>
  <c r="B738" i="5"/>
  <c r="C737" i="5"/>
  <c r="B737" i="5"/>
  <c r="C736" i="5"/>
  <c r="B736" i="5"/>
  <c r="C735" i="5"/>
  <c r="B735" i="5"/>
  <c r="C734" i="5"/>
  <c r="B734" i="5"/>
  <c r="C733" i="5"/>
  <c r="B733" i="5"/>
  <c r="C732" i="5"/>
  <c r="B732" i="5"/>
  <c r="C731" i="5"/>
  <c r="B731" i="5"/>
  <c r="A731" i="5"/>
  <c r="C730" i="5"/>
  <c r="B730" i="5"/>
  <c r="C729" i="5"/>
  <c r="B729" i="5"/>
  <c r="C728" i="5"/>
  <c r="B728" i="5"/>
  <c r="C727" i="5"/>
  <c r="B727" i="5"/>
  <c r="C726" i="5"/>
  <c r="B726" i="5"/>
  <c r="C725" i="5"/>
  <c r="B725" i="5"/>
  <c r="C724" i="5"/>
  <c r="B724" i="5"/>
  <c r="C723" i="5"/>
  <c r="B723" i="5"/>
  <c r="C722" i="5"/>
  <c r="B722" i="5"/>
  <c r="C721" i="5"/>
  <c r="B721" i="5"/>
  <c r="C720" i="5"/>
  <c r="B720" i="5"/>
  <c r="C719" i="5"/>
  <c r="B719" i="5"/>
  <c r="C718" i="5"/>
  <c r="B718" i="5"/>
  <c r="A718" i="5"/>
  <c r="C717" i="5"/>
  <c r="B717" i="5"/>
  <c r="C716" i="5"/>
  <c r="B716" i="5"/>
  <c r="C715" i="5"/>
  <c r="B715" i="5"/>
  <c r="C714" i="5"/>
  <c r="B714" i="5"/>
  <c r="C713" i="5"/>
  <c r="B713" i="5"/>
  <c r="C712" i="5"/>
  <c r="B712" i="5"/>
  <c r="C711" i="5"/>
  <c r="B711" i="5"/>
  <c r="C710" i="5"/>
  <c r="B710" i="5"/>
  <c r="C709" i="5"/>
  <c r="B709" i="5"/>
  <c r="C708" i="5"/>
  <c r="B708" i="5"/>
  <c r="C707" i="5"/>
  <c r="B707" i="5"/>
  <c r="C706" i="5"/>
  <c r="B706" i="5"/>
  <c r="C705" i="5"/>
  <c r="B705" i="5"/>
  <c r="C704" i="5"/>
  <c r="B704" i="5"/>
  <c r="C703" i="5"/>
  <c r="B703" i="5"/>
  <c r="C702" i="5"/>
  <c r="B702" i="5"/>
  <c r="C701" i="5"/>
  <c r="B701" i="5"/>
  <c r="C700" i="5"/>
  <c r="B700" i="5"/>
  <c r="C699" i="5"/>
  <c r="B699" i="5"/>
  <c r="C698" i="5"/>
  <c r="B698" i="5"/>
  <c r="C697" i="5"/>
  <c r="B697" i="5"/>
  <c r="C696" i="5"/>
  <c r="B696" i="5"/>
  <c r="C695" i="5"/>
  <c r="B695" i="5"/>
  <c r="C694" i="5"/>
  <c r="B694" i="5"/>
  <c r="C693" i="5"/>
  <c r="B693" i="5"/>
  <c r="C692" i="5"/>
  <c r="B692" i="5"/>
  <c r="C691" i="5"/>
  <c r="B691" i="5"/>
  <c r="C690" i="5"/>
  <c r="B690" i="5"/>
  <c r="C689" i="5"/>
  <c r="B689" i="5"/>
  <c r="C688" i="5"/>
  <c r="B688" i="5"/>
  <c r="C687" i="5"/>
  <c r="B687" i="5"/>
  <c r="C686" i="5"/>
  <c r="B686" i="5"/>
  <c r="C685" i="5"/>
  <c r="B685" i="5"/>
  <c r="C684" i="5"/>
  <c r="B684" i="5"/>
  <c r="C683" i="5"/>
  <c r="B683" i="5"/>
  <c r="C682" i="5"/>
  <c r="B682" i="5"/>
  <c r="C681" i="5"/>
  <c r="B681" i="5"/>
  <c r="C680" i="5"/>
  <c r="B680" i="5"/>
  <c r="C679" i="5"/>
  <c r="B679" i="5"/>
  <c r="C678" i="5"/>
  <c r="B678" i="5"/>
  <c r="A678" i="5"/>
  <c r="C677" i="5"/>
  <c r="B677" i="5"/>
  <c r="C676" i="5"/>
  <c r="B676" i="5"/>
  <c r="C675" i="5"/>
  <c r="B675" i="5"/>
  <c r="C674" i="5"/>
  <c r="B674" i="5"/>
  <c r="C673" i="5"/>
  <c r="B673" i="5"/>
  <c r="C672" i="5"/>
  <c r="B672" i="5"/>
  <c r="C671" i="5"/>
  <c r="B671" i="5"/>
  <c r="C670" i="5"/>
  <c r="B670" i="5"/>
  <c r="C669" i="5"/>
  <c r="B669" i="5"/>
  <c r="C668" i="5"/>
  <c r="B668" i="5"/>
  <c r="C667" i="5"/>
  <c r="B667" i="5"/>
  <c r="C666" i="5"/>
  <c r="B666" i="5"/>
  <c r="C665" i="5"/>
  <c r="B665" i="5"/>
  <c r="C664" i="5"/>
  <c r="B664" i="5"/>
  <c r="C663" i="5"/>
  <c r="B663" i="5"/>
  <c r="C662" i="5"/>
  <c r="B662" i="5"/>
  <c r="C661" i="5"/>
  <c r="B661" i="5"/>
  <c r="C660" i="5"/>
  <c r="B660" i="5"/>
  <c r="C659" i="5"/>
  <c r="B659" i="5"/>
  <c r="C658" i="5"/>
  <c r="B658" i="5"/>
  <c r="C657" i="5"/>
  <c r="B657" i="5"/>
  <c r="C656" i="5"/>
  <c r="B656" i="5"/>
  <c r="C655" i="5"/>
  <c r="B655" i="5"/>
  <c r="C654" i="5"/>
  <c r="B654" i="5"/>
  <c r="C653" i="5"/>
  <c r="B653" i="5"/>
  <c r="C652" i="5"/>
  <c r="B652" i="5"/>
  <c r="C651" i="5"/>
  <c r="B651" i="5"/>
  <c r="C650" i="5"/>
  <c r="B650" i="5"/>
  <c r="C649" i="5"/>
  <c r="B649" i="5"/>
  <c r="C648" i="5"/>
  <c r="B648" i="5"/>
  <c r="C647" i="5"/>
  <c r="B647" i="5"/>
  <c r="C646" i="5"/>
  <c r="B646" i="5"/>
  <c r="C645" i="5"/>
  <c r="B645" i="5"/>
  <c r="C644" i="5"/>
  <c r="B644" i="5"/>
  <c r="C643" i="5"/>
  <c r="B643" i="5"/>
  <c r="C642" i="5"/>
  <c r="B642" i="5"/>
  <c r="C641" i="5"/>
  <c r="B641" i="5"/>
  <c r="C640" i="5"/>
  <c r="B640" i="5"/>
  <c r="C639" i="5"/>
  <c r="B639" i="5"/>
  <c r="C638" i="5"/>
  <c r="B638" i="5"/>
  <c r="C637" i="5"/>
  <c r="B637" i="5"/>
  <c r="C636" i="5"/>
  <c r="B636" i="5"/>
  <c r="C635" i="5"/>
  <c r="B635" i="5"/>
  <c r="C634" i="5"/>
  <c r="B634" i="5"/>
  <c r="C633" i="5"/>
  <c r="B633" i="5"/>
  <c r="C632" i="5"/>
  <c r="B632" i="5"/>
  <c r="C631" i="5"/>
  <c r="B631" i="5"/>
  <c r="C630" i="5"/>
  <c r="B630" i="5"/>
  <c r="C629" i="5"/>
  <c r="B629" i="5"/>
  <c r="C628" i="5"/>
  <c r="B628" i="5"/>
  <c r="C627" i="5"/>
  <c r="B627" i="5"/>
  <c r="C626" i="5"/>
  <c r="B626" i="5"/>
  <c r="C625" i="5"/>
  <c r="B625" i="5"/>
  <c r="C624" i="5"/>
  <c r="B624" i="5"/>
  <c r="C623" i="5"/>
  <c r="B623" i="5"/>
  <c r="C622" i="5"/>
  <c r="B622" i="5"/>
  <c r="C621" i="5"/>
  <c r="B621" i="5"/>
  <c r="C620" i="5"/>
  <c r="B620" i="5"/>
  <c r="C619" i="5"/>
  <c r="B619" i="5"/>
  <c r="C618" i="5"/>
  <c r="B618" i="5"/>
  <c r="C617" i="5"/>
  <c r="B617" i="5"/>
  <c r="C616" i="5"/>
  <c r="B616" i="5"/>
  <c r="C615" i="5"/>
  <c r="B615" i="5"/>
  <c r="C614" i="5"/>
  <c r="B614" i="5"/>
  <c r="C613" i="5"/>
  <c r="B613" i="5"/>
  <c r="C612" i="5"/>
  <c r="B612" i="5"/>
  <c r="C611" i="5"/>
  <c r="B611" i="5"/>
  <c r="C610" i="5"/>
  <c r="B610" i="5"/>
  <c r="C609" i="5"/>
  <c r="B609" i="5"/>
  <c r="C608" i="5"/>
  <c r="B608" i="5"/>
  <c r="C607" i="5"/>
  <c r="B607" i="5"/>
  <c r="C606" i="5"/>
  <c r="B606" i="5"/>
  <c r="C605" i="5"/>
  <c r="B605" i="5"/>
  <c r="C604" i="5"/>
  <c r="B604" i="5"/>
  <c r="C603" i="5"/>
  <c r="B603" i="5"/>
  <c r="C602" i="5"/>
  <c r="B602" i="5"/>
  <c r="C601" i="5"/>
  <c r="B601" i="5"/>
  <c r="C600" i="5"/>
  <c r="B600" i="5"/>
  <c r="C599" i="5"/>
  <c r="B599" i="5"/>
  <c r="C598" i="5"/>
  <c r="B598" i="5"/>
  <c r="C597" i="5"/>
  <c r="B597" i="5"/>
  <c r="C596" i="5"/>
  <c r="B596" i="5"/>
  <c r="C595" i="5"/>
  <c r="B595" i="5"/>
  <c r="C594" i="5"/>
  <c r="B594" i="5"/>
  <c r="C593" i="5"/>
  <c r="B593" i="5"/>
  <c r="C592" i="5"/>
  <c r="B592" i="5"/>
  <c r="C591" i="5"/>
  <c r="B591" i="5"/>
  <c r="C590" i="5"/>
  <c r="B590" i="5"/>
  <c r="C589" i="5"/>
  <c r="B589" i="5"/>
  <c r="C588" i="5"/>
  <c r="B588" i="5"/>
  <c r="C587" i="5"/>
  <c r="B587" i="5"/>
  <c r="C586" i="5"/>
  <c r="B586" i="5"/>
  <c r="C585" i="5"/>
  <c r="B585" i="5"/>
  <c r="C584" i="5"/>
  <c r="B584" i="5"/>
  <c r="C583" i="5"/>
  <c r="B583" i="5"/>
  <c r="C582" i="5"/>
  <c r="B582" i="5"/>
  <c r="C581" i="5"/>
  <c r="B581" i="5"/>
  <c r="C580" i="5"/>
  <c r="B580" i="5"/>
  <c r="C579" i="5"/>
  <c r="B579" i="5"/>
  <c r="C578" i="5"/>
  <c r="B578" i="5"/>
  <c r="C577" i="5"/>
  <c r="B577" i="5"/>
  <c r="C576" i="5"/>
  <c r="B576" i="5"/>
  <c r="C575" i="5"/>
  <c r="B575" i="5"/>
  <c r="C574" i="5"/>
  <c r="B574" i="5"/>
  <c r="C573" i="5"/>
  <c r="B573" i="5"/>
  <c r="C572" i="5"/>
  <c r="B572" i="5"/>
  <c r="C571" i="5"/>
  <c r="B571" i="5"/>
  <c r="C570" i="5"/>
  <c r="B570" i="5"/>
  <c r="C569" i="5"/>
  <c r="B569" i="5"/>
  <c r="C568" i="5"/>
  <c r="B568" i="5"/>
  <c r="C567" i="5"/>
  <c r="B567" i="5"/>
  <c r="C566" i="5"/>
  <c r="B566" i="5"/>
  <c r="C565" i="5"/>
  <c r="B565" i="5"/>
  <c r="C564" i="5"/>
  <c r="B564" i="5"/>
  <c r="C563" i="5"/>
  <c r="B563" i="5"/>
  <c r="C562" i="5"/>
  <c r="B562" i="5"/>
  <c r="C561" i="5"/>
  <c r="B561" i="5"/>
  <c r="C560" i="5"/>
  <c r="B560" i="5"/>
  <c r="C559" i="5"/>
  <c r="B559" i="5"/>
  <c r="C558" i="5"/>
  <c r="B558" i="5"/>
  <c r="C557" i="5"/>
  <c r="B557" i="5"/>
  <c r="A557" i="5"/>
  <c r="C556" i="5"/>
  <c r="B556" i="5"/>
  <c r="C555" i="5"/>
  <c r="B555" i="5"/>
  <c r="C554" i="5"/>
  <c r="B554" i="5"/>
  <c r="A554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A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A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C314" i="5"/>
  <c r="B314" i="5"/>
  <c r="C313" i="5"/>
  <c r="B313" i="5"/>
  <c r="C312" i="5"/>
  <c r="B312" i="5"/>
  <c r="C311" i="5"/>
  <c r="B311" i="5"/>
  <c r="C310" i="5"/>
  <c r="B310" i="5"/>
  <c r="C309" i="5"/>
  <c r="B309" i="5"/>
  <c r="C308" i="5"/>
  <c r="B308" i="5"/>
  <c r="C307" i="5"/>
  <c r="B307" i="5"/>
  <c r="C306" i="5"/>
  <c r="B306" i="5"/>
  <c r="C305" i="5"/>
  <c r="B305" i="5"/>
  <c r="C304" i="5"/>
  <c r="B304" i="5"/>
  <c r="C303" i="5"/>
  <c r="B303" i="5"/>
  <c r="C302" i="5"/>
  <c r="B302" i="5"/>
  <c r="C301" i="5"/>
  <c r="B301" i="5"/>
  <c r="C300" i="5"/>
  <c r="B300" i="5"/>
  <c r="C299" i="5"/>
  <c r="B299" i="5"/>
  <c r="C298" i="5"/>
  <c r="B298" i="5"/>
  <c r="C297" i="5"/>
  <c r="B297" i="5"/>
  <c r="C296" i="5"/>
  <c r="B296" i="5"/>
  <c r="C295" i="5"/>
  <c r="B295" i="5"/>
  <c r="C294" i="5"/>
  <c r="B294" i="5"/>
  <c r="C293" i="5"/>
  <c r="B293" i="5"/>
  <c r="C292" i="5"/>
  <c r="B292" i="5"/>
  <c r="C291" i="5"/>
  <c r="B291" i="5"/>
  <c r="C290" i="5"/>
  <c r="B290" i="5"/>
  <c r="C289" i="5"/>
  <c r="B289" i="5"/>
  <c r="C288" i="5"/>
  <c r="B288" i="5"/>
  <c r="C287" i="5"/>
  <c r="B287" i="5"/>
  <c r="C286" i="5"/>
  <c r="B286" i="5"/>
  <c r="C285" i="5"/>
  <c r="B285" i="5"/>
  <c r="C284" i="5"/>
  <c r="B284" i="5"/>
  <c r="C283" i="5"/>
  <c r="B283" i="5"/>
  <c r="C282" i="5"/>
  <c r="B282" i="5"/>
  <c r="C281" i="5"/>
  <c r="B281" i="5"/>
  <c r="C280" i="5"/>
  <c r="B280" i="5"/>
  <c r="C279" i="5"/>
  <c r="B279" i="5"/>
  <c r="C278" i="5"/>
  <c r="B278" i="5"/>
  <c r="C277" i="5"/>
  <c r="B277" i="5"/>
  <c r="C276" i="5"/>
  <c r="B276" i="5"/>
  <c r="C275" i="5"/>
  <c r="B275" i="5"/>
  <c r="C274" i="5"/>
  <c r="B274" i="5"/>
  <c r="C273" i="5"/>
  <c r="B273" i="5"/>
  <c r="C272" i="5"/>
  <c r="B272" i="5"/>
  <c r="C271" i="5"/>
  <c r="B271" i="5"/>
  <c r="C270" i="5"/>
  <c r="B270" i="5"/>
  <c r="C269" i="5"/>
  <c r="B269" i="5"/>
  <c r="C268" i="5"/>
  <c r="B268" i="5"/>
  <c r="C267" i="5"/>
  <c r="B267" i="5"/>
  <c r="C266" i="5"/>
  <c r="B266" i="5"/>
  <c r="C265" i="5"/>
  <c r="B265" i="5"/>
  <c r="C264" i="5"/>
  <c r="B264" i="5"/>
  <c r="C263" i="5"/>
  <c r="B263" i="5"/>
  <c r="C262" i="5"/>
  <c r="B262" i="5"/>
  <c r="C261" i="5"/>
  <c r="B261" i="5"/>
  <c r="C260" i="5"/>
  <c r="B260" i="5"/>
  <c r="C259" i="5"/>
  <c r="B259" i="5"/>
  <c r="C258" i="5"/>
  <c r="B258" i="5"/>
  <c r="C257" i="5"/>
  <c r="B257" i="5"/>
  <c r="C256" i="5"/>
  <c r="B256" i="5"/>
  <c r="C255" i="5"/>
  <c r="B255" i="5"/>
  <c r="C254" i="5"/>
  <c r="B254" i="5"/>
  <c r="C253" i="5"/>
  <c r="B253" i="5"/>
  <c r="C252" i="5"/>
  <c r="B252" i="5"/>
  <c r="C251" i="5"/>
  <c r="B251" i="5"/>
  <c r="C250" i="5"/>
  <c r="B250" i="5"/>
  <c r="C249" i="5"/>
  <c r="B249" i="5"/>
  <c r="C248" i="5"/>
  <c r="B248" i="5"/>
  <c r="C247" i="5"/>
  <c r="B247" i="5"/>
  <c r="C246" i="5"/>
  <c r="B246" i="5"/>
  <c r="C245" i="5"/>
  <c r="B245" i="5"/>
  <c r="C244" i="5"/>
  <c r="B244" i="5"/>
  <c r="C243" i="5"/>
  <c r="B243" i="5"/>
  <c r="C242" i="5"/>
  <c r="B242" i="5"/>
  <c r="C241" i="5"/>
  <c r="B241" i="5"/>
  <c r="C240" i="5"/>
  <c r="B240" i="5"/>
  <c r="C239" i="5"/>
  <c r="B239" i="5"/>
  <c r="C238" i="5"/>
  <c r="B238" i="5"/>
  <c r="C237" i="5"/>
  <c r="B237" i="5"/>
  <c r="C236" i="5"/>
  <c r="B236" i="5"/>
  <c r="C235" i="5"/>
  <c r="B235" i="5"/>
  <c r="C234" i="5"/>
  <c r="B234" i="5"/>
  <c r="C233" i="5"/>
  <c r="B233" i="5"/>
  <c r="C232" i="5"/>
  <c r="B232" i="5"/>
  <c r="C231" i="5"/>
  <c r="B231" i="5"/>
  <c r="C230" i="5"/>
  <c r="B230" i="5"/>
  <c r="C229" i="5"/>
  <c r="B229" i="5"/>
  <c r="C228" i="5"/>
  <c r="B228" i="5"/>
  <c r="C227" i="5"/>
  <c r="B227" i="5"/>
  <c r="C226" i="5"/>
  <c r="B226" i="5"/>
  <c r="C225" i="5"/>
  <c r="B225" i="5"/>
  <c r="C224" i="5"/>
  <c r="B224" i="5"/>
  <c r="C223" i="5"/>
  <c r="B223" i="5"/>
  <c r="C222" i="5"/>
  <c r="B222" i="5"/>
  <c r="C221" i="5"/>
  <c r="B221" i="5"/>
  <c r="C220" i="5"/>
  <c r="B220" i="5"/>
  <c r="C219" i="5"/>
  <c r="B219" i="5"/>
  <c r="C218" i="5"/>
  <c r="B218" i="5"/>
  <c r="C217" i="5"/>
  <c r="B217" i="5"/>
  <c r="C216" i="5"/>
  <c r="B216" i="5"/>
  <c r="C215" i="5"/>
  <c r="B215" i="5"/>
  <c r="C214" i="5"/>
  <c r="B214" i="5"/>
  <c r="C213" i="5"/>
  <c r="B213" i="5"/>
  <c r="C212" i="5"/>
  <c r="B212" i="5"/>
  <c r="C211" i="5"/>
  <c r="B211" i="5"/>
  <c r="C210" i="5"/>
  <c r="B210" i="5"/>
  <c r="C209" i="5"/>
  <c r="B209" i="5"/>
  <c r="C208" i="5"/>
  <c r="B208" i="5"/>
  <c r="C207" i="5"/>
  <c r="B207" i="5"/>
  <c r="C206" i="5"/>
  <c r="B206" i="5"/>
  <c r="C205" i="5"/>
  <c r="B205" i="5"/>
  <c r="C204" i="5"/>
  <c r="B204" i="5"/>
  <c r="C203" i="5"/>
  <c r="B203" i="5"/>
  <c r="C202" i="5"/>
  <c r="B202" i="5"/>
  <c r="C201" i="5"/>
  <c r="B201" i="5"/>
  <c r="C200" i="5"/>
  <c r="B200" i="5"/>
  <c r="C199" i="5"/>
  <c r="B199" i="5"/>
  <c r="C198" i="5"/>
  <c r="B198" i="5"/>
  <c r="C197" i="5"/>
  <c r="B197" i="5"/>
  <c r="C196" i="5"/>
  <c r="B196" i="5"/>
  <c r="C195" i="5"/>
  <c r="B195" i="5"/>
  <c r="C194" i="5"/>
  <c r="B194" i="5"/>
  <c r="C193" i="5"/>
  <c r="B193" i="5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S59" i="5"/>
  <c r="C59" i="5"/>
  <c r="B59" i="5"/>
  <c r="S58" i="5"/>
  <c r="C58" i="5"/>
  <c r="B58" i="5"/>
  <c r="S57" i="5"/>
  <c r="C57" i="5"/>
  <c r="B57" i="5"/>
  <c r="S56" i="5"/>
  <c r="C56" i="5"/>
  <c r="B56" i="5"/>
  <c r="S55" i="5"/>
  <c r="C55" i="5"/>
  <c r="B55" i="5"/>
  <c r="S54" i="5"/>
  <c r="C54" i="5"/>
  <c r="B54" i="5"/>
  <c r="S53" i="5"/>
  <c r="C53" i="5"/>
  <c r="B53" i="5"/>
  <c r="S52" i="5"/>
  <c r="C52" i="5"/>
  <c r="B52" i="5"/>
  <c r="S51" i="5"/>
  <c r="C51" i="5"/>
  <c r="B51" i="5"/>
  <c r="S50" i="5"/>
  <c r="C50" i="5"/>
  <c r="B50" i="5"/>
  <c r="S49" i="5"/>
  <c r="C49" i="5"/>
  <c r="B49" i="5"/>
  <c r="S48" i="5"/>
  <c r="C48" i="5"/>
  <c r="B48" i="5"/>
  <c r="S47" i="5"/>
  <c r="C47" i="5"/>
  <c r="B47" i="5"/>
  <c r="S46" i="5"/>
  <c r="C46" i="5"/>
  <c r="B46" i="5"/>
  <c r="S45" i="5"/>
  <c r="C45" i="5"/>
  <c r="B45" i="5"/>
  <c r="S44" i="5"/>
  <c r="C44" i="5"/>
  <c r="B44" i="5"/>
  <c r="S43" i="5"/>
  <c r="C43" i="5"/>
  <c r="B43" i="5"/>
  <c r="S42" i="5"/>
  <c r="C42" i="5"/>
  <c r="B42" i="5"/>
  <c r="S41" i="5"/>
  <c r="C41" i="5"/>
  <c r="B41" i="5"/>
  <c r="S40" i="5"/>
  <c r="C40" i="5"/>
  <c r="B40" i="5"/>
  <c r="S39" i="5"/>
  <c r="C39" i="5"/>
  <c r="B39" i="5"/>
  <c r="S38" i="5"/>
  <c r="C38" i="5"/>
  <c r="B38" i="5"/>
  <c r="S37" i="5"/>
  <c r="C37" i="5"/>
  <c r="B37" i="5"/>
  <c r="S36" i="5"/>
  <c r="C36" i="5"/>
  <c r="B36" i="5"/>
  <c r="S35" i="5"/>
  <c r="C35" i="5"/>
  <c r="B35" i="5"/>
  <c r="S34" i="5"/>
  <c r="C34" i="5"/>
  <c r="B34" i="5"/>
  <c r="S33" i="5"/>
  <c r="C33" i="5"/>
  <c r="B33" i="5"/>
  <c r="S32" i="5"/>
  <c r="C32" i="5"/>
  <c r="B32" i="5"/>
  <c r="S31" i="5"/>
  <c r="C31" i="5"/>
  <c r="B31" i="5"/>
  <c r="S30" i="5"/>
  <c r="C30" i="5"/>
  <c r="B30" i="5"/>
  <c r="S29" i="5"/>
  <c r="C29" i="5"/>
  <c r="B29" i="5"/>
  <c r="S28" i="5"/>
  <c r="C28" i="5"/>
  <c r="B28" i="5"/>
  <c r="S27" i="5"/>
  <c r="C27" i="5"/>
  <c r="B27" i="5"/>
  <c r="S26" i="5"/>
  <c r="C26" i="5"/>
  <c r="B26" i="5"/>
  <c r="S25" i="5"/>
  <c r="C25" i="5"/>
  <c r="B25" i="5"/>
  <c r="S24" i="5"/>
  <c r="C24" i="5"/>
  <c r="B24" i="5"/>
  <c r="S23" i="5"/>
  <c r="C23" i="5"/>
  <c r="B23" i="5"/>
  <c r="S22" i="5"/>
  <c r="C22" i="5"/>
  <c r="B22" i="5"/>
  <c r="S21" i="5"/>
  <c r="C21" i="5"/>
  <c r="B21" i="5"/>
  <c r="S20" i="5"/>
  <c r="C20" i="5"/>
  <c r="B20" i="5"/>
  <c r="S19" i="5"/>
  <c r="C19" i="5"/>
  <c r="B19" i="5"/>
  <c r="S18" i="5"/>
  <c r="C18" i="5"/>
  <c r="B18" i="5"/>
  <c r="S17" i="5"/>
  <c r="C17" i="5"/>
  <c r="B17" i="5"/>
  <c r="S16" i="5"/>
  <c r="C16" i="5"/>
  <c r="B16" i="5"/>
  <c r="S15" i="5"/>
  <c r="C15" i="5"/>
  <c r="B15" i="5"/>
  <c r="S14" i="5"/>
  <c r="C14" i="5"/>
  <c r="B14" i="5"/>
  <c r="S13" i="5"/>
  <c r="C13" i="5"/>
  <c r="B13" i="5"/>
  <c r="S12" i="5"/>
  <c r="C12" i="5"/>
  <c r="B12" i="5"/>
  <c r="Y11" i="5"/>
  <c r="S11" i="5"/>
  <c r="C11" i="5"/>
  <c r="AQ10" i="5"/>
  <c r="AP10" i="5"/>
  <c r="AO10" i="5"/>
  <c r="AN10" i="5"/>
  <c r="AM10" i="5"/>
  <c r="AL10" i="5"/>
  <c r="S10" i="5"/>
  <c r="C10" i="5"/>
  <c r="B10" i="5"/>
  <c r="AQ9" i="5"/>
  <c r="AP9" i="5"/>
  <c r="AO9" i="5"/>
  <c r="AN9" i="5"/>
  <c r="AM9" i="5"/>
  <c r="AL9" i="5"/>
  <c r="AC9" i="5"/>
  <c r="AB9" i="5"/>
  <c r="S9" i="5"/>
  <c r="P9" i="5"/>
  <c r="C9" i="5"/>
  <c r="B9" i="5"/>
  <c r="AQ8" i="5"/>
  <c r="AP8" i="5"/>
  <c r="AO8" i="5"/>
  <c r="AN8" i="5"/>
  <c r="AM8" i="5"/>
  <c r="AL8" i="5"/>
  <c r="AH8" i="5"/>
  <c r="AG8" i="5"/>
  <c r="AF8" i="5"/>
  <c r="AC8" i="5"/>
  <c r="AB8" i="5"/>
  <c r="S8" i="5"/>
  <c r="P8" i="5"/>
  <c r="C8" i="5"/>
  <c r="B8" i="5"/>
  <c r="AU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C7" i="5"/>
  <c r="AB7" i="5"/>
  <c r="AC6" i="5"/>
  <c r="AB6" i="5"/>
  <c r="C930" i="4"/>
  <c r="Z930" i="4" s="1"/>
  <c r="B930" i="4"/>
  <c r="C929" i="4"/>
  <c r="Z929" i="4" s="1"/>
  <c r="B929" i="4"/>
  <c r="Z928" i="4"/>
  <c r="C928" i="4"/>
  <c r="B928" i="4"/>
  <c r="C927" i="4"/>
  <c r="Z927" i="4" s="1"/>
  <c r="B927" i="4"/>
  <c r="C926" i="4"/>
  <c r="Z926" i="4" s="1"/>
  <c r="B926" i="4"/>
  <c r="C925" i="4"/>
  <c r="Z925" i="4" s="1"/>
  <c r="B925" i="4"/>
  <c r="C924" i="4"/>
  <c r="Z924" i="4" s="1"/>
  <c r="B924" i="4"/>
  <c r="C923" i="4"/>
  <c r="Z923" i="4" s="1"/>
  <c r="B923" i="4"/>
  <c r="C922" i="4"/>
  <c r="Z922" i="4" s="1"/>
  <c r="B922" i="4"/>
  <c r="C921" i="4"/>
  <c r="Z921" i="4" s="1"/>
  <c r="B921" i="4"/>
  <c r="A921" i="4"/>
  <c r="C920" i="4"/>
  <c r="Z920" i="4" s="1"/>
  <c r="B920" i="4"/>
  <c r="C919" i="4"/>
  <c r="Z919" i="4" s="1"/>
  <c r="B919" i="4"/>
  <c r="C918" i="4"/>
  <c r="Z918" i="4" s="1"/>
  <c r="B918" i="4"/>
  <c r="C917" i="4"/>
  <c r="Z917" i="4" s="1"/>
  <c r="B917" i="4"/>
  <c r="C916" i="4"/>
  <c r="Z916" i="4" s="1"/>
  <c r="B916" i="4"/>
  <c r="C915" i="4"/>
  <c r="Z915" i="4" s="1"/>
  <c r="B915" i="4"/>
  <c r="A915" i="4"/>
  <c r="C914" i="4"/>
  <c r="Z914" i="4" s="1"/>
  <c r="B914" i="4"/>
  <c r="Z913" i="4"/>
  <c r="C913" i="4"/>
  <c r="B913" i="4"/>
  <c r="C912" i="4"/>
  <c r="Z912" i="4" s="1"/>
  <c r="B912" i="4"/>
  <c r="C911" i="4"/>
  <c r="Z911" i="4" s="1"/>
  <c r="B911" i="4"/>
  <c r="C910" i="4"/>
  <c r="Z910" i="4" s="1"/>
  <c r="B910" i="4"/>
  <c r="C909" i="4"/>
  <c r="Z909" i="4" s="1"/>
  <c r="B909" i="4"/>
  <c r="C908" i="4"/>
  <c r="Z908" i="4" s="1"/>
  <c r="B908" i="4"/>
  <c r="C907" i="4"/>
  <c r="Z907" i="4" s="1"/>
  <c r="B907" i="4"/>
  <c r="C906" i="4"/>
  <c r="Z906" i="4" s="1"/>
  <c r="B906" i="4"/>
  <c r="C905" i="4"/>
  <c r="Z905" i="4" s="1"/>
  <c r="B905" i="4"/>
  <c r="C904" i="4"/>
  <c r="Z904" i="4" s="1"/>
  <c r="B904" i="4"/>
  <c r="C903" i="4"/>
  <c r="Z903" i="4" s="1"/>
  <c r="B903" i="4"/>
  <c r="C902" i="4"/>
  <c r="Z902" i="4" s="1"/>
  <c r="B902" i="4"/>
  <c r="C901" i="4"/>
  <c r="Z901" i="4" s="1"/>
  <c r="B901" i="4"/>
  <c r="C900" i="4"/>
  <c r="Z900" i="4" s="1"/>
  <c r="B900" i="4"/>
  <c r="A900" i="4"/>
  <c r="C899" i="4"/>
  <c r="Z899" i="4" s="1"/>
  <c r="B899" i="4"/>
  <c r="C898" i="4"/>
  <c r="Z898" i="4" s="1"/>
  <c r="B898" i="4"/>
  <c r="C897" i="4"/>
  <c r="Z897" i="4" s="1"/>
  <c r="B897" i="4"/>
  <c r="C896" i="4"/>
  <c r="Z896" i="4" s="1"/>
  <c r="B896" i="4"/>
  <c r="C895" i="4"/>
  <c r="Z895" i="4" s="1"/>
  <c r="B895" i="4"/>
  <c r="C894" i="4"/>
  <c r="Z894" i="4" s="1"/>
  <c r="B894" i="4"/>
  <c r="C893" i="4"/>
  <c r="Z893" i="4" s="1"/>
  <c r="B893" i="4"/>
  <c r="C892" i="4"/>
  <c r="Z892" i="4" s="1"/>
  <c r="B892" i="4"/>
  <c r="C891" i="4"/>
  <c r="Z891" i="4" s="1"/>
  <c r="B891" i="4"/>
  <c r="C890" i="4"/>
  <c r="Z890" i="4" s="1"/>
  <c r="B890" i="4"/>
  <c r="A890" i="4"/>
  <c r="C889" i="4"/>
  <c r="Z889" i="4" s="1"/>
  <c r="B889" i="4"/>
  <c r="C888" i="4"/>
  <c r="Z888" i="4" s="1"/>
  <c r="B888" i="4"/>
  <c r="C887" i="4"/>
  <c r="Z887" i="4" s="1"/>
  <c r="B887" i="4"/>
  <c r="C886" i="4"/>
  <c r="Z886" i="4" s="1"/>
  <c r="B886" i="4"/>
  <c r="C885" i="4"/>
  <c r="Z885" i="4" s="1"/>
  <c r="B885" i="4"/>
  <c r="C884" i="4"/>
  <c r="Z884" i="4" s="1"/>
  <c r="B884" i="4"/>
  <c r="C883" i="4"/>
  <c r="Z883" i="4" s="1"/>
  <c r="B883" i="4"/>
  <c r="Z882" i="4"/>
  <c r="C882" i="4"/>
  <c r="B882" i="4"/>
  <c r="C881" i="4"/>
  <c r="Z881" i="4" s="1"/>
  <c r="B881" i="4"/>
  <c r="C880" i="4"/>
  <c r="Z880" i="4" s="1"/>
  <c r="B880" i="4"/>
  <c r="A880" i="4"/>
  <c r="C879" i="4"/>
  <c r="Z879" i="4" s="1"/>
  <c r="B879" i="4"/>
  <c r="C878" i="4"/>
  <c r="Z878" i="4" s="1"/>
  <c r="B878" i="4"/>
  <c r="C877" i="4"/>
  <c r="Z877" i="4" s="1"/>
  <c r="B877" i="4"/>
  <c r="C876" i="4"/>
  <c r="Z876" i="4" s="1"/>
  <c r="B876" i="4"/>
  <c r="C875" i="4"/>
  <c r="Z875" i="4" s="1"/>
  <c r="B875" i="4"/>
  <c r="C874" i="4"/>
  <c r="Z874" i="4" s="1"/>
  <c r="B874" i="4"/>
  <c r="C873" i="4"/>
  <c r="Z873" i="4" s="1"/>
  <c r="B873" i="4"/>
  <c r="C872" i="4"/>
  <c r="Z872" i="4" s="1"/>
  <c r="B872" i="4"/>
  <c r="C871" i="4"/>
  <c r="Z871" i="4" s="1"/>
  <c r="B871" i="4"/>
  <c r="C870" i="4"/>
  <c r="Z870" i="4" s="1"/>
  <c r="B870" i="4"/>
  <c r="C869" i="4"/>
  <c r="Z869" i="4" s="1"/>
  <c r="B869" i="4"/>
  <c r="C868" i="4"/>
  <c r="Z868" i="4" s="1"/>
  <c r="B868" i="4"/>
  <c r="C867" i="4"/>
  <c r="Z867" i="4" s="1"/>
  <c r="B867" i="4"/>
  <c r="C866" i="4"/>
  <c r="Z866" i="4" s="1"/>
  <c r="B866" i="4"/>
  <c r="C865" i="4"/>
  <c r="Z865" i="4" s="1"/>
  <c r="B865" i="4"/>
  <c r="C864" i="4"/>
  <c r="Z864" i="4" s="1"/>
  <c r="B864" i="4"/>
  <c r="C863" i="4"/>
  <c r="Z863" i="4" s="1"/>
  <c r="B863" i="4"/>
  <c r="C862" i="4"/>
  <c r="Z862" i="4" s="1"/>
  <c r="B862" i="4"/>
  <c r="C861" i="4"/>
  <c r="Z861" i="4" s="1"/>
  <c r="B861" i="4"/>
  <c r="A861" i="4"/>
  <c r="C860" i="4"/>
  <c r="Z860" i="4" s="1"/>
  <c r="B860" i="4"/>
  <c r="C859" i="4"/>
  <c r="Z859" i="4" s="1"/>
  <c r="B859" i="4"/>
  <c r="C858" i="4"/>
  <c r="Z858" i="4" s="1"/>
  <c r="B858" i="4"/>
  <c r="C857" i="4"/>
  <c r="Z857" i="4" s="1"/>
  <c r="B857" i="4"/>
  <c r="C856" i="4"/>
  <c r="Z856" i="4" s="1"/>
  <c r="B856" i="4"/>
  <c r="A856" i="4"/>
  <c r="C855" i="4"/>
  <c r="Z855" i="4" s="1"/>
  <c r="B855" i="4"/>
  <c r="C854" i="4"/>
  <c r="Z854" i="4" s="1"/>
  <c r="B854" i="4"/>
  <c r="C853" i="4"/>
  <c r="Z853" i="4" s="1"/>
  <c r="B853" i="4"/>
  <c r="C852" i="4"/>
  <c r="Z852" i="4" s="1"/>
  <c r="B852" i="4"/>
  <c r="C851" i="4"/>
  <c r="Z851" i="4" s="1"/>
  <c r="B851" i="4"/>
  <c r="Z850" i="4"/>
  <c r="C850" i="4"/>
  <c r="B850" i="4"/>
  <c r="C849" i="4"/>
  <c r="Z849" i="4" s="1"/>
  <c r="B849" i="4"/>
  <c r="C848" i="4"/>
  <c r="Z848" i="4" s="1"/>
  <c r="B848" i="4"/>
  <c r="C847" i="4"/>
  <c r="Z847" i="4" s="1"/>
  <c r="B847" i="4"/>
  <c r="C846" i="4"/>
  <c r="Z846" i="4" s="1"/>
  <c r="B846" i="4"/>
  <c r="C845" i="4"/>
  <c r="Z845" i="4" s="1"/>
  <c r="B845" i="4"/>
  <c r="C844" i="4"/>
  <c r="Z844" i="4" s="1"/>
  <c r="B844" i="4"/>
  <c r="C843" i="4"/>
  <c r="Z843" i="4" s="1"/>
  <c r="B843" i="4"/>
  <c r="C842" i="4"/>
  <c r="Z842" i="4" s="1"/>
  <c r="B842" i="4"/>
  <c r="C841" i="4"/>
  <c r="Z841" i="4" s="1"/>
  <c r="B841" i="4"/>
  <c r="C840" i="4"/>
  <c r="Z840" i="4" s="1"/>
  <c r="B840" i="4"/>
  <c r="C839" i="4"/>
  <c r="Z839" i="4" s="1"/>
  <c r="B839" i="4"/>
  <c r="C838" i="4"/>
  <c r="Z838" i="4" s="1"/>
  <c r="B838" i="4"/>
  <c r="C837" i="4"/>
  <c r="Z837" i="4" s="1"/>
  <c r="B837" i="4"/>
  <c r="C836" i="4"/>
  <c r="Z836" i="4" s="1"/>
  <c r="B836" i="4"/>
  <c r="C835" i="4"/>
  <c r="Z835" i="4" s="1"/>
  <c r="B835" i="4"/>
  <c r="C834" i="4"/>
  <c r="Z834" i="4" s="1"/>
  <c r="B834" i="4"/>
  <c r="C833" i="4"/>
  <c r="Z833" i="4" s="1"/>
  <c r="B833" i="4"/>
  <c r="C832" i="4"/>
  <c r="Z832" i="4" s="1"/>
  <c r="B832" i="4"/>
  <c r="C831" i="4"/>
  <c r="Z831" i="4" s="1"/>
  <c r="B831" i="4"/>
  <c r="C830" i="4"/>
  <c r="Z830" i="4" s="1"/>
  <c r="B830" i="4"/>
  <c r="C829" i="4"/>
  <c r="Z829" i="4" s="1"/>
  <c r="B829" i="4"/>
  <c r="C828" i="4"/>
  <c r="Z828" i="4" s="1"/>
  <c r="B828" i="4"/>
  <c r="C827" i="4"/>
  <c r="Z827" i="4" s="1"/>
  <c r="B827" i="4"/>
  <c r="C826" i="4"/>
  <c r="Z826" i="4" s="1"/>
  <c r="B826" i="4"/>
  <c r="A826" i="4"/>
  <c r="C825" i="4"/>
  <c r="Z825" i="4" s="1"/>
  <c r="B825" i="4"/>
  <c r="C824" i="4"/>
  <c r="Z824" i="4" s="1"/>
  <c r="B824" i="4"/>
  <c r="C823" i="4"/>
  <c r="Z823" i="4" s="1"/>
  <c r="B823" i="4"/>
  <c r="C822" i="4"/>
  <c r="Z822" i="4" s="1"/>
  <c r="B822" i="4"/>
  <c r="Z821" i="4"/>
  <c r="C821" i="4"/>
  <c r="B821" i="4"/>
  <c r="C820" i="4"/>
  <c r="Z820" i="4" s="1"/>
  <c r="B820" i="4"/>
  <c r="C819" i="4"/>
  <c r="Z819" i="4" s="1"/>
  <c r="B819" i="4"/>
  <c r="C818" i="4"/>
  <c r="Z818" i="4" s="1"/>
  <c r="B818" i="4"/>
  <c r="C817" i="4"/>
  <c r="Z817" i="4" s="1"/>
  <c r="B817" i="4"/>
  <c r="A817" i="4"/>
  <c r="C816" i="4"/>
  <c r="Z816" i="4" s="1"/>
  <c r="B816" i="4"/>
  <c r="C815" i="4"/>
  <c r="Z815" i="4" s="1"/>
  <c r="B815" i="4"/>
  <c r="A815" i="4"/>
  <c r="Z814" i="4"/>
  <c r="C814" i="4"/>
  <c r="B814" i="4"/>
  <c r="C813" i="4"/>
  <c r="Z813" i="4" s="1"/>
  <c r="B813" i="4"/>
  <c r="Z812" i="4"/>
  <c r="C812" i="4"/>
  <c r="B812" i="4"/>
  <c r="C811" i="4"/>
  <c r="Z811" i="4" s="1"/>
  <c r="B811" i="4"/>
  <c r="C810" i="4"/>
  <c r="Z810" i="4" s="1"/>
  <c r="B810" i="4"/>
  <c r="A810" i="4"/>
  <c r="C809" i="4"/>
  <c r="Z809" i="4" s="1"/>
  <c r="B809" i="4"/>
  <c r="C808" i="4"/>
  <c r="Z808" i="4" s="1"/>
  <c r="B808" i="4"/>
  <c r="C807" i="4"/>
  <c r="Z807" i="4" s="1"/>
  <c r="B807" i="4"/>
  <c r="C806" i="4"/>
  <c r="Z806" i="4" s="1"/>
  <c r="B806" i="4"/>
  <c r="C805" i="4"/>
  <c r="Z805" i="4" s="1"/>
  <c r="B805" i="4"/>
  <c r="C804" i="4"/>
  <c r="Z804" i="4" s="1"/>
  <c r="B804" i="4"/>
  <c r="C803" i="4"/>
  <c r="Z803" i="4" s="1"/>
  <c r="B803" i="4"/>
  <c r="C802" i="4"/>
  <c r="Z802" i="4" s="1"/>
  <c r="B802" i="4"/>
  <c r="A802" i="4"/>
  <c r="C801" i="4"/>
  <c r="Z801" i="4" s="1"/>
  <c r="B801" i="4"/>
  <c r="A801" i="4"/>
  <c r="C800" i="4"/>
  <c r="Z800" i="4" s="1"/>
  <c r="B800" i="4"/>
  <c r="C799" i="4"/>
  <c r="Z799" i="4" s="1"/>
  <c r="B799" i="4"/>
  <c r="C798" i="4"/>
  <c r="Z798" i="4" s="1"/>
  <c r="B798" i="4"/>
  <c r="C797" i="4"/>
  <c r="Z797" i="4" s="1"/>
  <c r="B797" i="4"/>
  <c r="C796" i="4"/>
  <c r="Z796" i="4" s="1"/>
  <c r="B796" i="4"/>
  <c r="C795" i="4"/>
  <c r="Z795" i="4" s="1"/>
  <c r="B795" i="4"/>
  <c r="C794" i="4"/>
  <c r="Z794" i="4" s="1"/>
  <c r="B794" i="4"/>
  <c r="C793" i="4"/>
  <c r="Z793" i="4" s="1"/>
  <c r="B793" i="4"/>
  <c r="C792" i="4"/>
  <c r="Z792" i="4" s="1"/>
  <c r="B792" i="4"/>
  <c r="C791" i="4"/>
  <c r="Z791" i="4" s="1"/>
  <c r="B791" i="4"/>
  <c r="C790" i="4"/>
  <c r="Z790" i="4" s="1"/>
  <c r="B790" i="4"/>
  <c r="C789" i="4"/>
  <c r="Z789" i="4" s="1"/>
  <c r="B789" i="4"/>
  <c r="A789" i="4"/>
  <c r="C788" i="4"/>
  <c r="Z788" i="4" s="1"/>
  <c r="B788" i="4"/>
  <c r="C787" i="4"/>
  <c r="Z787" i="4" s="1"/>
  <c r="B787" i="4"/>
  <c r="C786" i="4"/>
  <c r="Z786" i="4" s="1"/>
  <c r="B786" i="4"/>
  <c r="C785" i="4"/>
  <c r="Z785" i="4" s="1"/>
  <c r="B785" i="4"/>
  <c r="A785" i="4"/>
  <c r="C784" i="4"/>
  <c r="Z784" i="4" s="1"/>
  <c r="B784" i="4"/>
  <c r="C783" i="4"/>
  <c r="Z783" i="4" s="1"/>
  <c r="B783" i="4"/>
  <c r="C782" i="4"/>
  <c r="Z782" i="4" s="1"/>
  <c r="B782" i="4"/>
  <c r="C781" i="4"/>
  <c r="Z781" i="4" s="1"/>
  <c r="B781" i="4"/>
  <c r="C780" i="4"/>
  <c r="Z780" i="4" s="1"/>
  <c r="B780" i="4"/>
  <c r="A780" i="4"/>
  <c r="Z779" i="4"/>
  <c r="C779" i="4"/>
  <c r="B779" i="4"/>
  <c r="C778" i="4"/>
  <c r="Z778" i="4" s="1"/>
  <c r="B778" i="4"/>
  <c r="C777" i="4"/>
  <c r="Z777" i="4" s="1"/>
  <c r="B777" i="4"/>
  <c r="A777" i="4"/>
  <c r="C776" i="4"/>
  <c r="Z776" i="4" s="1"/>
  <c r="B776" i="4"/>
  <c r="C775" i="4"/>
  <c r="Z775" i="4" s="1"/>
  <c r="B775" i="4"/>
  <c r="C774" i="4"/>
  <c r="Z774" i="4" s="1"/>
  <c r="B774" i="4"/>
  <c r="C773" i="4"/>
  <c r="Z773" i="4" s="1"/>
  <c r="B773" i="4"/>
  <c r="C772" i="4"/>
  <c r="Z772" i="4" s="1"/>
  <c r="B772" i="4"/>
  <c r="C771" i="4"/>
  <c r="Z771" i="4" s="1"/>
  <c r="B771" i="4"/>
  <c r="C770" i="4"/>
  <c r="Z770" i="4" s="1"/>
  <c r="B770" i="4"/>
  <c r="C769" i="4"/>
  <c r="Z769" i="4" s="1"/>
  <c r="B769" i="4"/>
  <c r="C768" i="4"/>
  <c r="Z768" i="4" s="1"/>
  <c r="B768" i="4"/>
  <c r="C767" i="4"/>
  <c r="Z767" i="4" s="1"/>
  <c r="B767" i="4"/>
  <c r="Z766" i="4"/>
  <c r="C766" i="4"/>
  <c r="B766" i="4"/>
  <c r="C765" i="4"/>
  <c r="Z765" i="4" s="1"/>
  <c r="B765" i="4"/>
  <c r="A765" i="4"/>
  <c r="C764" i="4"/>
  <c r="Z764" i="4" s="1"/>
  <c r="B764" i="4"/>
  <c r="Z763" i="4"/>
  <c r="C763" i="4"/>
  <c r="B763" i="4"/>
  <c r="Z762" i="4"/>
  <c r="C762" i="4"/>
  <c r="B762" i="4"/>
  <c r="C761" i="4"/>
  <c r="Z761" i="4" s="1"/>
  <c r="B761" i="4"/>
  <c r="A761" i="4"/>
  <c r="C760" i="4"/>
  <c r="Z760" i="4" s="1"/>
  <c r="B760" i="4"/>
  <c r="C759" i="4"/>
  <c r="Z759" i="4" s="1"/>
  <c r="B759" i="4"/>
  <c r="C758" i="4"/>
  <c r="Z758" i="4" s="1"/>
  <c r="B758" i="4"/>
  <c r="Z757" i="4"/>
  <c r="C757" i="4"/>
  <c r="B757" i="4"/>
  <c r="C756" i="4"/>
  <c r="Z756" i="4" s="1"/>
  <c r="B756" i="4"/>
  <c r="C755" i="4"/>
  <c r="Z755" i="4" s="1"/>
  <c r="B755" i="4"/>
  <c r="C754" i="4"/>
  <c r="Z754" i="4" s="1"/>
  <c r="B754" i="4"/>
  <c r="C753" i="4"/>
  <c r="Z753" i="4" s="1"/>
  <c r="B753" i="4"/>
  <c r="A753" i="4"/>
  <c r="C752" i="4"/>
  <c r="Z752" i="4" s="1"/>
  <c r="B752" i="4"/>
  <c r="A752" i="4"/>
  <c r="C751" i="4"/>
  <c r="Z751" i="4" s="1"/>
  <c r="B751" i="4"/>
  <c r="C750" i="4"/>
  <c r="Z750" i="4" s="1"/>
  <c r="B750" i="4"/>
  <c r="C749" i="4"/>
  <c r="Z749" i="4" s="1"/>
  <c r="B749" i="4"/>
  <c r="C748" i="4"/>
  <c r="Z748" i="4" s="1"/>
  <c r="B748" i="4"/>
  <c r="A748" i="4"/>
  <c r="Z747" i="4"/>
  <c r="C747" i="4"/>
  <c r="B747" i="4"/>
  <c r="C746" i="4"/>
  <c r="Z746" i="4" s="1"/>
  <c r="B746" i="4"/>
  <c r="C745" i="4"/>
  <c r="Z745" i="4" s="1"/>
  <c r="B745" i="4"/>
  <c r="C744" i="4"/>
  <c r="Z744" i="4" s="1"/>
  <c r="B744" i="4"/>
  <c r="A744" i="4"/>
  <c r="C743" i="4"/>
  <c r="Z743" i="4" s="1"/>
  <c r="B743" i="4"/>
  <c r="A743" i="4"/>
  <c r="C742" i="4"/>
  <c r="Z742" i="4" s="1"/>
  <c r="B742" i="4"/>
  <c r="C741" i="4"/>
  <c r="Z741" i="4" s="1"/>
  <c r="B741" i="4"/>
  <c r="C740" i="4"/>
  <c r="Z740" i="4" s="1"/>
  <c r="B740" i="4"/>
  <c r="C739" i="4"/>
  <c r="Z739" i="4" s="1"/>
  <c r="B739" i="4"/>
  <c r="C738" i="4"/>
  <c r="Z738" i="4" s="1"/>
  <c r="B738" i="4"/>
  <c r="C737" i="4"/>
  <c r="Z737" i="4" s="1"/>
  <c r="B737" i="4"/>
  <c r="Z736" i="4"/>
  <c r="C736" i="4"/>
  <c r="B736" i="4"/>
  <c r="C735" i="4"/>
  <c r="Z735" i="4" s="1"/>
  <c r="B735" i="4"/>
  <c r="C734" i="4"/>
  <c r="Z734" i="4" s="1"/>
  <c r="B734" i="4"/>
  <c r="Z733" i="4"/>
  <c r="C733" i="4"/>
  <c r="B733" i="4"/>
  <c r="C732" i="4"/>
  <c r="Z732" i="4" s="1"/>
  <c r="B732" i="4"/>
  <c r="C731" i="4"/>
  <c r="Z731" i="4" s="1"/>
  <c r="B731" i="4"/>
  <c r="A731" i="4"/>
  <c r="C730" i="4"/>
  <c r="Z730" i="4" s="1"/>
  <c r="B730" i="4"/>
  <c r="C729" i="4"/>
  <c r="Z729" i="4" s="1"/>
  <c r="B729" i="4"/>
  <c r="C728" i="4"/>
  <c r="Z728" i="4" s="1"/>
  <c r="B728" i="4"/>
  <c r="C727" i="4"/>
  <c r="Z727" i="4" s="1"/>
  <c r="B727" i="4"/>
  <c r="C726" i="4"/>
  <c r="Z726" i="4" s="1"/>
  <c r="B726" i="4"/>
  <c r="C725" i="4"/>
  <c r="Z725" i="4" s="1"/>
  <c r="B725" i="4"/>
  <c r="C724" i="4"/>
  <c r="Z724" i="4" s="1"/>
  <c r="B724" i="4"/>
  <c r="C723" i="4"/>
  <c r="Z723" i="4" s="1"/>
  <c r="B723" i="4"/>
  <c r="C722" i="4"/>
  <c r="Z722" i="4" s="1"/>
  <c r="B722" i="4"/>
  <c r="C721" i="4"/>
  <c r="Z721" i="4" s="1"/>
  <c r="B721" i="4"/>
  <c r="C720" i="4"/>
  <c r="Z720" i="4" s="1"/>
  <c r="B720" i="4"/>
  <c r="C719" i="4"/>
  <c r="Z719" i="4" s="1"/>
  <c r="B719" i="4"/>
  <c r="C718" i="4"/>
  <c r="Z718" i="4" s="1"/>
  <c r="B718" i="4"/>
  <c r="A718" i="4"/>
  <c r="C717" i="4"/>
  <c r="Z717" i="4" s="1"/>
  <c r="B717" i="4"/>
  <c r="C716" i="4"/>
  <c r="Z716" i="4" s="1"/>
  <c r="B716" i="4"/>
  <c r="C715" i="4"/>
  <c r="Z715" i="4" s="1"/>
  <c r="B715" i="4"/>
  <c r="C714" i="4"/>
  <c r="Z714" i="4" s="1"/>
  <c r="B714" i="4"/>
  <c r="A714" i="4"/>
  <c r="C713" i="4"/>
  <c r="Z713" i="4" s="1"/>
  <c r="B713" i="4"/>
  <c r="C712" i="4"/>
  <c r="Z712" i="4" s="1"/>
  <c r="B712" i="4"/>
  <c r="C711" i="4"/>
  <c r="Z711" i="4" s="1"/>
  <c r="B711" i="4"/>
  <c r="C710" i="4"/>
  <c r="Z710" i="4" s="1"/>
  <c r="B710" i="4"/>
  <c r="C709" i="4"/>
  <c r="Z709" i="4" s="1"/>
  <c r="B709" i="4"/>
  <c r="C708" i="4"/>
  <c r="Z708" i="4" s="1"/>
  <c r="B708" i="4"/>
  <c r="C707" i="4"/>
  <c r="Z707" i="4" s="1"/>
  <c r="B707" i="4"/>
  <c r="C706" i="4"/>
  <c r="Z706" i="4" s="1"/>
  <c r="B706" i="4"/>
  <c r="C705" i="4"/>
  <c r="Z705" i="4" s="1"/>
  <c r="B705" i="4"/>
  <c r="C704" i="4"/>
  <c r="Z704" i="4" s="1"/>
  <c r="B704" i="4"/>
  <c r="C703" i="4"/>
  <c r="Z703" i="4" s="1"/>
  <c r="B703" i="4"/>
  <c r="C702" i="4"/>
  <c r="Z702" i="4" s="1"/>
  <c r="B702" i="4"/>
  <c r="C701" i="4"/>
  <c r="Z701" i="4" s="1"/>
  <c r="B701" i="4"/>
  <c r="C700" i="4"/>
  <c r="Z700" i="4" s="1"/>
  <c r="B700" i="4"/>
  <c r="C699" i="4"/>
  <c r="Z699" i="4" s="1"/>
  <c r="B699" i="4"/>
  <c r="C698" i="4"/>
  <c r="Z698" i="4" s="1"/>
  <c r="B698" i="4"/>
  <c r="C697" i="4"/>
  <c r="Z697" i="4" s="1"/>
  <c r="B697" i="4"/>
  <c r="C696" i="4"/>
  <c r="Z696" i="4" s="1"/>
  <c r="B696" i="4"/>
  <c r="C695" i="4"/>
  <c r="Z695" i="4" s="1"/>
  <c r="B695" i="4"/>
  <c r="C694" i="4"/>
  <c r="Z694" i="4" s="1"/>
  <c r="B694" i="4"/>
  <c r="C693" i="4"/>
  <c r="Z693" i="4" s="1"/>
  <c r="B693" i="4"/>
  <c r="C692" i="4"/>
  <c r="Z692" i="4" s="1"/>
  <c r="B692" i="4"/>
  <c r="C691" i="4"/>
  <c r="Z691" i="4" s="1"/>
  <c r="B691" i="4"/>
  <c r="C690" i="4"/>
  <c r="Z690" i="4" s="1"/>
  <c r="B690" i="4"/>
  <c r="C689" i="4"/>
  <c r="Z689" i="4" s="1"/>
  <c r="B689" i="4"/>
  <c r="C688" i="4"/>
  <c r="Z688" i="4" s="1"/>
  <c r="B688" i="4"/>
  <c r="C687" i="4"/>
  <c r="Z687" i="4" s="1"/>
  <c r="B687" i="4"/>
  <c r="C686" i="4"/>
  <c r="Z686" i="4" s="1"/>
  <c r="B686" i="4"/>
  <c r="C685" i="4"/>
  <c r="Z685" i="4" s="1"/>
  <c r="B685" i="4"/>
  <c r="C684" i="4"/>
  <c r="Z684" i="4" s="1"/>
  <c r="B684" i="4"/>
  <c r="C683" i="4"/>
  <c r="Z683" i="4" s="1"/>
  <c r="B683" i="4"/>
  <c r="C682" i="4"/>
  <c r="Z682" i="4" s="1"/>
  <c r="B682" i="4"/>
  <c r="C681" i="4"/>
  <c r="Z681" i="4" s="1"/>
  <c r="B681" i="4"/>
  <c r="C680" i="4"/>
  <c r="Z680" i="4" s="1"/>
  <c r="B680" i="4"/>
  <c r="C679" i="4"/>
  <c r="Z679" i="4" s="1"/>
  <c r="B679" i="4"/>
  <c r="C678" i="4"/>
  <c r="Z678" i="4" s="1"/>
  <c r="B678" i="4"/>
  <c r="A678" i="4"/>
  <c r="C677" i="4"/>
  <c r="Z677" i="4" s="1"/>
  <c r="B677" i="4"/>
  <c r="C676" i="4"/>
  <c r="Z676" i="4" s="1"/>
  <c r="B676" i="4"/>
  <c r="C675" i="4"/>
  <c r="Z675" i="4" s="1"/>
  <c r="B675" i="4"/>
  <c r="C674" i="4"/>
  <c r="Z674" i="4" s="1"/>
  <c r="B674" i="4"/>
  <c r="C673" i="4"/>
  <c r="Z673" i="4" s="1"/>
  <c r="B673" i="4"/>
  <c r="C672" i="4"/>
  <c r="Z672" i="4" s="1"/>
  <c r="B672" i="4"/>
  <c r="C671" i="4"/>
  <c r="Z671" i="4" s="1"/>
  <c r="B671" i="4"/>
  <c r="C670" i="4"/>
  <c r="Z670" i="4" s="1"/>
  <c r="B670" i="4"/>
  <c r="C669" i="4"/>
  <c r="Z669" i="4" s="1"/>
  <c r="B669" i="4"/>
  <c r="C668" i="4"/>
  <c r="Z668" i="4" s="1"/>
  <c r="B668" i="4"/>
  <c r="C667" i="4"/>
  <c r="Z667" i="4" s="1"/>
  <c r="B667" i="4"/>
  <c r="C666" i="4"/>
  <c r="Z666" i="4" s="1"/>
  <c r="B666" i="4"/>
  <c r="C665" i="4"/>
  <c r="Z665" i="4" s="1"/>
  <c r="B665" i="4"/>
  <c r="C664" i="4"/>
  <c r="Z664" i="4" s="1"/>
  <c r="B664" i="4"/>
  <c r="C663" i="4"/>
  <c r="Z663" i="4" s="1"/>
  <c r="B663" i="4"/>
  <c r="C662" i="4"/>
  <c r="Z662" i="4" s="1"/>
  <c r="B662" i="4"/>
  <c r="C661" i="4"/>
  <c r="Z661" i="4" s="1"/>
  <c r="B661" i="4"/>
  <c r="C660" i="4"/>
  <c r="Z660" i="4" s="1"/>
  <c r="B660" i="4"/>
  <c r="C659" i="4"/>
  <c r="Z659" i="4" s="1"/>
  <c r="B659" i="4"/>
  <c r="C658" i="4"/>
  <c r="Z658" i="4" s="1"/>
  <c r="B658" i="4"/>
  <c r="C657" i="4"/>
  <c r="Z657" i="4" s="1"/>
  <c r="B657" i="4"/>
  <c r="C656" i="4"/>
  <c r="Z656" i="4" s="1"/>
  <c r="B656" i="4"/>
  <c r="C655" i="4"/>
  <c r="Z655" i="4" s="1"/>
  <c r="B655" i="4"/>
  <c r="C654" i="4"/>
  <c r="Z654" i="4" s="1"/>
  <c r="B654" i="4"/>
  <c r="C653" i="4"/>
  <c r="Z653" i="4" s="1"/>
  <c r="B653" i="4"/>
  <c r="C652" i="4"/>
  <c r="Z652" i="4" s="1"/>
  <c r="B652" i="4"/>
  <c r="C651" i="4"/>
  <c r="Z651" i="4" s="1"/>
  <c r="B651" i="4"/>
  <c r="C650" i="4"/>
  <c r="Z650" i="4" s="1"/>
  <c r="B650" i="4"/>
  <c r="Z649" i="4"/>
  <c r="C649" i="4"/>
  <c r="B649" i="4"/>
  <c r="C648" i="4"/>
  <c r="Z648" i="4" s="1"/>
  <c r="B648" i="4"/>
  <c r="A648" i="4"/>
  <c r="C647" i="4"/>
  <c r="Z647" i="4" s="1"/>
  <c r="B647" i="4"/>
  <c r="C646" i="4"/>
  <c r="Z646" i="4" s="1"/>
  <c r="B646" i="4"/>
  <c r="C645" i="4"/>
  <c r="Z645" i="4" s="1"/>
  <c r="B645" i="4"/>
  <c r="C644" i="4"/>
  <c r="Z644" i="4" s="1"/>
  <c r="B644" i="4"/>
  <c r="C643" i="4"/>
  <c r="Z643" i="4" s="1"/>
  <c r="B643" i="4"/>
  <c r="C642" i="4"/>
  <c r="Z642" i="4" s="1"/>
  <c r="B642" i="4"/>
  <c r="C641" i="4"/>
  <c r="Z641" i="4" s="1"/>
  <c r="B641" i="4"/>
  <c r="C640" i="4"/>
  <c r="Z640" i="4" s="1"/>
  <c r="B640" i="4"/>
  <c r="C639" i="4"/>
  <c r="Z639" i="4" s="1"/>
  <c r="B639" i="4"/>
  <c r="Z638" i="4"/>
  <c r="C638" i="4"/>
  <c r="B638" i="4"/>
  <c r="C637" i="4"/>
  <c r="Z637" i="4" s="1"/>
  <c r="B637" i="4"/>
  <c r="Z636" i="4"/>
  <c r="C636" i="4"/>
  <c r="B636" i="4"/>
  <c r="Z635" i="4"/>
  <c r="C635" i="4"/>
  <c r="B635" i="4"/>
  <c r="C634" i="4"/>
  <c r="Z634" i="4" s="1"/>
  <c r="B634" i="4"/>
  <c r="Z633" i="4"/>
  <c r="C633" i="4"/>
  <c r="B633" i="4"/>
  <c r="C632" i="4"/>
  <c r="Z632" i="4" s="1"/>
  <c r="B632" i="4"/>
  <c r="C631" i="4"/>
  <c r="Z631" i="4" s="1"/>
  <c r="B631" i="4"/>
  <c r="C630" i="4"/>
  <c r="Z630" i="4" s="1"/>
  <c r="B630" i="4"/>
  <c r="C629" i="4"/>
  <c r="Z629" i="4" s="1"/>
  <c r="B629" i="4"/>
  <c r="C628" i="4"/>
  <c r="Z628" i="4" s="1"/>
  <c r="B628" i="4"/>
  <c r="C627" i="4"/>
  <c r="Z627" i="4" s="1"/>
  <c r="B627" i="4"/>
  <c r="C626" i="4"/>
  <c r="Z626" i="4" s="1"/>
  <c r="B626" i="4"/>
  <c r="C625" i="4"/>
  <c r="Z625" i="4" s="1"/>
  <c r="B625" i="4"/>
  <c r="C624" i="4"/>
  <c r="Z624" i="4" s="1"/>
  <c r="B624" i="4"/>
  <c r="C623" i="4"/>
  <c r="Z623" i="4" s="1"/>
  <c r="B623" i="4"/>
  <c r="C622" i="4"/>
  <c r="Z622" i="4" s="1"/>
  <c r="B622" i="4"/>
  <c r="C621" i="4"/>
  <c r="Z621" i="4" s="1"/>
  <c r="B621" i="4"/>
  <c r="C620" i="4"/>
  <c r="Z620" i="4" s="1"/>
  <c r="B620" i="4"/>
  <c r="C619" i="4"/>
  <c r="Z619" i="4" s="1"/>
  <c r="B619" i="4"/>
  <c r="C618" i="4"/>
  <c r="Z618" i="4" s="1"/>
  <c r="B618" i="4"/>
  <c r="C617" i="4"/>
  <c r="Z617" i="4" s="1"/>
  <c r="B617" i="4"/>
  <c r="C616" i="4"/>
  <c r="Z616" i="4" s="1"/>
  <c r="B616" i="4"/>
  <c r="C615" i="4"/>
  <c r="Z615" i="4" s="1"/>
  <c r="B615" i="4"/>
  <c r="C614" i="4"/>
  <c r="Z614" i="4" s="1"/>
  <c r="B614" i="4"/>
  <c r="C613" i="4"/>
  <c r="Z613" i="4" s="1"/>
  <c r="B613" i="4"/>
  <c r="C612" i="4"/>
  <c r="Z612" i="4" s="1"/>
  <c r="B612" i="4"/>
  <c r="C611" i="4"/>
  <c r="Z611" i="4" s="1"/>
  <c r="B611" i="4"/>
  <c r="C610" i="4"/>
  <c r="Z610" i="4" s="1"/>
  <c r="B610" i="4"/>
  <c r="C609" i="4"/>
  <c r="Z609" i="4" s="1"/>
  <c r="B609" i="4"/>
  <c r="C608" i="4"/>
  <c r="Z608" i="4" s="1"/>
  <c r="B608" i="4"/>
  <c r="C607" i="4"/>
  <c r="Z607" i="4" s="1"/>
  <c r="B607" i="4"/>
  <c r="A607" i="4"/>
  <c r="C606" i="4"/>
  <c r="Z606" i="4" s="1"/>
  <c r="B606" i="4"/>
  <c r="C605" i="4"/>
  <c r="Z605" i="4" s="1"/>
  <c r="B605" i="4"/>
  <c r="C604" i="4"/>
  <c r="Z604" i="4" s="1"/>
  <c r="B604" i="4"/>
  <c r="C603" i="4"/>
  <c r="Z603" i="4" s="1"/>
  <c r="B603" i="4"/>
  <c r="C602" i="4"/>
  <c r="Z602" i="4" s="1"/>
  <c r="B602" i="4"/>
  <c r="A602" i="4"/>
  <c r="C601" i="4"/>
  <c r="Z601" i="4" s="1"/>
  <c r="B601" i="4"/>
  <c r="C600" i="4"/>
  <c r="Z600" i="4" s="1"/>
  <c r="B600" i="4"/>
  <c r="C599" i="4"/>
  <c r="Z599" i="4" s="1"/>
  <c r="B599" i="4"/>
  <c r="C598" i="4"/>
  <c r="Z598" i="4" s="1"/>
  <c r="B598" i="4"/>
  <c r="C597" i="4"/>
  <c r="Z597" i="4" s="1"/>
  <c r="B597" i="4"/>
  <c r="C596" i="4"/>
  <c r="Z596" i="4" s="1"/>
  <c r="B596" i="4"/>
  <c r="C595" i="4"/>
  <c r="Z595" i="4" s="1"/>
  <c r="B595" i="4"/>
  <c r="C594" i="4"/>
  <c r="Z594" i="4" s="1"/>
  <c r="B594" i="4"/>
  <c r="Z593" i="4"/>
  <c r="C593" i="4"/>
  <c r="B593" i="4"/>
  <c r="C592" i="4"/>
  <c r="Z592" i="4" s="1"/>
  <c r="B592" i="4"/>
  <c r="C591" i="4"/>
  <c r="Z591" i="4" s="1"/>
  <c r="B591" i="4"/>
  <c r="Z590" i="4"/>
  <c r="C590" i="4"/>
  <c r="B590" i="4"/>
  <c r="C589" i="4"/>
  <c r="Z589" i="4" s="1"/>
  <c r="B589" i="4"/>
  <c r="C588" i="4"/>
  <c r="Z588" i="4" s="1"/>
  <c r="B588" i="4"/>
  <c r="C587" i="4"/>
  <c r="Z587" i="4" s="1"/>
  <c r="B587" i="4"/>
  <c r="C586" i="4"/>
  <c r="Z586" i="4" s="1"/>
  <c r="B586" i="4"/>
  <c r="C585" i="4"/>
  <c r="Z585" i="4" s="1"/>
  <c r="B585" i="4"/>
  <c r="C584" i="4"/>
  <c r="Z584" i="4" s="1"/>
  <c r="B584" i="4"/>
  <c r="C583" i="4"/>
  <c r="Z583" i="4" s="1"/>
  <c r="B583" i="4"/>
  <c r="C582" i="4"/>
  <c r="Z582" i="4" s="1"/>
  <c r="B582" i="4"/>
  <c r="C581" i="4"/>
  <c r="Z581" i="4" s="1"/>
  <c r="B581" i="4"/>
  <c r="C580" i="4"/>
  <c r="Z580" i="4" s="1"/>
  <c r="B580" i="4"/>
  <c r="C579" i="4"/>
  <c r="Z579" i="4" s="1"/>
  <c r="B579" i="4"/>
  <c r="C578" i="4"/>
  <c r="Z578" i="4" s="1"/>
  <c r="B578" i="4"/>
  <c r="C577" i="4"/>
  <c r="Z577" i="4" s="1"/>
  <c r="B577" i="4"/>
  <c r="C576" i="4"/>
  <c r="Z576" i="4" s="1"/>
  <c r="B576" i="4"/>
  <c r="C575" i="4"/>
  <c r="Z575" i="4" s="1"/>
  <c r="B575" i="4"/>
  <c r="C574" i="4"/>
  <c r="Z574" i="4" s="1"/>
  <c r="B574" i="4"/>
  <c r="C573" i="4"/>
  <c r="Z573" i="4" s="1"/>
  <c r="B573" i="4"/>
  <c r="C572" i="4"/>
  <c r="Z572" i="4" s="1"/>
  <c r="B572" i="4"/>
  <c r="C571" i="4"/>
  <c r="Z571" i="4" s="1"/>
  <c r="B571" i="4"/>
  <c r="C570" i="4"/>
  <c r="Z570" i="4" s="1"/>
  <c r="B570" i="4"/>
  <c r="C569" i="4"/>
  <c r="Z569" i="4" s="1"/>
  <c r="B569" i="4"/>
  <c r="C568" i="4"/>
  <c r="Z568" i="4" s="1"/>
  <c r="B568" i="4"/>
  <c r="C567" i="4"/>
  <c r="Z567" i="4" s="1"/>
  <c r="B567" i="4"/>
  <c r="C566" i="4"/>
  <c r="Z566" i="4" s="1"/>
  <c r="B566" i="4"/>
  <c r="C565" i="4"/>
  <c r="Z565" i="4" s="1"/>
  <c r="B565" i="4"/>
  <c r="C564" i="4"/>
  <c r="Z564" i="4" s="1"/>
  <c r="B564" i="4"/>
  <c r="Z563" i="4"/>
  <c r="C563" i="4"/>
  <c r="B563" i="4"/>
  <c r="C562" i="4"/>
  <c r="Z562" i="4" s="1"/>
  <c r="B562" i="4"/>
  <c r="Z561" i="4"/>
  <c r="C561" i="4"/>
  <c r="B561" i="4"/>
  <c r="Z560" i="4"/>
  <c r="C560" i="4"/>
  <c r="B560" i="4"/>
  <c r="C559" i="4"/>
  <c r="Z559" i="4" s="1"/>
  <c r="B559" i="4"/>
  <c r="Z558" i="4"/>
  <c r="C558" i="4"/>
  <c r="B558" i="4"/>
  <c r="C557" i="4"/>
  <c r="Z557" i="4" s="1"/>
  <c r="B557" i="4"/>
  <c r="A557" i="4"/>
  <c r="C556" i="4"/>
  <c r="Z556" i="4" s="1"/>
  <c r="B556" i="4"/>
  <c r="Z555" i="4"/>
  <c r="C555" i="4"/>
  <c r="B555" i="4"/>
  <c r="C554" i="4"/>
  <c r="Z554" i="4" s="1"/>
  <c r="B554" i="4"/>
  <c r="C553" i="4"/>
  <c r="Z553" i="4" s="1"/>
  <c r="B553" i="4"/>
  <c r="A553" i="4"/>
  <c r="C552" i="4"/>
  <c r="Z552" i="4" s="1"/>
  <c r="B552" i="4"/>
  <c r="C551" i="4"/>
  <c r="Z551" i="4" s="1"/>
  <c r="B551" i="4"/>
  <c r="C550" i="4"/>
  <c r="Z550" i="4" s="1"/>
  <c r="B550" i="4"/>
  <c r="C549" i="4"/>
  <c r="Z549" i="4" s="1"/>
  <c r="B549" i="4"/>
  <c r="C548" i="4"/>
  <c r="Z548" i="4" s="1"/>
  <c r="B548" i="4"/>
  <c r="A548" i="4"/>
  <c r="C547" i="4"/>
  <c r="Z547" i="4" s="1"/>
  <c r="B547" i="4"/>
  <c r="C546" i="4"/>
  <c r="Z546" i="4" s="1"/>
  <c r="B546" i="4"/>
  <c r="Z545" i="4"/>
  <c r="C545" i="4"/>
  <c r="B545" i="4"/>
  <c r="C544" i="4"/>
  <c r="Z544" i="4" s="1"/>
  <c r="B544" i="4"/>
  <c r="C543" i="4"/>
  <c r="Z543" i="4" s="1"/>
  <c r="B543" i="4"/>
  <c r="A543" i="4"/>
  <c r="C542" i="4"/>
  <c r="Z542" i="4" s="1"/>
  <c r="B542" i="4"/>
  <c r="C541" i="4"/>
  <c r="Z541" i="4" s="1"/>
  <c r="B541" i="4"/>
  <c r="C540" i="4"/>
  <c r="Z540" i="4" s="1"/>
  <c r="B540" i="4"/>
  <c r="C539" i="4"/>
  <c r="Z539" i="4" s="1"/>
  <c r="B539" i="4"/>
  <c r="C538" i="4"/>
  <c r="Z538" i="4" s="1"/>
  <c r="B538" i="4"/>
  <c r="Z537" i="4"/>
  <c r="C537" i="4"/>
  <c r="B537" i="4"/>
  <c r="C536" i="4"/>
  <c r="Z536" i="4" s="1"/>
  <c r="B536" i="4"/>
  <c r="C535" i="4"/>
  <c r="Z535" i="4" s="1"/>
  <c r="B535" i="4"/>
  <c r="Z534" i="4"/>
  <c r="C534" i="4"/>
  <c r="B534" i="4"/>
  <c r="C533" i="4"/>
  <c r="Z533" i="4" s="1"/>
  <c r="B533" i="4"/>
  <c r="C532" i="4"/>
  <c r="Z532" i="4" s="1"/>
  <c r="B532" i="4"/>
  <c r="C531" i="4"/>
  <c r="Z531" i="4" s="1"/>
  <c r="B531" i="4"/>
  <c r="C530" i="4"/>
  <c r="Z530" i="4" s="1"/>
  <c r="B530" i="4"/>
  <c r="C529" i="4"/>
  <c r="Z529" i="4" s="1"/>
  <c r="B529" i="4"/>
  <c r="C528" i="4"/>
  <c r="Z528" i="4" s="1"/>
  <c r="B528" i="4"/>
  <c r="C527" i="4"/>
  <c r="Z527" i="4" s="1"/>
  <c r="B527" i="4"/>
  <c r="C526" i="4"/>
  <c r="Z526" i="4" s="1"/>
  <c r="B526" i="4"/>
  <c r="C525" i="4"/>
  <c r="Z525" i="4" s="1"/>
  <c r="B525" i="4"/>
  <c r="C524" i="4"/>
  <c r="Z524" i="4" s="1"/>
  <c r="B524" i="4"/>
  <c r="C523" i="4"/>
  <c r="Z523" i="4" s="1"/>
  <c r="B523" i="4"/>
  <c r="C522" i="4"/>
  <c r="Z522" i="4" s="1"/>
  <c r="B522" i="4"/>
  <c r="A522" i="4"/>
  <c r="C521" i="4"/>
  <c r="Z521" i="4" s="1"/>
  <c r="B521" i="4"/>
  <c r="C520" i="4"/>
  <c r="Z520" i="4" s="1"/>
  <c r="B520" i="4"/>
  <c r="C519" i="4"/>
  <c r="Z519" i="4" s="1"/>
  <c r="B519" i="4"/>
  <c r="C518" i="4"/>
  <c r="Z518" i="4" s="1"/>
  <c r="B518" i="4"/>
  <c r="C517" i="4"/>
  <c r="Z517" i="4" s="1"/>
  <c r="B517" i="4"/>
  <c r="C516" i="4"/>
  <c r="Z516" i="4" s="1"/>
  <c r="B516" i="4"/>
  <c r="C515" i="4"/>
  <c r="Z515" i="4" s="1"/>
  <c r="B515" i="4"/>
  <c r="C514" i="4"/>
  <c r="Z514" i="4" s="1"/>
  <c r="B514" i="4"/>
  <c r="A514" i="4"/>
  <c r="C513" i="4"/>
  <c r="Z513" i="4" s="1"/>
  <c r="B513" i="4"/>
  <c r="C512" i="4"/>
  <c r="Z512" i="4" s="1"/>
  <c r="B512" i="4"/>
  <c r="C511" i="4"/>
  <c r="Z511" i="4" s="1"/>
  <c r="B511" i="4"/>
  <c r="C510" i="4"/>
  <c r="Z510" i="4" s="1"/>
  <c r="B510" i="4"/>
  <c r="C509" i="4"/>
  <c r="Z509" i="4" s="1"/>
  <c r="B509" i="4"/>
  <c r="C508" i="4"/>
  <c r="Z508" i="4" s="1"/>
  <c r="B508" i="4"/>
  <c r="C507" i="4"/>
  <c r="Z507" i="4" s="1"/>
  <c r="B507" i="4"/>
  <c r="C506" i="4"/>
  <c r="Z506" i="4" s="1"/>
  <c r="B506" i="4"/>
  <c r="Z505" i="4"/>
  <c r="C505" i="4"/>
  <c r="B505" i="4"/>
  <c r="A505" i="4"/>
  <c r="C504" i="4"/>
  <c r="Z504" i="4" s="1"/>
  <c r="B504" i="4"/>
  <c r="C503" i="4"/>
  <c r="Z503" i="4" s="1"/>
  <c r="B503" i="4"/>
  <c r="Z502" i="4"/>
  <c r="C502" i="4"/>
  <c r="B502" i="4"/>
  <c r="C501" i="4"/>
  <c r="Z501" i="4" s="1"/>
  <c r="B501" i="4"/>
  <c r="C500" i="4"/>
  <c r="Z500" i="4" s="1"/>
  <c r="B500" i="4"/>
  <c r="C499" i="4"/>
  <c r="Z499" i="4" s="1"/>
  <c r="B499" i="4"/>
  <c r="C498" i="4"/>
  <c r="Z498" i="4" s="1"/>
  <c r="B498" i="4"/>
  <c r="C497" i="4"/>
  <c r="Z497" i="4" s="1"/>
  <c r="B497" i="4"/>
  <c r="C496" i="4"/>
  <c r="Z496" i="4" s="1"/>
  <c r="B496" i="4"/>
  <c r="C495" i="4"/>
  <c r="Z495" i="4" s="1"/>
  <c r="B495" i="4"/>
  <c r="C494" i="4"/>
  <c r="Z494" i="4" s="1"/>
  <c r="B494" i="4"/>
  <c r="C493" i="4"/>
  <c r="Z493" i="4" s="1"/>
  <c r="B493" i="4"/>
  <c r="C492" i="4"/>
  <c r="Z492" i="4" s="1"/>
  <c r="B492" i="4"/>
  <c r="C491" i="4"/>
  <c r="Z491" i="4" s="1"/>
  <c r="B491" i="4"/>
  <c r="C490" i="4"/>
  <c r="Z490" i="4" s="1"/>
  <c r="B490" i="4"/>
  <c r="C489" i="4"/>
  <c r="Z489" i="4" s="1"/>
  <c r="B489" i="4"/>
  <c r="C488" i="4"/>
  <c r="Z488" i="4" s="1"/>
  <c r="B488" i="4"/>
  <c r="C487" i="4"/>
  <c r="Z487" i="4" s="1"/>
  <c r="B487" i="4"/>
  <c r="C486" i="4"/>
  <c r="Z486" i="4" s="1"/>
  <c r="B486" i="4"/>
  <c r="C485" i="4"/>
  <c r="Z485" i="4" s="1"/>
  <c r="B485" i="4"/>
  <c r="C484" i="4"/>
  <c r="Z484" i="4" s="1"/>
  <c r="B484" i="4"/>
  <c r="C483" i="4"/>
  <c r="Z483" i="4" s="1"/>
  <c r="B483" i="4"/>
  <c r="C482" i="4"/>
  <c r="Z482" i="4" s="1"/>
  <c r="B482" i="4"/>
  <c r="C481" i="4"/>
  <c r="Z481" i="4" s="1"/>
  <c r="B481" i="4"/>
  <c r="C480" i="4"/>
  <c r="Z480" i="4" s="1"/>
  <c r="B480" i="4"/>
  <c r="C479" i="4"/>
  <c r="Z479" i="4" s="1"/>
  <c r="B479" i="4"/>
  <c r="C478" i="4"/>
  <c r="Z478" i="4" s="1"/>
  <c r="B478" i="4"/>
  <c r="C477" i="4"/>
  <c r="Z477" i="4" s="1"/>
  <c r="B477" i="4"/>
  <c r="C476" i="4"/>
  <c r="Z476" i="4" s="1"/>
  <c r="B476" i="4"/>
  <c r="C475" i="4"/>
  <c r="Z475" i="4" s="1"/>
  <c r="B475" i="4"/>
  <c r="Z474" i="4"/>
  <c r="C474" i="4"/>
  <c r="B474" i="4"/>
  <c r="C473" i="4"/>
  <c r="Z473" i="4" s="1"/>
  <c r="B473" i="4"/>
  <c r="Z472" i="4"/>
  <c r="C472" i="4"/>
  <c r="B472" i="4"/>
  <c r="Z471" i="4"/>
  <c r="C471" i="4"/>
  <c r="B471" i="4"/>
  <c r="A471" i="4"/>
  <c r="C470" i="4"/>
  <c r="Z470" i="4" s="1"/>
  <c r="B470" i="4"/>
  <c r="C469" i="4"/>
  <c r="Z469" i="4" s="1"/>
  <c r="B469" i="4"/>
  <c r="C468" i="4"/>
  <c r="Z468" i="4" s="1"/>
  <c r="B468" i="4"/>
  <c r="C467" i="4"/>
  <c r="Z467" i="4" s="1"/>
  <c r="B467" i="4"/>
  <c r="C466" i="4"/>
  <c r="Z466" i="4" s="1"/>
  <c r="B466" i="4"/>
  <c r="C465" i="4"/>
  <c r="Z465" i="4" s="1"/>
  <c r="B465" i="4"/>
  <c r="C464" i="4"/>
  <c r="Z464" i="4" s="1"/>
  <c r="B464" i="4"/>
  <c r="C463" i="4"/>
  <c r="Z463" i="4" s="1"/>
  <c r="B463" i="4"/>
  <c r="C462" i="4"/>
  <c r="Z462" i="4" s="1"/>
  <c r="B462" i="4"/>
  <c r="C461" i="4"/>
  <c r="Z461" i="4" s="1"/>
  <c r="B461" i="4"/>
  <c r="C460" i="4"/>
  <c r="Z460" i="4" s="1"/>
  <c r="B460" i="4"/>
  <c r="C459" i="4"/>
  <c r="Z459" i="4" s="1"/>
  <c r="B459" i="4"/>
  <c r="C458" i="4"/>
  <c r="Z458" i="4" s="1"/>
  <c r="B458" i="4"/>
  <c r="C457" i="4"/>
  <c r="Z457" i="4" s="1"/>
  <c r="B457" i="4"/>
  <c r="C456" i="4"/>
  <c r="Z456" i="4" s="1"/>
  <c r="B456" i="4"/>
  <c r="C455" i="4"/>
  <c r="Z455" i="4" s="1"/>
  <c r="B455" i="4"/>
  <c r="C454" i="4"/>
  <c r="Z454" i="4" s="1"/>
  <c r="B454" i="4"/>
  <c r="C453" i="4"/>
  <c r="Z453" i="4" s="1"/>
  <c r="B453" i="4"/>
  <c r="C452" i="4"/>
  <c r="Z452" i="4" s="1"/>
  <c r="B452" i="4"/>
  <c r="A452" i="4"/>
  <c r="C451" i="4"/>
  <c r="Z451" i="4" s="1"/>
  <c r="B451" i="4"/>
  <c r="C450" i="4"/>
  <c r="Z450" i="4" s="1"/>
  <c r="B450" i="4"/>
  <c r="C449" i="4"/>
  <c r="Z449" i="4" s="1"/>
  <c r="B449" i="4"/>
  <c r="C448" i="4"/>
  <c r="Z448" i="4" s="1"/>
  <c r="B448" i="4"/>
  <c r="C447" i="4"/>
  <c r="Z447" i="4" s="1"/>
  <c r="B447" i="4"/>
  <c r="C446" i="4"/>
  <c r="Z446" i="4" s="1"/>
  <c r="B446" i="4"/>
  <c r="Z445" i="4"/>
  <c r="C445" i="4"/>
  <c r="B445" i="4"/>
  <c r="C444" i="4"/>
  <c r="Z444" i="4" s="1"/>
  <c r="B444" i="4"/>
  <c r="C443" i="4"/>
  <c r="Z443" i="4" s="1"/>
  <c r="B443" i="4"/>
  <c r="C442" i="4"/>
  <c r="Z442" i="4" s="1"/>
  <c r="B442" i="4"/>
  <c r="C441" i="4"/>
  <c r="Z441" i="4" s="1"/>
  <c r="B441" i="4"/>
  <c r="C440" i="4"/>
  <c r="Z440" i="4" s="1"/>
  <c r="B440" i="4"/>
  <c r="C439" i="4"/>
  <c r="Z439" i="4" s="1"/>
  <c r="B439" i="4"/>
  <c r="C438" i="4"/>
  <c r="Z438" i="4" s="1"/>
  <c r="B438" i="4"/>
  <c r="C437" i="4"/>
  <c r="Z437" i="4" s="1"/>
  <c r="B437" i="4"/>
  <c r="C436" i="4"/>
  <c r="Z436" i="4" s="1"/>
  <c r="B436" i="4"/>
  <c r="C435" i="4"/>
  <c r="Z435" i="4" s="1"/>
  <c r="B435" i="4"/>
  <c r="C434" i="4"/>
  <c r="Z434" i="4" s="1"/>
  <c r="B434" i="4"/>
  <c r="C433" i="4"/>
  <c r="Z433" i="4" s="1"/>
  <c r="B433" i="4"/>
  <c r="C432" i="4"/>
  <c r="Z432" i="4" s="1"/>
  <c r="B432" i="4"/>
  <c r="C431" i="4"/>
  <c r="Z431" i="4" s="1"/>
  <c r="B431" i="4"/>
  <c r="C430" i="4"/>
  <c r="Z430" i="4" s="1"/>
  <c r="B430" i="4"/>
  <c r="C429" i="4"/>
  <c r="Z429" i="4" s="1"/>
  <c r="B429" i="4"/>
  <c r="C428" i="4"/>
  <c r="Z428" i="4" s="1"/>
  <c r="B428" i="4"/>
  <c r="C427" i="4"/>
  <c r="Z427" i="4" s="1"/>
  <c r="C426" i="4"/>
  <c r="Z426" i="4" s="1"/>
  <c r="B426" i="4"/>
  <c r="C425" i="4"/>
  <c r="Z425" i="4" s="1"/>
  <c r="B425" i="4"/>
  <c r="C424" i="4"/>
  <c r="Z424" i="4" s="1"/>
  <c r="B424" i="4"/>
  <c r="C423" i="4"/>
  <c r="Z423" i="4" s="1"/>
  <c r="B423" i="4"/>
  <c r="C422" i="4"/>
  <c r="Z422" i="4" s="1"/>
  <c r="B422" i="4"/>
  <c r="C421" i="4"/>
  <c r="Z421" i="4" s="1"/>
  <c r="B421" i="4"/>
  <c r="C420" i="4"/>
  <c r="Z420" i="4" s="1"/>
  <c r="B420" i="4"/>
  <c r="C419" i="4"/>
  <c r="Z419" i="4" s="1"/>
  <c r="B419" i="4"/>
  <c r="C418" i="4"/>
  <c r="Z418" i="4" s="1"/>
  <c r="B418" i="4"/>
  <c r="C417" i="4"/>
  <c r="Z417" i="4" s="1"/>
  <c r="B417" i="4"/>
  <c r="C416" i="4"/>
  <c r="Z416" i="4" s="1"/>
  <c r="B416" i="4"/>
  <c r="C415" i="4"/>
  <c r="Z415" i="4" s="1"/>
  <c r="B415" i="4"/>
  <c r="C414" i="4"/>
  <c r="Z414" i="4" s="1"/>
  <c r="B414" i="4"/>
  <c r="C413" i="4"/>
  <c r="Z413" i="4" s="1"/>
  <c r="B413" i="4"/>
  <c r="C412" i="4"/>
  <c r="Z412" i="4" s="1"/>
  <c r="B412" i="4"/>
  <c r="C411" i="4"/>
  <c r="Z411" i="4" s="1"/>
  <c r="B411" i="4"/>
  <c r="C410" i="4"/>
  <c r="Z410" i="4" s="1"/>
  <c r="B410" i="4"/>
  <c r="C409" i="4"/>
  <c r="Z409" i="4" s="1"/>
  <c r="B409" i="4"/>
  <c r="C408" i="4"/>
  <c r="Z408" i="4" s="1"/>
  <c r="B408" i="4"/>
  <c r="C407" i="4"/>
  <c r="Z407" i="4" s="1"/>
  <c r="B407" i="4"/>
  <c r="C406" i="4"/>
  <c r="Z406" i="4" s="1"/>
  <c r="B406" i="4"/>
  <c r="C405" i="4"/>
  <c r="Z405" i="4" s="1"/>
  <c r="B405" i="4"/>
  <c r="C404" i="4"/>
  <c r="Z404" i="4" s="1"/>
  <c r="B404" i="4"/>
  <c r="C403" i="4"/>
  <c r="Z403" i="4" s="1"/>
  <c r="B403" i="4"/>
  <c r="C402" i="4"/>
  <c r="Z402" i="4" s="1"/>
  <c r="B402" i="4"/>
  <c r="C401" i="4"/>
  <c r="Z401" i="4" s="1"/>
  <c r="B401" i="4"/>
  <c r="C400" i="4"/>
  <c r="Z400" i="4" s="1"/>
  <c r="B400" i="4"/>
  <c r="C399" i="4"/>
  <c r="Z399" i="4" s="1"/>
  <c r="B399" i="4"/>
  <c r="C398" i="4"/>
  <c r="Z398" i="4" s="1"/>
  <c r="B398" i="4"/>
  <c r="C397" i="4"/>
  <c r="Z397" i="4" s="1"/>
  <c r="B397" i="4"/>
  <c r="C396" i="4"/>
  <c r="Z396" i="4" s="1"/>
  <c r="B396" i="4"/>
  <c r="C395" i="4"/>
  <c r="Z395" i="4" s="1"/>
  <c r="B395" i="4"/>
  <c r="C394" i="4"/>
  <c r="Z394" i="4" s="1"/>
  <c r="B394" i="4"/>
  <c r="C393" i="4"/>
  <c r="Z393" i="4" s="1"/>
  <c r="B393" i="4"/>
  <c r="Z392" i="4"/>
  <c r="C392" i="4"/>
  <c r="B392" i="4"/>
  <c r="C391" i="4"/>
  <c r="Z391" i="4" s="1"/>
  <c r="B391" i="4"/>
  <c r="C390" i="4"/>
  <c r="Z390" i="4" s="1"/>
  <c r="B390" i="4"/>
  <c r="Z389" i="4"/>
  <c r="C389" i="4"/>
  <c r="B389" i="4"/>
  <c r="C388" i="4"/>
  <c r="Z388" i="4" s="1"/>
  <c r="B388" i="4"/>
  <c r="C387" i="4"/>
  <c r="Z387" i="4" s="1"/>
  <c r="B387" i="4"/>
  <c r="C386" i="4"/>
  <c r="Z386" i="4" s="1"/>
  <c r="B386" i="4"/>
  <c r="C385" i="4"/>
  <c r="Z385" i="4" s="1"/>
  <c r="B385" i="4"/>
  <c r="C384" i="4"/>
  <c r="Z384" i="4" s="1"/>
  <c r="B384" i="4"/>
  <c r="C383" i="4"/>
  <c r="Z383" i="4" s="1"/>
  <c r="B383" i="4"/>
  <c r="C382" i="4"/>
  <c r="Z382" i="4" s="1"/>
  <c r="B382" i="4"/>
  <c r="C381" i="4"/>
  <c r="Z381" i="4" s="1"/>
  <c r="B381" i="4"/>
  <c r="C380" i="4"/>
  <c r="Z380" i="4" s="1"/>
  <c r="B380" i="4"/>
  <c r="C379" i="4"/>
  <c r="Z379" i="4" s="1"/>
  <c r="B379" i="4"/>
  <c r="C378" i="4"/>
  <c r="Z378" i="4" s="1"/>
  <c r="B378" i="4"/>
  <c r="C377" i="4"/>
  <c r="Z377" i="4" s="1"/>
  <c r="B377" i="4"/>
  <c r="C376" i="4"/>
  <c r="Z376" i="4" s="1"/>
  <c r="B376" i="4"/>
  <c r="C375" i="4"/>
  <c r="Z375" i="4" s="1"/>
  <c r="B375" i="4"/>
  <c r="C374" i="4"/>
  <c r="Z374" i="4" s="1"/>
  <c r="B374" i="4"/>
  <c r="C373" i="4"/>
  <c r="Z373" i="4" s="1"/>
  <c r="B373" i="4"/>
  <c r="C372" i="4"/>
  <c r="Z372" i="4" s="1"/>
  <c r="B372" i="4"/>
  <c r="C371" i="4"/>
  <c r="Z371" i="4" s="1"/>
  <c r="B371" i="4"/>
  <c r="C370" i="4"/>
  <c r="Z370" i="4" s="1"/>
  <c r="B370" i="4"/>
  <c r="C369" i="4"/>
  <c r="Z369" i="4" s="1"/>
  <c r="B369" i="4"/>
  <c r="C368" i="4"/>
  <c r="Z368" i="4" s="1"/>
  <c r="B368" i="4"/>
  <c r="Z367" i="4"/>
  <c r="C367" i="4"/>
  <c r="B367" i="4"/>
  <c r="C366" i="4"/>
  <c r="Z366" i="4" s="1"/>
  <c r="B366" i="4"/>
  <c r="C365" i="4"/>
  <c r="Z365" i="4" s="1"/>
  <c r="B365" i="4"/>
  <c r="C364" i="4"/>
  <c r="Z364" i="4" s="1"/>
  <c r="B364" i="4"/>
  <c r="C363" i="4"/>
  <c r="Z363" i="4" s="1"/>
  <c r="B363" i="4"/>
  <c r="C362" i="4"/>
  <c r="Z362" i="4" s="1"/>
  <c r="B362" i="4"/>
  <c r="C361" i="4"/>
  <c r="Z361" i="4" s="1"/>
  <c r="B361" i="4"/>
  <c r="C360" i="4"/>
  <c r="Z360" i="4" s="1"/>
  <c r="B360" i="4"/>
  <c r="C359" i="4"/>
  <c r="Z359" i="4" s="1"/>
  <c r="B359" i="4"/>
  <c r="Z358" i="4"/>
  <c r="C358" i="4"/>
  <c r="B358" i="4"/>
  <c r="C357" i="4"/>
  <c r="Z357" i="4" s="1"/>
  <c r="B357" i="4"/>
  <c r="C356" i="4"/>
  <c r="Z356" i="4" s="1"/>
  <c r="B356" i="4"/>
  <c r="C355" i="4"/>
  <c r="Z355" i="4" s="1"/>
  <c r="B355" i="4"/>
  <c r="C354" i="4"/>
  <c r="Z354" i="4" s="1"/>
  <c r="B354" i="4"/>
  <c r="C353" i="4"/>
  <c r="Z353" i="4" s="1"/>
  <c r="B353" i="4"/>
  <c r="C352" i="4"/>
  <c r="Z352" i="4" s="1"/>
  <c r="B352" i="4"/>
  <c r="C351" i="4"/>
  <c r="Z351" i="4" s="1"/>
  <c r="B351" i="4"/>
  <c r="C350" i="4"/>
  <c r="Z350" i="4" s="1"/>
  <c r="B350" i="4"/>
  <c r="C349" i="4"/>
  <c r="Z349" i="4" s="1"/>
  <c r="B349" i="4"/>
  <c r="C348" i="4"/>
  <c r="Z348" i="4" s="1"/>
  <c r="B348" i="4"/>
  <c r="C347" i="4"/>
  <c r="Z347" i="4" s="1"/>
  <c r="B347" i="4"/>
  <c r="C346" i="4"/>
  <c r="Z346" i="4" s="1"/>
  <c r="B346" i="4"/>
  <c r="C345" i="4"/>
  <c r="Z345" i="4" s="1"/>
  <c r="B345" i="4"/>
  <c r="C344" i="4"/>
  <c r="Z344" i="4" s="1"/>
  <c r="B344" i="4"/>
  <c r="C343" i="4"/>
  <c r="Z343" i="4" s="1"/>
  <c r="B343" i="4"/>
  <c r="C342" i="4"/>
  <c r="Z342" i="4" s="1"/>
  <c r="B342" i="4"/>
  <c r="C341" i="4"/>
  <c r="Z341" i="4" s="1"/>
  <c r="B341" i="4"/>
  <c r="C340" i="4"/>
  <c r="Z340" i="4" s="1"/>
  <c r="B340" i="4"/>
  <c r="A340" i="4"/>
  <c r="C339" i="4"/>
  <c r="Z339" i="4" s="1"/>
  <c r="B339" i="4"/>
  <c r="C338" i="4"/>
  <c r="Z338" i="4" s="1"/>
  <c r="B338" i="4"/>
  <c r="C337" i="4"/>
  <c r="Z337" i="4" s="1"/>
  <c r="B337" i="4"/>
  <c r="C336" i="4"/>
  <c r="Z336" i="4" s="1"/>
  <c r="B336" i="4"/>
  <c r="C335" i="4"/>
  <c r="Z335" i="4" s="1"/>
  <c r="B335" i="4"/>
  <c r="C334" i="4"/>
  <c r="Z334" i="4" s="1"/>
  <c r="B334" i="4"/>
  <c r="C333" i="4"/>
  <c r="Z333" i="4" s="1"/>
  <c r="B333" i="4"/>
  <c r="C332" i="4"/>
  <c r="Z332" i="4" s="1"/>
  <c r="B332" i="4"/>
  <c r="C331" i="4"/>
  <c r="Z331" i="4" s="1"/>
  <c r="B331" i="4"/>
  <c r="C330" i="4"/>
  <c r="Z330" i="4" s="1"/>
  <c r="B330" i="4"/>
  <c r="C329" i="4"/>
  <c r="Z329" i="4" s="1"/>
  <c r="B329" i="4"/>
  <c r="C328" i="4"/>
  <c r="Z328" i="4" s="1"/>
  <c r="B328" i="4"/>
  <c r="C327" i="4"/>
  <c r="Z327" i="4" s="1"/>
  <c r="B327" i="4"/>
  <c r="Z326" i="4"/>
  <c r="C326" i="4"/>
  <c r="B326" i="4"/>
  <c r="C325" i="4"/>
  <c r="Z325" i="4" s="1"/>
  <c r="B325" i="4"/>
  <c r="C324" i="4"/>
  <c r="Z324" i="4" s="1"/>
  <c r="B324" i="4"/>
  <c r="C323" i="4"/>
  <c r="Z323" i="4" s="1"/>
  <c r="B323" i="4"/>
  <c r="C322" i="4"/>
  <c r="Z322" i="4" s="1"/>
  <c r="B322" i="4"/>
  <c r="C321" i="4"/>
  <c r="Z321" i="4" s="1"/>
  <c r="B321" i="4"/>
  <c r="C320" i="4"/>
  <c r="Z320" i="4" s="1"/>
  <c r="B320" i="4"/>
  <c r="C319" i="4"/>
  <c r="Z319" i="4" s="1"/>
  <c r="B319" i="4"/>
  <c r="C318" i="4"/>
  <c r="Z318" i="4" s="1"/>
  <c r="B318" i="4"/>
  <c r="C317" i="4"/>
  <c r="Z317" i="4" s="1"/>
  <c r="B317" i="4"/>
  <c r="C316" i="4"/>
  <c r="Z316" i="4" s="1"/>
  <c r="B316" i="4"/>
  <c r="C315" i="4"/>
  <c r="Z315" i="4" s="1"/>
  <c r="B315" i="4"/>
  <c r="C314" i="4"/>
  <c r="Z314" i="4" s="1"/>
  <c r="B314" i="4"/>
  <c r="C313" i="4"/>
  <c r="Z313" i="4" s="1"/>
  <c r="B313" i="4"/>
  <c r="C312" i="4"/>
  <c r="Z312" i="4" s="1"/>
  <c r="B312" i="4"/>
  <c r="C311" i="4"/>
  <c r="Z311" i="4" s="1"/>
  <c r="B311" i="4"/>
  <c r="C310" i="4"/>
  <c r="Z310" i="4" s="1"/>
  <c r="B310" i="4"/>
  <c r="C309" i="4"/>
  <c r="Z309" i="4" s="1"/>
  <c r="B309" i="4"/>
  <c r="C308" i="4"/>
  <c r="Z308" i="4" s="1"/>
  <c r="B308" i="4"/>
  <c r="C307" i="4"/>
  <c r="Z307" i="4" s="1"/>
  <c r="B307" i="4"/>
  <c r="C306" i="4"/>
  <c r="Z306" i="4" s="1"/>
  <c r="B306" i="4"/>
  <c r="C305" i="4"/>
  <c r="Z305" i="4" s="1"/>
  <c r="B305" i="4"/>
  <c r="C304" i="4"/>
  <c r="Z304" i="4" s="1"/>
  <c r="B304" i="4"/>
  <c r="C303" i="4"/>
  <c r="Z303" i="4" s="1"/>
  <c r="B303" i="4"/>
  <c r="C302" i="4"/>
  <c r="Z302" i="4" s="1"/>
  <c r="B302" i="4"/>
  <c r="C301" i="4"/>
  <c r="Z301" i="4" s="1"/>
  <c r="B301" i="4"/>
  <c r="C300" i="4"/>
  <c r="Z300" i="4" s="1"/>
  <c r="B300" i="4"/>
  <c r="C299" i="4"/>
  <c r="Z299" i="4" s="1"/>
  <c r="B299" i="4"/>
  <c r="C298" i="4"/>
  <c r="Z298" i="4" s="1"/>
  <c r="B298" i="4"/>
  <c r="C297" i="4"/>
  <c r="Z297" i="4" s="1"/>
  <c r="B297" i="4"/>
  <c r="C296" i="4"/>
  <c r="Z296" i="4" s="1"/>
  <c r="B296" i="4"/>
  <c r="C295" i="4"/>
  <c r="Z295" i="4" s="1"/>
  <c r="B295" i="4"/>
  <c r="C294" i="4"/>
  <c r="Z294" i="4" s="1"/>
  <c r="B294" i="4"/>
  <c r="C293" i="4"/>
  <c r="Z293" i="4" s="1"/>
  <c r="B293" i="4"/>
  <c r="C292" i="4"/>
  <c r="Z292" i="4" s="1"/>
  <c r="B292" i="4"/>
  <c r="C291" i="4"/>
  <c r="Z291" i="4" s="1"/>
  <c r="B291" i="4"/>
  <c r="C290" i="4"/>
  <c r="Z290" i="4" s="1"/>
  <c r="B290" i="4"/>
  <c r="C289" i="4"/>
  <c r="Z289" i="4" s="1"/>
  <c r="B289" i="4"/>
  <c r="C288" i="4"/>
  <c r="Z288" i="4" s="1"/>
  <c r="B288" i="4"/>
  <c r="C287" i="4"/>
  <c r="Z287" i="4" s="1"/>
  <c r="B287" i="4"/>
  <c r="Z286" i="4"/>
  <c r="C286" i="4"/>
  <c r="B286" i="4"/>
  <c r="C285" i="4"/>
  <c r="Z285" i="4" s="1"/>
  <c r="B285" i="4"/>
  <c r="C284" i="4"/>
  <c r="Z284" i="4" s="1"/>
  <c r="B284" i="4"/>
  <c r="C283" i="4"/>
  <c r="Z283" i="4" s="1"/>
  <c r="B283" i="4"/>
  <c r="C282" i="4"/>
  <c r="Z282" i="4" s="1"/>
  <c r="B282" i="4"/>
  <c r="C281" i="4"/>
  <c r="Z281" i="4" s="1"/>
  <c r="B281" i="4"/>
  <c r="C280" i="4"/>
  <c r="Z280" i="4" s="1"/>
  <c r="B280" i="4"/>
  <c r="C279" i="4"/>
  <c r="Z279" i="4" s="1"/>
  <c r="B279" i="4"/>
  <c r="C278" i="4"/>
  <c r="Z278" i="4" s="1"/>
  <c r="B278" i="4"/>
  <c r="C277" i="4"/>
  <c r="Z277" i="4" s="1"/>
  <c r="B277" i="4"/>
  <c r="C276" i="4"/>
  <c r="Z276" i="4" s="1"/>
  <c r="B276" i="4"/>
  <c r="Z275" i="4"/>
  <c r="C275" i="4"/>
  <c r="B275" i="4"/>
  <c r="C274" i="4"/>
  <c r="Z274" i="4" s="1"/>
  <c r="B274" i="4"/>
  <c r="Z273" i="4"/>
  <c r="C273" i="4"/>
  <c r="B273" i="4"/>
  <c r="Z272" i="4"/>
  <c r="C272" i="4"/>
  <c r="B272" i="4"/>
  <c r="C271" i="4"/>
  <c r="Z271" i="4" s="1"/>
  <c r="B271" i="4"/>
  <c r="Z270" i="4"/>
  <c r="C270" i="4"/>
  <c r="B270" i="4"/>
  <c r="C269" i="4"/>
  <c r="Z269" i="4" s="1"/>
  <c r="B269" i="4"/>
  <c r="C268" i="4"/>
  <c r="Z268" i="4" s="1"/>
  <c r="B268" i="4"/>
  <c r="C267" i="4"/>
  <c r="Z267" i="4" s="1"/>
  <c r="B267" i="4"/>
  <c r="C266" i="4"/>
  <c r="Z266" i="4" s="1"/>
  <c r="B266" i="4"/>
  <c r="Z265" i="4"/>
  <c r="C265" i="4"/>
  <c r="B265" i="4"/>
  <c r="C264" i="4"/>
  <c r="Z264" i="4" s="1"/>
  <c r="B264" i="4"/>
  <c r="C263" i="4"/>
  <c r="Z263" i="4" s="1"/>
  <c r="B263" i="4"/>
  <c r="C262" i="4"/>
  <c r="Z262" i="4" s="1"/>
  <c r="B262" i="4"/>
  <c r="C261" i="4"/>
  <c r="Z261" i="4" s="1"/>
  <c r="B261" i="4"/>
  <c r="C260" i="4"/>
  <c r="Z260" i="4" s="1"/>
  <c r="B260" i="4"/>
  <c r="C259" i="4"/>
  <c r="Z259" i="4" s="1"/>
  <c r="B259" i="4"/>
  <c r="C258" i="4"/>
  <c r="Z258" i="4" s="1"/>
  <c r="B258" i="4"/>
  <c r="Z257" i="4"/>
  <c r="C257" i="4"/>
  <c r="B257" i="4"/>
  <c r="C256" i="4"/>
  <c r="Z256" i="4" s="1"/>
  <c r="B256" i="4"/>
  <c r="C255" i="4"/>
  <c r="Z255" i="4" s="1"/>
  <c r="B255" i="4"/>
  <c r="C254" i="4"/>
  <c r="Z254" i="4" s="1"/>
  <c r="B254" i="4"/>
  <c r="C253" i="4"/>
  <c r="Z253" i="4" s="1"/>
  <c r="B253" i="4"/>
  <c r="C252" i="4"/>
  <c r="Z252" i="4" s="1"/>
  <c r="B252" i="4"/>
  <c r="C251" i="4"/>
  <c r="Z251" i="4" s="1"/>
  <c r="B251" i="4"/>
  <c r="C250" i="4"/>
  <c r="Z250" i="4" s="1"/>
  <c r="B250" i="4"/>
  <c r="C249" i="4"/>
  <c r="Z249" i="4" s="1"/>
  <c r="B249" i="4"/>
  <c r="Z248" i="4"/>
  <c r="C248" i="4"/>
  <c r="B248" i="4"/>
  <c r="C247" i="4"/>
  <c r="Z247" i="4" s="1"/>
  <c r="B247" i="4"/>
  <c r="C246" i="4"/>
  <c r="Z246" i="4" s="1"/>
  <c r="B246" i="4"/>
  <c r="C245" i="4"/>
  <c r="Z245" i="4" s="1"/>
  <c r="B245" i="4"/>
  <c r="C244" i="4"/>
  <c r="Z244" i="4" s="1"/>
  <c r="B244" i="4"/>
  <c r="C243" i="4"/>
  <c r="Z243" i="4" s="1"/>
  <c r="B243" i="4"/>
  <c r="C242" i="4"/>
  <c r="Z242" i="4" s="1"/>
  <c r="B242" i="4"/>
  <c r="C241" i="4"/>
  <c r="Z241" i="4" s="1"/>
  <c r="B241" i="4"/>
  <c r="C240" i="4"/>
  <c r="Z240" i="4" s="1"/>
  <c r="B240" i="4"/>
  <c r="C239" i="4"/>
  <c r="Z239" i="4" s="1"/>
  <c r="B239" i="4"/>
  <c r="C238" i="4"/>
  <c r="Z238" i="4" s="1"/>
  <c r="B238" i="4"/>
  <c r="C237" i="4"/>
  <c r="Z237" i="4" s="1"/>
  <c r="B237" i="4"/>
  <c r="C236" i="4"/>
  <c r="Z236" i="4" s="1"/>
  <c r="B236" i="4"/>
  <c r="C235" i="4"/>
  <c r="Z235" i="4" s="1"/>
  <c r="B235" i="4"/>
  <c r="C234" i="4"/>
  <c r="Z234" i="4" s="1"/>
  <c r="B234" i="4"/>
  <c r="Z233" i="4"/>
  <c r="C233" i="4"/>
  <c r="B233" i="4"/>
  <c r="C232" i="4"/>
  <c r="Z232" i="4" s="1"/>
  <c r="B232" i="4"/>
  <c r="C231" i="4"/>
  <c r="Z231" i="4" s="1"/>
  <c r="B231" i="4"/>
  <c r="Z230" i="4"/>
  <c r="C230" i="4"/>
  <c r="B230" i="4"/>
  <c r="C229" i="4"/>
  <c r="Z229" i="4" s="1"/>
  <c r="B229" i="4"/>
  <c r="C228" i="4"/>
  <c r="Z228" i="4" s="1"/>
  <c r="B228" i="4"/>
  <c r="C227" i="4"/>
  <c r="Z227" i="4" s="1"/>
  <c r="B227" i="4"/>
  <c r="C226" i="4"/>
  <c r="Z226" i="4" s="1"/>
  <c r="B226" i="4"/>
  <c r="C225" i="4"/>
  <c r="Z225" i="4" s="1"/>
  <c r="B225" i="4"/>
  <c r="C224" i="4"/>
  <c r="Z224" i="4" s="1"/>
  <c r="B224" i="4"/>
  <c r="C223" i="4"/>
  <c r="Z223" i="4" s="1"/>
  <c r="B223" i="4"/>
  <c r="C222" i="4"/>
  <c r="Z222" i="4" s="1"/>
  <c r="B222" i="4"/>
  <c r="C221" i="4"/>
  <c r="Z221" i="4" s="1"/>
  <c r="B221" i="4"/>
  <c r="C220" i="4"/>
  <c r="Z220" i="4" s="1"/>
  <c r="B220" i="4"/>
  <c r="C219" i="4"/>
  <c r="Z219" i="4" s="1"/>
  <c r="B219" i="4"/>
  <c r="C218" i="4"/>
  <c r="Z218" i="4" s="1"/>
  <c r="B218" i="4"/>
  <c r="Z217" i="4"/>
  <c r="C217" i="4"/>
  <c r="B217" i="4"/>
  <c r="Z216" i="4"/>
  <c r="C216" i="4"/>
  <c r="B216" i="4"/>
  <c r="C215" i="4"/>
  <c r="Z215" i="4" s="1"/>
  <c r="B215" i="4"/>
  <c r="Z214" i="4"/>
  <c r="C214" i="4"/>
  <c r="B214" i="4"/>
  <c r="C213" i="4"/>
  <c r="Z213" i="4" s="1"/>
  <c r="B213" i="4"/>
  <c r="C212" i="4"/>
  <c r="Z212" i="4" s="1"/>
  <c r="B212" i="4"/>
  <c r="C211" i="4"/>
  <c r="Z211" i="4" s="1"/>
  <c r="B211" i="4"/>
  <c r="C210" i="4"/>
  <c r="Z210" i="4" s="1"/>
  <c r="B210" i="4"/>
  <c r="Z209" i="4"/>
  <c r="C209" i="4"/>
  <c r="B209" i="4"/>
  <c r="C208" i="4"/>
  <c r="Z208" i="4" s="1"/>
  <c r="B208" i="4"/>
  <c r="C207" i="4"/>
  <c r="Z207" i="4" s="1"/>
  <c r="B207" i="4"/>
  <c r="Z206" i="4"/>
  <c r="C206" i="4"/>
  <c r="B206" i="4"/>
  <c r="C205" i="4"/>
  <c r="Z205" i="4" s="1"/>
  <c r="B205" i="4"/>
  <c r="C204" i="4"/>
  <c r="Z204" i="4" s="1"/>
  <c r="B204" i="4"/>
  <c r="C203" i="4"/>
  <c r="Z203" i="4" s="1"/>
  <c r="B203" i="4"/>
  <c r="C202" i="4"/>
  <c r="Z202" i="4" s="1"/>
  <c r="B202" i="4"/>
  <c r="C201" i="4"/>
  <c r="Z201" i="4" s="1"/>
  <c r="B201" i="4"/>
  <c r="C200" i="4"/>
  <c r="Z200" i="4" s="1"/>
  <c r="B200" i="4"/>
  <c r="C199" i="4"/>
  <c r="Z199" i="4" s="1"/>
  <c r="B199" i="4"/>
  <c r="C198" i="4"/>
  <c r="Z198" i="4" s="1"/>
  <c r="B198" i="4"/>
  <c r="C197" i="4"/>
  <c r="Z197" i="4" s="1"/>
  <c r="B197" i="4"/>
  <c r="C196" i="4"/>
  <c r="Z196" i="4" s="1"/>
  <c r="B196" i="4"/>
  <c r="C195" i="4"/>
  <c r="Z195" i="4" s="1"/>
  <c r="B195" i="4"/>
  <c r="C194" i="4"/>
  <c r="Z194" i="4" s="1"/>
  <c r="B194" i="4"/>
  <c r="C193" i="4"/>
  <c r="Z193" i="4" s="1"/>
  <c r="B193" i="4"/>
  <c r="C192" i="4"/>
  <c r="Z192" i="4" s="1"/>
  <c r="B192" i="4"/>
  <c r="C191" i="4"/>
  <c r="Z191" i="4" s="1"/>
  <c r="B191" i="4"/>
  <c r="Z190" i="4"/>
  <c r="C190" i="4"/>
  <c r="B190" i="4"/>
  <c r="C189" i="4"/>
  <c r="Z189" i="4" s="1"/>
  <c r="B189" i="4"/>
  <c r="C188" i="4"/>
  <c r="Z188" i="4" s="1"/>
  <c r="B188" i="4"/>
  <c r="C187" i="4"/>
  <c r="Z187" i="4" s="1"/>
  <c r="B187" i="4"/>
  <c r="C186" i="4"/>
  <c r="Z186" i="4" s="1"/>
  <c r="B186" i="4"/>
  <c r="C185" i="4"/>
  <c r="Z185" i="4" s="1"/>
  <c r="B185" i="4"/>
  <c r="C184" i="4"/>
  <c r="Z184" i="4" s="1"/>
  <c r="B184" i="4"/>
  <c r="C183" i="4"/>
  <c r="Z183" i="4" s="1"/>
  <c r="B183" i="4"/>
  <c r="C182" i="4"/>
  <c r="Z182" i="4" s="1"/>
  <c r="B182" i="4"/>
  <c r="C181" i="4"/>
  <c r="Z181" i="4" s="1"/>
  <c r="B181" i="4"/>
  <c r="Z180" i="4"/>
  <c r="C180" i="4"/>
  <c r="B180" i="4"/>
  <c r="C179" i="4"/>
  <c r="Z179" i="4" s="1"/>
  <c r="B179" i="4"/>
  <c r="C178" i="4"/>
  <c r="Z178" i="4" s="1"/>
  <c r="B178" i="4"/>
  <c r="C177" i="4"/>
  <c r="Z177" i="4" s="1"/>
  <c r="B177" i="4"/>
  <c r="C176" i="4"/>
  <c r="Z176" i="4" s="1"/>
  <c r="B176" i="4"/>
  <c r="C175" i="4"/>
  <c r="Z175" i="4" s="1"/>
  <c r="B175" i="4"/>
  <c r="Z174" i="4"/>
  <c r="C174" i="4"/>
  <c r="B174" i="4"/>
  <c r="C173" i="4"/>
  <c r="Z173" i="4" s="1"/>
  <c r="B173" i="4"/>
  <c r="C172" i="4"/>
  <c r="Z172" i="4" s="1"/>
  <c r="B172" i="4"/>
  <c r="C171" i="4"/>
  <c r="Z171" i="4" s="1"/>
  <c r="B171" i="4"/>
  <c r="C170" i="4"/>
  <c r="Z170" i="4" s="1"/>
  <c r="B170" i="4"/>
  <c r="C169" i="4"/>
  <c r="Z169" i="4" s="1"/>
  <c r="B169" i="4"/>
  <c r="C168" i="4"/>
  <c r="Z168" i="4" s="1"/>
  <c r="B168" i="4"/>
  <c r="C167" i="4"/>
  <c r="Z167" i="4" s="1"/>
  <c r="B167" i="4"/>
  <c r="C166" i="4"/>
  <c r="Z166" i="4" s="1"/>
  <c r="B166" i="4"/>
  <c r="C165" i="4"/>
  <c r="Z165" i="4" s="1"/>
  <c r="B165" i="4"/>
  <c r="C164" i="4"/>
  <c r="Z164" i="4" s="1"/>
  <c r="B164" i="4"/>
  <c r="C163" i="4"/>
  <c r="Z163" i="4" s="1"/>
  <c r="B163" i="4"/>
  <c r="C162" i="4"/>
  <c r="Z162" i="4" s="1"/>
  <c r="B162" i="4"/>
  <c r="Z161" i="4"/>
  <c r="C161" i="4"/>
  <c r="B161" i="4"/>
  <c r="C160" i="4"/>
  <c r="Z160" i="4" s="1"/>
  <c r="B160" i="4"/>
  <c r="C159" i="4"/>
  <c r="Z159" i="4" s="1"/>
  <c r="B159" i="4"/>
  <c r="Z158" i="4"/>
  <c r="C158" i="4"/>
  <c r="B158" i="4"/>
  <c r="C157" i="4"/>
  <c r="Z157" i="4" s="1"/>
  <c r="B157" i="4"/>
  <c r="C156" i="4"/>
  <c r="Z156" i="4" s="1"/>
  <c r="B156" i="4"/>
  <c r="C155" i="4"/>
  <c r="Z155" i="4" s="1"/>
  <c r="B155" i="4"/>
  <c r="C154" i="4"/>
  <c r="Z154" i="4" s="1"/>
  <c r="B154" i="4"/>
  <c r="C153" i="4"/>
  <c r="Z153" i="4" s="1"/>
  <c r="B153" i="4"/>
  <c r="C152" i="4"/>
  <c r="Z152" i="4" s="1"/>
  <c r="B152" i="4"/>
  <c r="C151" i="4"/>
  <c r="Z151" i="4" s="1"/>
  <c r="B151" i="4"/>
  <c r="C150" i="4"/>
  <c r="Z150" i="4" s="1"/>
  <c r="B150" i="4"/>
  <c r="C149" i="4"/>
  <c r="Z149" i="4" s="1"/>
  <c r="B149" i="4"/>
  <c r="C148" i="4"/>
  <c r="Z148" i="4" s="1"/>
  <c r="B148" i="4"/>
  <c r="C147" i="4"/>
  <c r="Z147" i="4" s="1"/>
  <c r="B147" i="4"/>
  <c r="C146" i="4"/>
  <c r="Z146" i="4" s="1"/>
  <c r="B146" i="4"/>
  <c r="Z145" i="4"/>
  <c r="C145" i="4"/>
  <c r="B145" i="4"/>
  <c r="C144" i="4"/>
  <c r="Z144" i="4" s="1"/>
  <c r="B144" i="4"/>
  <c r="C143" i="4"/>
  <c r="Z143" i="4" s="1"/>
  <c r="B143" i="4"/>
  <c r="Z142" i="4"/>
  <c r="C142" i="4"/>
  <c r="B142" i="4"/>
  <c r="C141" i="4"/>
  <c r="Z141" i="4" s="1"/>
  <c r="B141" i="4"/>
  <c r="C140" i="4"/>
  <c r="Z140" i="4" s="1"/>
  <c r="B140" i="4"/>
  <c r="C139" i="4"/>
  <c r="Z139" i="4" s="1"/>
  <c r="B139" i="4"/>
  <c r="C138" i="4"/>
  <c r="Z138" i="4" s="1"/>
  <c r="B138" i="4"/>
  <c r="C137" i="4"/>
  <c r="Z137" i="4" s="1"/>
  <c r="B137" i="4"/>
  <c r="C136" i="4"/>
  <c r="Z136" i="4" s="1"/>
  <c r="B136" i="4"/>
  <c r="C135" i="4"/>
  <c r="Z135" i="4" s="1"/>
  <c r="B135" i="4"/>
  <c r="C134" i="4"/>
  <c r="Z134" i="4" s="1"/>
  <c r="B134" i="4"/>
  <c r="C133" i="4"/>
  <c r="Z133" i="4" s="1"/>
  <c r="B133" i="4"/>
  <c r="A133" i="4"/>
  <c r="Z132" i="4"/>
  <c r="C132" i="4"/>
  <c r="B132" i="4"/>
  <c r="C131" i="4"/>
  <c r="Z131" i="4" s="1"/>
  <c r="B131" i="4"/>
  <c r="C130" i="4"/>
  <c r="Z130" i="4" s="1"/>
  <c r="B130" i="4"/>
  <c r="C129" i="4"/>
  <c r="Z129" i="4" s="1"/>
  <c r="B129" i="4"/>
  <c r="C128" i="4"/>
  <c r="Z128" i="4" s="1"/>
  <c r="B128" i="4"/>
  <c r="C127" i="4"/>
  <c r="Z127" i="4" s="1"/>
  <c r="B127" i="4"/>
  <c r="C126" i="4"/>
  <c r="Z126" i="4" s="1"/>
  <c r="B126" i="4"/>
  <c r="C125" i="4"/>
  <c r="Z125" i="4" s="1"/>
  <c r="B125" i="4"/>
  <c r="C124" i="4"/>
  <c r="Z124" i="4" s="1"/>
  <c r="B124" i="4"/>
  <c r="C123" i="4"/>
  <c r="Z123" i="4" s="1"/>
  <c r="B123" i="4"/>
  <c r="C122" i="4"/>
  <c r="Z122" i="4" s="1"/>
  <c r="B122" i="4"/>
  <c r="C121" i="4"/>
  <c r="Z121" i="4" s="1"/>
  <c r="B121" i="4"/>
  <c r="C120" i="4"/>
  <c r="Z120" i="4" s="1"/>
  <c r="B120" i="4"/>
  <c r="C119" i="4"/>
  <c r="Z119" i="4" s="1"/>
  <c r="B119" i="4"/>
  <c r="C118" i="4"/>
  <c r="Z118" i="4" s="1"/>
  <c r="B118" i="4"/>
  <c r="C117" i="4"/>
  <c r="Z117" i="4" s="1"/>
  <c r="B117" i="4"/>
  <c r="C116" i="4"/>
  <c r="Z116" i="4" s="1"/>
  <c r="B116" i="4"/>
  <c r="C115" i="4"/>
  <c r="Z115" i="4" s="1"/>
  <c r="B115" i="4"/>
  <c r="C114" i="4"/>
  <c r="Z114" i="4" s="1"/>
  <c r="B114" i="4"/>
  <c r="C113" i="4"/>
  <c r="Z113" i="4" s="1"/>
  <c r="B113" i="4"/>
  <c r="C112" i="4"/>
  <c r="Z112" i="4" s="1"/>
  <c r="B112" i="4"/>
  <c r="C111" i="4"/>
  <c r="Z111" i="4" s="1"/>
  <c r="B111" i="4"/>
  <c r="C110" i="4"/>
  <c r="Z110" i="4" s="1"/>
  <c r="B110" i="4"/>
  <c r="C109" i="4"/>
  <c r="Z109" i="4" s="1"/>
  <c r="B109" i="4"/>
  <c r="C108" i="4"/>
  <c r="Z108" i="4" s="1"/>
  <c r="B108" i="4"/>
  <c r="C107" i="4"/>
  <c r="Z107" i="4" s="1"/>
  <c r="B107" i="4"/>
  <c r="C106" i="4"/>
  <c r="Z106" i="4" s="1"/>
  <c r="B106" i="4"/>
  <c r="Z105" i="4"/>
  <c r="C105" i="4"/>
  <c r="B105" i="4"/>
  <c r="S104" i="4"/>
  <c r="C104" i="4"/>
  <c r="Z104" i="4" s="1"/>
  <c r="B104" i="4"/>
  <c r="S103" i="4"/>
  <c r="C103" i="4"/>
  <c r="Z103" i="4" s="1"/>
  <c r="B103" i="4"/>
  <c r="Z102" i="4"/>
  <c r="S102" i="4"/>
  <c r="C102" i="4"/>
  <c r="B102" i="4"/>
  <c r="S101" i="4"/>
  <c r="C101" i="4"/>
  <c r="Z101" i="4" s="1"/>
  <c r="B101" i="4"/>
  <c r="S100" i="4"/>
  <c r="C100" i="4"/>
  <c r="Z100" i="4" s="1"/>
  <c r="B100" i="4"/>
  <c r="S99" i="4"/>
  <c r="C99" i="4"/>
  <c r="Z99" i="4" s="1"/>
  <c r="B99" i="4"/>
  <c r="S98" i="4"/>
  <c r="C98" i="4"/>
  <c r="Z98" i="4" s="1"/>
  <c r="B98" i="4"/>
  <c r="S97" i="4"/>
  <c r="C97" i="4"/>
  <c r="Z97" i="4" s="1"/>
  <c r="B97" i="4"/>
  <c r="S96" i="4"/>
  <c r="C96" i="4"/>
  <c r="Z96" i="4" s="1"/>
  <c r="B96" i="4"/>
  <c r="S95" i="4"/>
  <c r="C95" i="4"/>
  <c r="Z95" i="4" s="1"/>
  <c r="B95" i="4"/>
  <c r="S94" i="4"/>
  <c r="C94" i="4"/>
  <c r="Z94" i="4" s="1"/>
  <c r="B94" i="4"/>
  <c r="S93" i="4"/>
  <c r="C93" i="4"/>
  <c r="Z93" i="4" s="1"/>
  <c r="B93" i="4"/>
  <c r="S92" i="4"/>
  <c r="C92" i="4"/>
  <c r="Z92" i="4" s="1"/>
  <c r="B92" i="4"/>
  <c r="S91" i="4"/>
  <c r="C91" i="4"/>
  <c r="Z91" i="4" s="1"/>
  <c r="B91" i="4"/>
  <c r="S90" i="4"/>
  <c r="C90" i="4"/>
  <c r="Z90" i="4" s="1"/>
  <c r="B90" i="4"/>
  <c r="S89" i="4"/>
  <c r="C89" i="4"/>
  <c r="Z89" i="4" s="1"/>
  <c r="B89" i="4"/>
  <c r="S88" i="4"/>
  <c r="C88" i="4"/>
  <c r="Z88" i="4" s="1"/>
  <c r="B88" i="4"/>
  <c r="S87" i="4"/>
  <c r="C87" i="4"/>
  <c r="Z87" i="4" s="1"/>
  <c r="B87" i="4"/>
  <c r="S86" i="4"/>
  <c r="C86" i="4"/>
  <c r="Z86" i="4" s="1"/>
  <c r="B86" i="4"/>
  <c r="S85" i="4"/>
  <c r="C85" i="4"/>
  <c r="Z85" i="4" s="1"/>
  <c r="B85" i="4"/>
  <c r="Z84" i="4"/>
  <c r="S84" i="4"/>
  <c r="C84" i="4"/>
  <c r="B84" i="4"/>
  <c r="S83" i="4"/>
  <c r="C83" i="4"/>
  <c r="Z83" i="4" s="1"/>
  <c r="B83" i="4"/>
  <c r="S82" i="4"/>
  <c r="C82" i="4"/>
  <c r="Z82" i="4" s="1"/>
  <c r="B82" i="4"/>
  <c r="S81" i="4"/>
  <c r="C81" i="4"/>
  <c r="Z81" i="4" s="1"/>
  <c r="B81" i="4"/>
  <c r="S80" i="4"/>
  <c r="C80" i="4"/>
  <c r="Z80" i="4" s="1"/>
  <c r="B80" i="4"/>
  <c r="S79" i="4"/>
  <c r="C79" i="4"/>
  <c r="Z79" i="4" s="1"/>
  <c r="B79" i="4"/>
  <c r="Z78" i="4"/>
  <c r="S78" i="4"/>
  <c r="C78" i="4"/>
  <c r="B78" i="4"/>
  <c r="S77" i="4"/>
  <c r="C77" i="4"/>
  <c r="Z77" i="4" s="1"/>
  <c r="B77" i="4"/>
  <c r="S76" i="4"/>
  <c r="C76" i="4"/>
  <c r="Z76" i="4" s="1"/>
  <c r="B76" i="4"/>
  <c r="S75" i="4"/>
  <c r="C75" i="4"/>
  <c r="Z75" i="4" s="1"/>
  <c r="B75" i="4"/>
  <c r="Z74" i="4"/>
  <c r="S74" i="4"/>
  <c r="C74" i="4"/>
  <c r="B74" i="4"/>
  <c r="S73" i="4"/>
  <c r="C73" i="4"/>
  <c r="Z73" i="4" s="1"/>
  <c r="B73" i="4"/>
  <c r="Z72" i="4"/>
  <c r="S72" i="4"/>
  <c r="C72" i="4"/>
  <c r="B72" i="4"/>
  <c r="S71" i="4"/>
  <c r="C71" i="4"/>
  <c r="Z71" i="4" s="1"/>
  <c r="B71" i="4"/>
  <c r="S70" i="4"/>
  <c r="C70" i="4"/>
  <c r="Z70" i="4" s="1"/>
  <c r="B70" i="4"/>
  <c r="S69" i="4"/>
  <c r="C69" i="4"/>
  <c r="Z69" i="4" s="1"/>
  <c r="B69" i="4"/>
  <c r="S68" i="4"/>
  <c r="C68" i="4"/>
  <c r="Z68" i="4" s="1"/>
  <c r="B68" i="4"/>
  <c r="S67" i="4"/>
  <c r="C67" i="4"/>
  <c r="Z67" i="4" s="1"/>
  <c r="B67" i="4"/>
  <c r="S66" i="4"/>
  <c r="C66" i="4"/>
  <c r="Z66" i="4" s="1"/>
  <c r="B66" i="4"/>
  <c r="S65" i="4"/>
  <c r="C65" i="4"/>
  <c r="Z65" i="4" s="1"/>
  <c r="B65" i="4"/>
  <c r="S64" i="4"/>
  <c r="C64" i="4"/>
  <c r="Z64" i="4" s="1"/>
  <c r="B64" i="4"/>
  <c r="S63" i="4"/>
  <c r="C63" i="4"/>
  <c r="Z63" i="4" s="1"/>
  <c r="B63" i="4"/>
  <c r="S62" i="4"/>
  <c r="J62" i="4"/>
  <c r="C62" i="4"/>
  <c r="Z62" i="4" s="1"/>
  <c r="B62" i="4"/>
  <c r="S61" i="4"/>
  <c r="C61" i="4"/>
  <c r="Z61" i="4" s="1"/>
  <c r="B61" i="4"/>
  <c r="S60" i="4"/>
  <c r="C60" i="4"/>
  <c r="Z60" i="4" s="1"/>
  <c r="B60" i="4"/>
  <c r="S59" i="4"/>
  <c r="P59" i="4"/>
  <c r="C59" i="4"/>
  <c r="Z59" i="4" s="1"/>
  <c r="B59" i="4"/>
  <c r="S58" i="4"/>
  <c r="P58" i="4"/>
  <c r="C58" i="4"/>
  <c r="Z58" i="4" s="1"/>
  <c r="B58" i="4"/>
  <c r="S57" i="4"/>
  <c r="P57" i="4"/>
  <c r="J57" i="4"/>
  <c r="C57" i="4"/>
  <c r="Z57" i="4" s="1"/>
  <c r="B57" i="4"/>
  <c r="S56" i="4"/>
  <c r="P56" i="4"/>
  <c r="C56" i="4"/>
  <c r="Z56" i="4" s="1"/>
  <c r="B56" i="4"/>
  <c r="S55" i="4"/>
  <c r="P55" i="4"/>
  <c r="J55" i="4"/>
  <c r="C55" i="4"/>
  <c r="Z55" i="4" s="1"/>
  <c r="B55" i="4"/>
  <c r="S54" i="4"/>
  <c r="P54" i="4"/>
  <c r="C54" i="4"/>
  <c r="Z54" i="4" s="1"/>
  <c r="B54" i="4"/>
  <c r="Z53" i="4"/>
  <c r="S53" i="4"/>
  <c r="P53" i="4"/>
  <c r="C53" i="4"/>
  <c r="B53" i="4"/>
  <c r="S52" i="4"/>
  <c r="P52" i="4"/>
  <c r="J52" i="4"/>
  <c r="C52" i="4"/>
  <c r="Z52" i="4" s="1"/>
  <c r="B52" i="4"/>
  <c r="S51" i="4"/>
  <c r="P51" i="4"/>
  <c r="C51" i="4"/>
  <c r="Z51" i="4" s="1"/>
  <c r="B51" i="4"/>
  <c r="S50" i="4"/>
  <c r="P50" i="4"/>
  <c r="C50" i="4"/>
  <c r="Z50" i="4" s="1"/>
  <c r="B50" i="4"/>
  <c r="S49" i="4"/>
  <c r="P49" i="4"/>
  <c r="C49" i="4"/>
  <c r="Z49" i="4" s="1"/>
  <c r="B49" i="4"/>
  <c r="S48" i="4"/>
  <c r="P48" i="4"/>
  <c r="J48" i="4"/>
  <c r="C48" i="4"/>
  <c r="Z48" i="4" s="1"/>
  <c r="B48" i="4"/>
  <c r="S47" i="4"/>
  <c r="P47" i="4"/>
  <c r="J47" i="4"/>
  <c r="C47" i="4"/>
  <c r="Z47" i="4" s="1"/>
  <c r="B47" i="4"/>
  <c r="Z46" i="4"/>
  <c r="S46" i="4"/>
  <c r="P46" i="4"/>
  <c r="C46" i="4"/>
  <c r="B46" i="4"/>
  <c r="S45" i="4"/>
  <c r="P45" i="4"/>
  <c r="J45" i="4"/>
  <c r="C45" i="4"/>
  <c r="Z45" i="4" s="1"/>
  <c r="B45" i="4"/>
  <c r="S44" i="4"/>
  <c r="P44" i="4"/>
  <c r="J44" i="4"/>
  <c r="C44" i="4"/>
  <c r="Z44" i="4" s="1"/>
  <c r="B44" i="4"/>
  <c r="S43" i="4"/>
  <c r="P43" i="4"/>
  <c r="C43" i="4"/>
  <c r="Z43" i="4" s="1"/>
  <c r="B43" i="4"/>
  <c r="S42" i="4"/>
  <c r="P42" i="4"/>
  <c r="C42" i="4"/>
  <c r="Z42" i="4" s="1"/>
  <c r="B42" i="4"/>
  <c r="Z41" i="4"/>
  <c r="S41" i="4"/>
  <c r="P41" i="4"/>
  <c r="J41" i="4"/>
  <c r="C41" i="4"/>
  <c r="B41" i="4"/>
  <c r="S40" i="4"/>
  <c r="P40" i="4"/>
  <c r="C40" i="4"/>
  <c r="Z40" i="4" s="1"/>
  <c r="B40" i="4"/>
  <c r="S39" i="4"/>
  <c r="P39" i="4"/>
  <c r="J39" i="4"/>
  <c r="C39" i="4"/>
  <c r="Z39" i="4" s="1"/>
  <c r="B39" i="4"/>
  <c r="S38" i="4"/>
  <c r="P38" i="4"/>
  <c r="C38" i="4"/>
  <c r="Z38" i="4" s="1"/>
  <c r="B38" i="4"/>
  <c r="S37" i="4"/>
  <c r="P37" i="4"/>
  <c r="L37" i="4"/>
  <c r="J37" i="4"/>
  <c r="C37" i="4"/>
  <c r="Z37" i="4" s="1"/>
  <c r="B37" i="4"/>
  <c r="Z36" i="4"/>
  <c r="S36" i="4"/>
  <c r="P36" i="4"/>
  <c r="C36" i="4"/>
  <c r="B36" i="4"/>
  <c r="S35" i="4"/>
  <c r="P35" i="4"/>
  <c r="J35" i="4"/>
  <c r="C35" i="4"/>
  <c r="Z35" i="4" s="1"/>
  <c r="B35" i="4"/>
  <c r="S34" i="4"/>
  <c r="P34" i="4"/>
  <c r="C34" i="4"/>
  <c r="Z34" i="4" s="1"/>
  <c r="B34" i="4"/>
  <c r="S33" i="4"/>
  <c r="P33" i="4"/>
  <c r="J33" i="4"/>
  <c r="C33" i="4"/>
  <c r="Z33" i="4" s="1"/>
  <c r="B33" i="4"/>
  <c r="S32" i="4"/>
  <c r="P32" i="4"/>
  <c r="J32" i="4"/>
  <c r="C32" i="4"/>
  <c r="Z32" i="4" s="1"/>
  <c r="B32" i="4"/>
  <c r="S31" i="4"/>
  <c r="P31" i="4"/>
  <c r="L31" i="4"/>
  <c r="J31" i="4"/>
  <c r="C31" i="4"/>
  <c r="Z31" i="4" s="1"/>
  <c r="B31" i="4"/>
  <c r="S30" i="4"/>
  <c r="P30" i="4"/>
  <c r="C30" i="4"/>
  <c r="Z30" i="4" s="1"/>
  <c r="B30" i="4"/>
  <c r="S29" i="4"/>
  <c r="P29" i="4"/>
  <c r="J29" i="4"/>
  <c r="C29" i="4"/>
  <c r="Z29" i="4" s="1"/>
  <c r="B29" i="4"/>
  <c r="S28" i="4"/>
  <c r="P28" i="4"/>
  <c r="J28" i="4"/>
  <c r="C28" i="4"/>
  <c r="Z28" i="4" s="1"/>
  <c r="B28" i="4"/>
  <c r="S27" i="4"/>
  <c r="P27" i="4"/>
  <c r="J27" i="4"/>
  <c r="I27" i="4"/>
  <c r="C27" i="4"/>
  <c r="Z27" i="4" s="1"/>
  <c r="B27" i="4"/>
  <c r="S26" i="4"/>
  <c r="P26" i="4"/>
  <c r="L26" i="4"/>
  <c r="C26" i="4"/>
  <c r="Z26" i="4" s="1"/>
  <c r="B26" i="4"/>
  <c r="S25" i="4"/>
  <c r="P25" i="4"/>
  <c r="J25" i="4"/>
  <c r="C25" i="4"/>
  <c r="Z25" i="4" s="1"/>
  <c r="B25" i="4"/>
  <c r="S24" i="4"/>
  <c r="P24" i="4"/>
  <c r="C24" i="4"/>
  <c r="Z24" i="4" s="1"/>
  <c r="B24" i="4"/>
  <c r="S23" i="4"/>
  <c r="P23" i="4"/>
  <c r="J23" i="4"/>
  <c r="C23" i="4"/>
  <c r="Z23" i="4" s="1"/>
  <c r="B23" i="4"/>
  <c r="S22" i="4"/>
  <c r="P22" i="4"/>
  <c r="C22" i="4"/>
  <c r="Z22" i="4" s="1"/>
  <c r="B22" i="4"/>
  <c r="S21" i="4"/>
  <c r="P21" i="4"/>
  <c r="J21" i="4"/>
  <c r="C21" i="4"/>
  <c r="Z21" i="4" s="1"/>
  <c r="B21" i="4"/>
  <c r="S20" i="4"/>
  <c r="P20" i="4"/>
  <c r="L20" i="4"/>
  <c r="J20" i="4"/>
  <c r="C20" i="4"/>
  <c r="Z20" i="4" s="1"/>
  <c r="B20" i="4"/>
  <c r="S19" i="4"/>
  <c r="P19" i="4"/>
  <c r="C19" i="4"/>
  <c r="Z19" i="4" s="1"/>
  <c r="B19" i="4"/>
  <c r="S18" i="4"/>
  <c r="P18" i="4"/>
  <c r="J18" i="4"/>
  <c r="C18" i="4"/>
  <c r="B18" i="4"/>
  <c r="S17" i="4"/>
  <c r="P17" i="4"/>
  <c r="L17" i="4"/>
  <c r="I17" i="4"/>
  <c r="C17" i="4"/>
  <c r="Z17" i="4" s="1"/>
  <c r="B17" i="4"/>
  <c r="S16" i="4"/>
  <c r="P16" i="4"/>
  <c r="J16" i="4"/>
  <c r="C16" i="4"/>
  <c r="Z16" i="4" s="1"/>
  <c r="B16" i="4"/>
  <c r="Z15" i="4"/>
  <c r="S15" i="4"/>
  <c r="P15" i="4"/>
  <c r="L15" i="4"/>
  <c r="J15" i="4"/>
  <c r="C15" i="4"/>
  <c r="B15" i="4"/>
  <c r="AC14" i="4"/>
  <c r="AB14" i="4"/>
  <c r="S14" i="4"/>
  <c r="P14" i="4"/>
  <c r="L14" i="4"/>
  <c r="J14" i="4"/>
  <c r="C14" i="4"/>
  <c r="Z14" i="4" s="1"/>
  <c r="B14" i="4"/>
  <c r="AC13" i="4"/>
  <c r="AB13" i="4"/>
  <c r="Z13" i="4"/>
  <c r="S13" i="4"/>
  <c r="P13" i="4"/>
  <c r="L13" i="4"/>
  <c r="C13" i="4"/>
  <c r="B13" i="4"/>
  <c r="AC12" i="4"/>
  <c r="AB12" i="4"/>
  <c r="Z12" i="4"/>
  <c r="S12" i="4"/>
  <c r="P12" i="4"/>
  <c r="J12" i="4"/>
  <c r="C12" i="4"/>
  <c r="B12" i="4"/>
  <c r="BC11" i="4"/>
  <c r="BB11" i="4"/>
  <c r="BA11" i="4"/>
  <c r="AZ11" i="4"/>
  <c r="AY11" i="4"/>
  <c r="AX11" i="4"/>
  <c r="AC11" i="4"/>
  <c r="AB11" i="4"/>
  <c r="S11" i="4"/>
  <c r="P11" i="4"/>
  <c r="C11" i="4"/>
  <c r="Z11" i="4" s="1"/>
  <c r="BC10" i="4"/>
  <c r="BB10" i="4"/>
  <c r="BA10" i="4"/>
  <c r="AZ10" i="4"/>
  <c r="AY10" i="4"/>
  <c r="AX10" i="4"/>
  <c r="AW10" i="4"/>
  <c r="AV10" i="4"/>
  <c r="AU10" i="4"/>
  <c r="AC10" i="4"/>
  <c r="AB10" i="4"/>
  <c r="S10" i="4"/>
  <c r="P10" i="4"/>
  <c r="J10" i="4"/>
  <c r="C10" i="4"/>
  <c r="Z10" i="4" s="1"/>
  <c r="B10" i="4"/>
  <c r="BC9" i="4"/>
  <c r="BB9" i="4"/>
  <c r="BA9" i="4"/>
  <c r="AZ9" i="4"/>
  <c r="AY9" i="4"/>
  <c r="AX9" i="4"/>
  <c r="AW9" i="4"/>
  <c r="AV9" i="4"/>
  <c r="AU9" i="4"/>
  <c r="AC9" i="4"/>
  <c r="AB9" i="4"/>
  <c r="S9" i="4"/>
  <c r="P9" i="4"/>
  <c r="J9" i="4"/>
  <c r="C9" i="4"/>
  <c r="Z9" i="4" s="1"/>
  <c r="B9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C8" i="4"/>
  <c r="AB8" i="4"/>
  <c r="S8" i="4"/>
  <c r="P8" i="4"/>
  <c r="L8" i="4"/>
  <c r="J8" i="4"/>
  <c r="C8" i="4"/>
  <c r="B8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C7" i="4"/>
  <c r="AB7" i="4"/>
  <c r="AC6" i="4"/>
  <c r="AB6" i="4"/>
  <c r="L5" i="4"/>
  <c r="L46" i="4" s="1"/>
  <c r="K5" i="4"/>
  <c r="K22" i="4" s="1"/>
  <c r="J5" i="4"/>
  <c r="J145" i="4" s="1"/>
  <c r="I5" i="4"/>
  <c r="I56" i="4" s="1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P15" i="2"/>
  <c r="N15" i="2"/>
  <c r="P14" i="2"/>
  <c r="N14" i="2"/>
  <c r="P13" i="2"/>
  <c r="N13" i="2"/>
  <c r="P12" i="2"/>
  <c r="N12" i="2"/>
  <c r="P11" i="2"/>
  <c r="N11" i="2"/>
  <c r="AA10" i="2"/>
  <c r="P10" i="2"/>
  <c r="N10" i="2"/>
  <c r="R9" i="2"/>
  <c r="P9" i="2"/>
  <c r="N9" i="2"/>
  <c r="R8" i="2"/>
  <c r="P8" i="2"/>
  <c r="N8" i="2"/>
  <c r="R7" i="2"/>
  <c r="P7" i="2"/>
  <c r="N7" i="2"/>
  <c r="R6" i="2"/>
  <c r="P6" i="2"/>
  <c r="N6" i="2"/>
  <c r="R5" i="2"/>
  <c r="P5" i="2"/>
  <c r="J4" i="2"/>
  <c r="I4" i="2"/>
  <c r="G4" i="2"/>
  <c r="F4" i="2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T45" i="1"/>
  <c r="M45" i="1"/>
  <c r="L45" i="1"/>
  <c r="M44" i="1"/>
  <c r="L44" i="1"/>
  <c r="M43" i="1"/>
  <c r="L43" i="1"/>
  <c r="M42" i="1"/>
  <c r="L42" i="1"/>
  <c r="M41" i="1"/>
  <c r="L41" i="1"/>
  <c r="M40" i="1"/>
  <c r="L40" i="1"/>
  <c r="T39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T32" i="1"/>
  <c r="M32" i="1"/>
  <c r="L32" i="1"/>
  <c r="M31" i="1"/>
  <c r="L31" i="1"/>
  <c r="M30" i="1"/>
  <c r="L30" i="1"/>
  <c r="M29" i="1"/>
  <c r="L29" i="1"/>
  <c r="Q28" i="1"/>
  <c r="P28" i="1"/>
  <c r="O28" i="1"/>
  <c r="M28" i="1"/>
  <c r="L28" i="1"/>
  <c r="Q27" i="1"/>
  <c r="P27" i="1"/>
  <c r="O27" i="1"/>
  <c r="M27" i="1"/>
  <c r="L27" i="1"/>
  <c r="Q26" i="1"/>
  <c r="P26" i="1"/>
  <c r="O26" i="1"/>
  <c r="M26" i="1"/>
  <c r="L26" i="1"/>
  <c r="Q25" i="1"/>
  <c r="P25" i="1"/>
  <c r="O25" i="1"/>
  <c r="M25" i="1"/>
  <c r="L25" i="1"/>
  <c r="T24" i="1"/>
  <c r="Q24" i="1"/>
  <c r="P24" i="1"/>
  <c r="O24" i="1"/>
  <c r="M24" i="1"/>
  <c r="L24" i="1"/>
  <c r="Q23" i="1"/>
  <c r="P23" i="1"/>
  <c r="O23" i="1"/>
  <c r="M23" i="1"/>
  <c r="L23" i="1"/>
  <c r="Q22" i="1"/>
  <c r="P22" i="1"/>
  <c r="O22" i="1"/>
  <c r="M22" i="1"/>
  <c r="L22" i="1"/>
  <c r="Q21" i="1"/>
  <c r="P21" i="1"/>
  <c r="O21" i="1"/>
  <c r="M21" i="1"/>
  <c r="L21" i="1"/>
  <c r="Q20" i="1"/>
  <c r="P20" i="1"/>
  <c r="O20" i="1"/>
  <c r="M20" i="1"/>
  <c r="L20" i="1"/>
  <c r="AA19" i="1"/>
  <c r="AA20" i="1" s="1"/>
  <c r="AA21" i="1" s="1"/>
  <c r="AA22" i="1" s="1"/>
  <c r="AA23" i="1" s="1"/>
  <c r="AA24" i="1" s="1"/>
  <c r="Q19" i="1"/>
  <c r="P19" i="1"/>
  <c r="O19" i="1"/>
  <c r="M19" i="1"/>
  <c r="Q8" i="1" s="1"/>
  <c r="L19" i="1"/>
  <c r="AA18" i="1"/>
  <c r="Q18" i="1"/>
  <c r="P18" i="1"/>
  <c r="M18" i="1"/>
  <c r="Q7" i="1" s="1"/>
  <c r="L18" i="1"/>
  <c r="M17" i="1"/>
  <c r="L17" i="1"/>
  <c r="U16" i="1"/>
  <c r="M16" i="1"/>
  <c r="L16" i="1"/>
  <c r="V15" i="1"/>
  <c r="U15" i="1"/>
  <c r="W15" i="1" s="1"/>
  <c r="M15" i="1"/>
  <c r="L15" i="1"/>
  <c r="V14" i="1"/>
  <c r="U14" i="1"/>
  <c r="T47" i="1" s="1"/>
  <c r="M14" i="1"/>
  <c r="L14" i="1"/>
  <c r="W13" i="1"/>
  <c r="V13" i="1"/>
  <c r="T20" i="1" s="1"/>
  <c r="U13" i="1"/>
  <c r="M13" i="1"/>
  <c r="L13" i="1"/>
  <c r="W12" i="1"/>
  <c r="V12" i="1"/>
  <c r="U12" i="1"/>
  <c r="T28" i="1" s="1"/>
  <c r="M12" i="1"/>
  <c r="L12" i="1"/>
  <c r="V11" i="1"/>
  <c r="T36" i="1" s="1"/>
  <c r="U11" i="1"/>
  <c r="M11" i="1"/>
  <c r="L11" i="1"/>
  <c r="M10" i="1"/>
  <c r="L10" i="1"/>
  <c r="P9" i="1"/>
  <c r="R9" i="1" s="1"/>
  <c r="M9" i="1"/>
  <c r="Q6" i="1" s="1"/>
  <c r="L9" i="1"/>
  <c r="R8" i="1"/>
  <c r="P8" i="1"/>
  <c r="M8" i="1"/>
  <c r="L8" i="1"/>
  <c r="R7" i="1"/>
  <c r="P7" i="1"/>
  <c r="M7" i="1"/>
  <c r="L7" i="1"/>
  <c r="R6" i="1"/>
  <c r="P6" i="1"/>
  <c r="M6" i="1"/>
  <c r="L6" i="1"/>
  <c r="R5" i="1"/>
  <c r="P5" i="1"/>
  <c r="M5" i="1"/>
  <c r="L5" i="1"/>
  <c r="J13" i="2"/>
  <c r="J21" i="2"/>
  <c r="J37" i="2"/>
  <c r="J53" i="2"/>
  <c r="J29" i="2"/>
  <c r="J45" i="2"/>
  <c r="I13" i="2"/>
  <c r="I53" i="2"/>
  <c r="I45" i="2"/>
  <c r="I37" i="2"/>
  <c r="I21" i="2"/>
  <c r="I30" i="2"/>
  <c r="H53" i="2"/>
  <c r="H30" i="2"/>
  <c r="H54" i="2"/>
  <c r="H46" i="2"/>
  <c r="H38" i="2"/>
  <c r="H22" i="2"/>
  <c r="G21" i="2"/>
  <c r="G48" i="2"/>
  <c r="G49" i="2"/>
  <c r="G50" i="2"/>
  <c r="G51" i="2"/>
  <c r="G52" i="2"/>
  <c r="F44" i="2"/>
  <c r="F20" i="2"/>
  <c r="F36" i="2"/>
  <c r="F28" i="2"/>
  <c r="F12" i="2"/>
  <c r="F53" i="2"/>
  <c r="I5" i="2"/>
  <c r="J22" i="2"/>
  <c r="J38" i="2"/>
  <c r="J54" i="2"/>
  <c r="J30" i="2"/>
  <c r="J14" i="2"/>
  <c r="J46" i="2"/>
  <c r="I46" i="2"/>
  <c r="I22" i="2"/>
  <c r="I54" i="2"/>
  <c r="I14" i="2"/>
  <c r="I12" i="2"/>
  <c r="I38" i="2"/>
  <c r="H8" i="2"/>
  <c r="H9" i="2"/>
  <c r="H10" i="2"/>
  <c r="H11" i="2"/>
  <c r="H12" i="2"/>
  <c r="H14" i="2"/>
  <c r="G53" i="2"/>
  <c r="G45" i="2"/>
  <c r="G37" i="2"/>
  <c r="G13" i="2"/>
  <c r="G29" i="2"/>
  <c r="G54" i="2"/>
  <c r="F30" i="2"/>
  <c r="F46" i="2"/>
  <c r="F22" i="2"/>
  <c r="F54" i="2"/>
  <c r="F52" i="2"/>
  <c r="F14" i="2"/>
  <c r="H5" i="2"/>
  <c r="J7" i="2"/>
  <c r="J8" i="2"/>
  <c r="J9" i="2"/>
  <c r="J10" i="2"/>
  <c r="J11" i="2"/>
  <c r="J12" i="2"/>
  <c r="I7" i="2"/>
  <c r="I8" i="2"/>
  <c r="I9" i="2"/>
  <c r="I10" i="2"/>
  <c r="I11" i="2"/>
  <c r="I20" i="2"/>
  <c r="H7" i="2"/>
  <c r="H16" i="2"/>
  <c r="H17" i="2"/>
  <c r="H18" i="2"/>
  <c r="H19" i="2"/>
  <c r="H20" i="2"/>
  <c r="G7" i="2"/>
  <c r="G22" i="2"/>
  <c r="G38" i="2"/>
  <c r="G14" i="2"/>
  <c r="G30" i="2"/>
  <c r="G46" i="2"/>
  <c r="F7" i="2"/>
  <c r="F8" i="2"/>
  <c r="F9" i="2"/>
  <c r="F10" i="2"/>
  <c r="F11" i="2"/>
  <c r="F38" i="2"/>
  <c r="J6" i="2"/>
  <c r="G5" i="2"/>
  <c r="J15" i="2"/>
  <c r="J16" i="2"/>
  <c r="J17" i="2"/>
  <c r="J18" i="2"/>
  <c r="J19" i="2"/>
  <c r="J20" i="2"/>
  <c r="I15" i="2"/>
  <c r="I16" i="2"/>
  <c r="I17" i="2"/>
  <c r="I18" i="2"/>
  <c r="I19" i="2"/>
  <c r="I28" i="2"/>
  <c r="H15" i="2"/>
  <c r="H24" i="2"/>
  <c r="H25" i="2"/>
  <c r="H26" i="2"/>
  <c r="H27" i="2"/>
  <c r="H28" i="2"/>
  <c r="G15" i="2"/>
  <c r="G8" i="2"/>
  <c r="G9" i="2"/>
  <c r="G10" i="2"/>
  <c r="G11" i="2"/>
  <c r="G12" i="2"/>
  <c r="F15" i="2"/>
  <c r="F16" i="2"/>
  <c r="F17" i="2"/>
  <c r="F18" i="2"/>
  <c r="F19" i="2"/>
  <c r="F13" i="2"/>
  <c r="I6" i="2"/>
  <c r="F5" i="2"/>
  <c r="J23" i="2"/>
  <c r="J24" i="2"/>
  <c r="J25" i="2"/>
  <c r="J26" i="2"/>
  <c r="J27" i="2"/>
  <c r="J28" i="2"/>
  <c r="I23" i="2"/>
  <c r="I24" i="2"/>
  <c r="I25" i="2"/>
  <c r="I26" i="2"/>
  <c r="I27" i="2"/>
  <c r="I36" i="2"/>
  <c r="H23" i="2"/>
  <c r="H32" i="2"/>
  <c r="H33" i="2"/>
  <c r="H34" i="2"/>
  <c r="H35" i="2"/>
  <c r="H36" i="2"/>
  <c r="G23" i="2"/>
  <c r="G16" i="2"/>
  <c r="G17" i="2"/>
  <c r="G18" i="2"/>
  <c r="G19" i="2"/>
  <c r="G20" i="2"/>
  <c r="F23" i="2"/>
  <c r="F24" i="2"/>
  <c r="F25" i="2"/>
  <c r="F26" i="2"/>
  <c r="F27" i="2"/>
  <c r="F21" i="2"/>
  <c r="H6" i="2"/>
  <c r="AA5" i="2"/>
  <c r="J31" i="2"/>
  <c r="J32" i="2"/>
  <c r="J33" i="2"/>
  <c r="J34" i="2"/>
  <c r="J35" i="2"/>
  <c r="J36" i="2"/>
  <c r="I31" i="2"/>
  <c r="I32" i="2"/>
  <c r="I33" i="2"/>
  <c r="I34" i="2"/>
  <c r="I35" i="2"/>
  <c r="I44" i="2"/>
  <c r="H31" i="2"/>
  <c r="H40" i="2"/>
  <c r="H41" i="2"/>
  <c r="H42" i="2"/>
  <c r="H43" i="2"/>
  <c r="H44" i="2"/>
  <c r="G31" i="2"/>
  <c r="G24" i="2"/>
  <c r="G25" i="2"/>
  <c r="G26" i="2"/>
  <c r="G27" i="2"/>
  <c r="G28" i="2"/>
  <c r="F31" i="2"/>
  <c r="F32" i="2"/>
  <c r="F33" i="2"/>
  <c r="F34" i="2"/>
  <c r="F35" i="2"/>
  <c r="F29" i="2"/>
  <c r="G6" i="2"/>
  <c r="AA7" i="2"/>
  <c r="J39" i="2"/>
  <c r="J40" i="2"/>
  <c r="J41" i="2"/>
  <c r="J42" i="2"/>
  <c r="J43" i="2"/>
  <c r="J44" i="2"/>
  <c r="I39" i="2"/>
  <c r="I40" i="2"/>
  <c r="I41" i="2"/>
  <c r="I42" i="2"/>
  <c r="I43" i="2"/>
  <c r="I52" i="2"/>
  <c r="H39" i="2"/>
  <c r="H48" i="2"/>
  <c r="H49" i="2"/>
  <c r="H50" i="2"/>
  <c r="H51" i="2"/>
  <c r="H52" i="2"/>
  <c r="G39" i="2"/>
  <c r="G32" i="2"/>
  <c r="G33" i="2"/>
  <c r="G34" i="2"/>
  <c r="G35" i="2"/>
  <c r="G36" i="2"/>
  <c r="F39" i="2"/>
  <c r="F40" i="2"/>
  <c r="F41" i="2"/>
  <c r="F42" i="2"/>
  <c r="F43" i="2"/>
  <c r="F37" i="2"/>
  <c r="F6" i="2"/>
  <c r="AA6" i="2"/>
  <c r="J47" i="2"/>
  <c r="J48" i="2"/>
  <c r="J49" i="2"/>
  <c r="J50" i="2"/>
  <c r="J51" i="2"/>
  <c r="J52" i="2"/>
  <c r="I47" i="2"/>
  <c r="I48" i="2"/>
  <c r="I49" i="2"/>
  <c r="I50" i="2"/>
  <c r="I51" i="2"/>
  <c r="I29" i="2"/>
  <c r="H47" i="2"/>
  <c r="H13" i="2"/>
  <c r="H45" i="2"/>
  <c r="H21" i="2"/>
  <c r="H37" i="2"/>
  <c r="H29" i="2"/>
  <c r="G47" i="2"/>
  <c r="G40" i="2"/>
  <c r="G41" i="2"/>
  <c r="G42" i="2"/>
  <c r="G43" i="2"/>
  <c r="G44" i="2"/>
  <c r="F47" i="2"/>
  <c r="F48" i="2"/>
  <c r="F49" i="2"/>
  <c r="F50" i="2"/>
  <c r="F51" i="2"/>
  <c r="F45" i="2"/>
  <c r="J5" i="2"/>
  <c r="Q9" i="4" l="1"/>
  <c r="U39" i="1"/>
  <c r="U46" i="1"/>
  <c r="U60" i="1"/>
  <c r="U28" i="1"/>
  <c r="T21" i="4"/>
  <c r="T18" i="4"/>
  <c r="U37" i="1"/>
  <c r="U50" i="1"/>
  <c r="U61" i="1"/>
  <c r="T10" i="4"/>
  <c r="Q25" i="4"/>
  <c r="U47" i="1"/>
  <c r="U54" i="1"/>
  <c r="U62" i="1"/>
  <c r="U24" i="1"/>
  <c r="U55" i="1"/>
  <c r="Q19" i="4"/>
  <c r="Q22" i="4"/>
  <c r="U56" i="1"/>
  <c r="T19" i="4"/>
  <c r="T47" i="4"/>
  <c r="U36" i="1"/>
  <c r="U45" i="1"/>
  <c r="Q13" i="4"/>
  <c r="T31" i="4"/>
  <c r="U20" i="1"/>
  <c r="U58" i="1"/>
  <c r="T12" i="4"/>
  <c r="Q14" i="4"/>
  <c r="T21" i="5"/>
  <c r="U38" i="1"/>
  <c r="U57" i="1"/>
  <c r="U32" i="1"/>
  <c r="U59" i="1"/>
  <c r="T15" i="4"/>
  <c r="Q18" i="4"/>
  <c r="Q21" i="4"/>
  <c r="A874" i="4"/>
  <c r="A814" i="5"/>
  <c r="A736" i="4"/>
  <c r="A805" i="5"/>
  <c r="A630" i="4"/>
  <c r="A762" i="4"/>
  <c r="A908" i="4"/>
  <c r="A876" i="5"/>
  <c r="A832" i="4"/>
  <c r="A708" i="4"/>
  <c r="A853" i="4"/>
  <c r="A618" i="5"/>
  <c r="A332" i="4"/>
  <c r="A827" i="5"/>
  <c r="A216" i="4"/>
  <c r="A399" i="4"/>
  <c r="A691" i="4"/>
  <c r="A698" i="4"/>
  <c r="A751" i="5"/>
  <c r="A393" i="4"/>
  <c r="A920" i="4"/>
  <c r="A682" i="5"/>
  <c r="A81" i="4"/>
  <c r="A760" i="4"/>
  <c r="A728" i="4"/>
  <c r="A529" i="5"/>
  <c r="A157" i="4"/>
  <c r="A866" i="5"/>
  <c r="A839" i="4"/>
  <c r="A438" i="4"/>
  <c r="A513" i="4"/>
  <c r="A794" i="5"/>
  <c r="A412" i="4"/>
  <c r="A297" i="5"/>
  <c r="A336" i="4"/>
  <c r="A616" i="4"/>
  <c r="A441" i="5"/>
  <c r="A425" i="4"/>
  <c r="A833" i="4"/>
  <c r="A798" i="5"/>
  <c r="A830" i="5"/>
  <c r="A240" i="4"/>
  <c r="A285" i="4"/>
  <c r="A328" i="4"/>
  <c r="A464" i="4"/>
  <c r="A586" i="4"/>
  <c r="A550" i="5"/>
  <c r="A116" i="4"/>
  <c r="A168" i="4"/>
  <c r="A362" i="4"/>
  <c r="A375" i="4"/>
  <c r="A657" i="4"/>
  <c r="A766" i="4"/>
  <c r="A769" i="4"/>
  <c r="A509" i="5"/>
  <c r="A710" i="5"/>
  <c r="A849" i="5"/>
  <c r="A860" i="5"/>
  <c r="A650" i="5"/>
  <c r="A16" i="4"/>
  <c r="A132" i="4"/>
  <c r="A517" i="4"/>
  <c r="A535" i="4"/>
  <c r="A671" i="4"/>
  <c r="A756" i="4"/>
  <c r="A141" i="5"/>
  <c r="A562" i="5"/>
  <c r="A745" i="5"/>
  <c r="A806" i="5"/>
  <c r="A835" i="5"/>
  <c r="A846" i="5"/>
  <c r="A878" i="5"/>
  <c r="A468" i="4"/>
  <c r="A668" i="4"/>
  <c r="A782" i="4"/>
  <c r="A185" i="5"/>
  <c r="A92" i="4"/>
  <c r="A128" i="4"/>
  <c r="A371" i="4"/>
  <c r="A506" i="4"/>
  <c r="A552" i="4"/>
  <c r="A700" i="4"/>
  <c r="A818" i="4"/>
  <c r="A129" i="5"/>
  <c r="A518" i="5"/>
  <c r="A809" i="4"/>
  <c r="A741" i="5"/>
  <c r="A886" i="5"/>
  <c r="A897" i="5"/>
  <c r="A120" i="4"/>
  <c r="A401" i="4"/>
  <c r="A516" i="4"/>
  <c r="A524" i="4"/>
  <c r="A781" i="4"/>
  <c r="A269" i="5"/>
  <c r="A462" i="5"/>
  <c r="A673" i="5"/>
  <c r="A879" i="5"/>
  <c r="A582" i="4"/>
  <c r="A658" i="4"/>
  <c r="A852" i="4"/>
  <c r="A44" i="5"/>
  <c r="A49" i="5"/>
  <c r="A819" i="5"/>
  <c r="A913" i="5"/>
  <c r="A913" i="4"/>
  <c r="A855" i="5"/>
  <c r="A855" i="4"/>
  <c r="A623" i="5"/>
  <c r="A623" i="4"/>
  <c r="A883" i="4"/>
  <c r="A883" i="5"/>
  <c r="A764" i="5"/>
  <c r="A764" i="4"/>
  <c r="A720" i="5"/>
  <c r="A720" i="4"/>
  <c r="A891" i="5"/>
  <c r="A891" i="4"/>
  <c r="A656" i="5"/>
  <c r="A656" i="4"/>
  <c r="A499" i="5"/>
  <c r="A499" i="4"/>
  <c r="A569" i="5"/>
  <c r="A569" i="4"/>
  <c r="A813" i="5"/>
  <c r="A813" i="4"/>
  <c r="A635" i="5"/>
  <c r="A635" i="4"/>
  <c r="A868" i="5"/>
  <c r="A868" i="4"/>
  <c r="A521" i="5"/>
  <c r="A521" i="4"/>
  <c r="A260" i="5"/>
  <c r="A260" i="4"/>
  <c r="A716" i="5"/>
  <c r="A716" i="4"/>
  <c r="A437" i="5"/>
  <c r="A437" i="4"/>
  <c r="A429" i="4"/>
  <c r="A429" i="5"/>
  <c r="A446" i="5"/>
  <c r="A446" i="4"/>
  <c r="A442" i="5"/>
  <c r="A442" i="4"/>
  <c r="A163" i="5"/>
  <c r="A163" i="4"/>
  <c r="A725" i="4"/>
  <c r="A725" i="5"/>
  <c r="A428" i="5"/>
  <c r="A428" i="4"/>
  <c r="A926" i="4"/>
  <c r="A926" i="5"/>
  <c r="A403" i="5"/>
  <c r="A403" i="4"/>
  <c r="A873" i="4"/>
  <c r="A873" i="5"/>
  <c r="A525" i="5"/>
  <c r="A525" i="4"/>
  <c r="A197" i="5"/>
  <c r="A197" i="4"/>
  <c r="A655" i="5"/>
  <c r="A655" i="4"/>
  <c r="A670" i="5"/>
  <c r="A670" i="4"/>
  <c r="A902" i="5"/>
  <c r="A902" i="4"/>
  <c r="A150" i="4"/>
  <c r="A702" i="4"/>
  <c r="A882" i="4"/>
  <c r="A578" i="5"/>
  <c r="A679" i="4"/>
  <c r="A679" i="5"/>
  <c r="A219" i="4"/>
  <c r="A508" i="4"/>
  <c r="A614" i="4"/>
  <c r="A637" i="4"/>
  <c r="A676" i="4"/>
  <c r="A733" i="4"/>
  <c r="A904" i="4"/>
  <c r="A654" i="5"/>
  <c r="A845" i="5"/>
  <c r="A652" i="5"/>
  <c r="A652" i="4"/>
  <c r="A704" i="5"/>
  <c r="A704" i="4"/>
  <c r="A928" i="5"/>
  <c r="A928" i="4"/>
  <c r="A263" i="4"/>
  <c r="A599" i="4"/>
  <c r="A450" i="5"/>
  <c r="A706" i="5"/>
  <c r="A500" i="4"/>
  <c r="A694" i="4"/>
  <c r="A593" i="5"/>
  <c r="A840" i="5"/>
  <c r="A840" i="4"/>
  <c r="A176" i="4"/>
  <c r="A179" i="4"/>
  <c r="A347" i="4"/>
  <c r="A467" i="4"/>
  <c r="A595" i="4"/>
  <c r="A636" i="4"/>
  <c r="A740" i="4"/>
  <c r="A565" i="5"/>
  <c r="A659" i="5"/>
  <c r="A857" i="5"/>
  <c r="A606" i="5"/>
  <c r="A606" i="4"/>
  <c r="A737" i="5"/>
  <c r="A863" i="5"/>
  <c r="A681" i="5"/>
  <c r="A681" i="4"/>
  <c r="A899" i="5"/>
  <c r="A899" i="4"/>
  <c r="A301" i="4"/>
  <c r="A712" i="4"/>
  <c r="A768" i="4"/>
  <c r="A797" i="4"/>
  <c r="A836" i="4"/>
  <c r="A906" i="5"/>
  <c r="A917" i="5"/>
  <c r="A573" i="4"/>
  <c r="A573" i="5"/>
  <c r="A690" i="5"/>
  <c r="A690" i="4"/>
  <c r="A887" i="5"/>
  <c r="A887" i="4"/>
  <c r="A723" i="5"/>
  <c r="A723" i="4"/>
  <c r="A88" i="5"/>
  <c r="A88" i="4"/>
  <c r="A415" i="5"/>
  <c r="A415" i="4"/>
  <c r="A774" i="4"/>
  <c r="A774" i="5"/>
  <c r="A333" i="4"/>
  <c r="A411" i="4"/>
  <c r="A510" i="4"/>
  <c r="A549" i="4"/>
  <c r="A566" i="4"/>
  <c r="A604" i="4"/>
  <c r="A724" i="4"/>
  <c r="A727" i="4"/>
  <c r="A329" i="5"/>
  <c r="A581" i="5"/>
  <c r="A134" i="4"/>
  <c r="A134" i="5"/>
  <c r="A275" i="5"/>
  <c r="A275" i="4"/>
  <c r="A433" i="5"/>
  <c r="A433" i="4"/>
  <c r="A520" i="5"/>
  <c r="A520" i="4"/>
  <c r="A337" i="5"/>
  <c r="A337" i="4"/>
  <c r="A927" i="4"/>
  <c r="A927" i="5"/>
  <c r="A241" i="4"/>
  <c r="A687" i="4"/>
  <c r="A831" i="4"/>
  <c r="A666" i="4"/>
  <c r="A865" i="4"/>
  <c r="A610" i="5"/>
  <c r="A763" i="5"/>
  <c r="A349" i="4"/>
  <c r="A472" i="4"/>
  <c r="A759" i="4"/>
  <c r="A905" i="4"/>
  <c r="A112" i="4"/>
  <c r="A124" i="4"/>
  <c r="A387" i="4"/>
  <c r="A484" i="4"/>
  <c r="A597" i="4"/>
  <c r="A722" i="4"/>
  <c r="A784" i="4"/>
  <c r="A822" i="4"/>
  <c r="A526" i="5"/>
  <c r="A545" i="5"/>
  <c r="A661" i="5"/>
  <c r="A747" i="5"/>
  <c r="A767" i="5"/>
  <c r="A476" i="4"/>
  <c r="A561" i="4"/>
  <c r="A645" i="4"/>
  <c r="A684" i="4"/>
  <c r="A735" i="4"/>
  <c r="A914" i="4"/>
  <c r="A454" i="5"/>
  <c r="A641" i="5"/>
  <c r="A693" i="5"/>
  <c r="A280" i="4"/>
  <c r="A531" i="4"/>
  <c r="A575" i="4"/>
  <c r="A755" i="4"/>
  <c r="A869" i="4"/>
  <c r="A501" i="5"/>
  <c r="A662" i="5"/>
  <c r="A909" i="4"/>
  <c r="A929" i="4"/>
  <c r="A205" i="5"/>
  <c r="A739" i="5"/>
  <c r="A480" i="4"/>
  <c r="A776" i="4"/>
  <c r="A779" i="4"/>
  <c r="A783" i="4"/>
  <c r="A844" i="4"/>
  <c r="A492" i="4"/>
  <c r="A544" i="4"/>
  <c r="A570" i="4"/>
  <c r="A627" i="4"/>
  <c r="A726" i="4"/>
  <c r="A449" i="5"/>
  <c r="A574" i="5"/>
  <c r="A473" i="4"/>
  <c r="A451" i="4"/>
  <c r="A498" i="4"/>
  <c r="A615" i="4"/>
  <c r="A642" i="5"/>
  <c r="A487" i="4"/>
  <c r="A594" i="4"/>
  <c r="A626" i="4"/>
  <c r="A663" i="4"/>
  <c r="A633" i="5"/>
  <c r="A589" i="4"/>
  <c r="A32" i="4"/>
  <c r="A359" i="4"/>
  <c r="A485" i="4"/>
  <c r="A576" i="4"/>
  <c r="A477" i="4"/>
  <c r="A259" i="4"/>
  <c r="A268" i="4"/>
  <c r="A321" i="4"/>
  <c r="A587" i="4"/>
  <c r="A667" i="4"/>
  <c r="A423" i="5"/>
  <c r="A15" i="4"/>
  <c r="A177" i="4"/>
  <c r="A475" i="4"/>
  <c r="A483" i="4"/>
  <c r="A491" i="4"/>
  <c r="A585" i="4"/>
  <c r="A598" i="4"/>
  <c r="A619" i="4"/>
  <c r="A646" i="4"/>
  <c r="A69" i="5"/>
  <c r="A64" i="4"/>
  <c r="A73" i="4"/>
  <c r="A9" i="4"/>
  <c r="A22" i="4"/>
  <c r="A60" i="4"/>
  <c r="A84" i="4"/>
  <c r="A224" i="4"/>
  <c r="A577" i="4"/>
  <c r="A643" i="4"/>
  <c r="A77" i="5"/>
  <c r="A193" i="5"/>
  <c r="A137" i="4"/>
  <c r="A291" i="4"/>
  <c r="A320" i="4"/>
  <c r="A345" i="4"/>
  <c r="A385" i="4"/>
  <c r="A538" i="4"/>
  <c r="A749" i="4"/>
  <c r="A105" i="5"/>
  <c r="A286" i="5"/>
  <c r="A533" i="5"/>
  <c r="A778" i="5"/>
  <c r="A18" i="4"/>
  <c r="A39" i="4"/>
  <c r="A52" i="4"/>
  <c r="A57" i="4"/>
  <c r="A191" i="4"/>
  <c r="A231" i="4"/>
  <c r="A456" i="4"/>
  <c r="A560" i="4"/>
  <c r="A612" i="4"/>
  <c r="A664" i="4"/>
  <c r="A824" i="4"/>
  <c r="A201" i="5"/>
  <c r="A695" i="5"/>
  <c r="A867" i="5"/>
  <c r="A41" i="4"/>
  <c r="A189" i="4"/>
  <c r="A503" i="4"/>
  <c r="A620" i="4"/>
  <c r="A37" i="5"/>
  <c r="A184" i="4"/>
  <c r="A311" i="5"/>
  <c r="A233" i="4"/>
  <c r="A413" i="4"/>
  <c r="A811" i="4"/>
  <c r="A117" i="5"/>
  <c r="A330" i="5"/>
  <c r="A439" i="5"/>
  <c r="A250" i="4"/>
  <c r="A313" i="4"/>
  <c r="A443" i="4"/>
  <c r="A715" i="4"/>
  <c r="A837" i="4"/>
  <c r="A858" i="4"/>
  <c r="A161" i="5"/>
  <c r="A405" i="5"/>
  <c r="A799" i="5"/>
  <c r="A40" i="4"/>
  <c r="A61" i="4"/>
  <c r="A108" i="4"/>
  <c r="A113" i="4"/>
  <c r="A121" i="4"/>
  <c r="A169" i="4"/>
  <c r="A277" i="4"/>
  <c r="A465" i="4"/>
  <c r="A493" i="4"/>
  <c r="A638" i="4"/>
  <c r="A703" i="4"/>
  <c r="A888" i="4"/>
  <c r="A165" i="5"/>
  <c r="A273" i="5"/>
  <c r="A409" i="5"/>
  <c r="A426" i="5"/>
  <c r="A790" i="5"/>
  <c r="A91" i="4"/>
  <c r="A237" i="4"/>
  <c r="A317" i="4"/>
  <c r="A326" i="4"/>
  <c r="A397" i="4"/>
  <c r="A603" i="4"/>
  <c r="A651" i="4"/>
  <c r="A677" i="4"/>
  <c r="A699" i="4"/>
  <c r="A911" i="4"/>
  <c r="A45" i="5"/>
  <c r="A125" i="5"/>
  <c r="A295" i="5"/>
  <c r="A481" i="5"/>
  <c r="A686" i="5"/>
  <c r="A871" i="5"/>
  <c r="A70" i="4"/>
  <c r="A181" i="4"/>
  <c r="A246" i="4"/>
  <c r="A363" i="4"/>
  <c r="A611" i="4"/>
  <c r="A807" i="4"/>
  <c r="A854" i="4"/>
  <c r="A898" i="4"/>
  <c r="A173" i="5"/>
  <c r="A281" i="5"/>
  <c r="A417" i="5"/>
  <c r="A803" i="5"/>
  <c r="A11" i="4"/>
  <c r="A53" i="4"/>
  <c r="A66" i="4"/>
  <c r="A195" i="4"/>
  <c r="A207" i="4"/>
  <c r="A229" i="4"/>
  <c r="A455" i="4"/>
  <c r="A489" i="4"/>
  <c r="A711" i="4"/>
  <c r="A795" i="4"/>
  <c r="A841" i="4"/>
  <c r="A202" i="5"/>
  <c r="A346" i="5"/>
  <c r="A421" i="5"/>
  <c r="A850" i="5"/>
  <c r="A109" i="4"/>
  <c r="A148" i="4"/>
  <c r="A624" i="4"/>
  <c r="A629" i="4"/>
  <c r="A707" i="4"/>
  <c r="A828" i="4"/>
  <c r="A884" i="4"/>
  <c r="A537" i="5"/>
  <c r="A435" i="4"/>
  <c r="A459" i="5"/>
  <c r="A459" i="4"/>
  <c r="A930" i="5"/>
  <c r="A930" i="4"/>
  <c r="A564" i="5"/>
  <c r="A564" i="4"/>
  <c r="A496" i="5"/>
  <c r="A496" i="4"/>
  <c r="A580" i="5"/>
  <c r="A580" i="4"/>
  <c r="A568" i="5"/>
  <c r="A568" i="4"/>
  <c r="A497" i="5"/>
  <c r="A497" i="4"/>
  <c r="A590" i="4"/>
  <c r="A590" i="5"/>
  <c r="A793" i="5"/>
  <c r="A793" i="4"/>
  <c r="A486" i="4"/>
  <c r="A101" i="5"/>
  <c r="A213" i="5"/>
  <c r="A406" i="5"/>
  <c r="A410" i="4"/>
  <c r="A131" i="5"/>
  <c r="A12" i="4"/>
  <c r="A33" i="4"/>
  <c r="A402" i="4"/>
  <c r="A738" i="4"/>
  <c r="A758" i="5"/>
  <c r="A559" i="4"/>
  <c r="A750" i="4"/>
  <c r="A153" i="5"/>
  <c r="A482" i="5"/>
  <c r="A579" i="5"/>
  <c r="Q43" i="4"/>
  <c r="A418" i="4"/>
  <c r="A542" i="4"/>
  <c r="A644" i="4"/>
  <c r="A674" i="4"/>
  <c r="A692" i="4"/>
  <c r="A734" i="4"/>
  <c r="A746" i="4"/>
  <c r="A796" i="4"/>
  <c r="A812" i="4"/>
  <c r="A225" i="5"/>
  <c r="A567" i="5"/>
  <c r="A665" i="5"/>
  <c r="A221" i="5"/>
  <c r="A770" i="5"/>
  <c r="A305" i="4"/>
  <c r="A331" i="4"/>
  <c r="A427" i="4"/>
  <c r="A440" i="4"/>
  <c r="A457" i="4"/>
  <c r="A494" i="4"/>
  <c r="A571" i="4"/>
  <c r="A617" i="4"/>
  <c r="A792" i="4"/>
  <c r="A808" i="4"/>
  <c r="A851" i="4"/>
  <c r="A470" i="5"/>
  <c r="A502" i="5"/>
  <c r="A609" i="5"/>
  <c r="A717" i="5"/>
  <c r="A144" i="4"/>
  <c r="A247" i="4"/>
  <c r="A287" i="4"/>
  <c r="A640" i="4"/>
  <c r="A775" i="4"/>
  <c r="A838" i="4"/>
  <c r="A872" i="4"/>
  <c r="A907" i="4"/>
  <c r="A85" i="5"/>
  <c r="A414" i="5"/>
  <c r="A742" i="5"/>
  <c r="A903" i="5"/>
  <c r="A444" i="4"/>
  <c r="A30" i="4"/>
  <c r="A377" i="4"/>
  <c r="A436" i="4"/>
  <c r="A478" i="4"/>
  <c r="A490" i="4"/>
  <c r="A532" i="4"/>
  <c r="A613" i="4"/>
  <c r="A754" i="4"/>
  <c r="A339" i="5"/>
  <c r="A369" i="5"/>
  <c r="A474" i="5"/>
  <c r="A721" i="5"/>
  <c r="A859" i="5"/>
  <c r="A546" i="4"/>
  <c r="A800" i="4"/>
  <c r="A916" i="4"/>
  <c r="T24" i="4"/>
  <c r="A43" i="4"/>
  <c r="A327" i="4"/>
  <c r="A381" i="4"/>
  <c r="A596" i="4"/>
  <c r="A804" i="4"/>
  <c r="A816" i="4"/>
  <c r="A140" i="4"/>
  <c r="A162" i="4"/>
  <c r="A343" i="4"/>
  <c r="A563" i="4"/>
  <c r="A592" i="4"/>
  <c r="A683" i="4"/>
  <c r="A696" i="4"/>
  <c r="A257" i="5"/>
  <c r="A89" i="4"/>
  <c r="A93" i="4"/>
  <c r="A361" i="4"/>
  <c r="A453" i="4"/>
  <c r="A528" i="4"/>
  <c r="A555" i="4"/>
  <c r="A605" i="4"/>
  <c r="A631" i="4"/>
  <c r="A709" i="4"/>
  <c r="A894" i="4"/>
  <c r="A21" i="5"/>
  <c r="A217" i="5"/>
  <c r="A261" i="5"/>
  <c r="A705" i="5"/>
  <c r="A730" i="5"/>
  <c r="A821" i="5"/>
  <c r="A881" i="5"/>
  <c r="A25" i="4"/>
  <c r="A110" i="4"/>
  <c r="A192" i="4"/>
  <c r="A200" i="4"/>
  <c r="A584" i="4"/>
  <c r="A653" i="4"/>
  <c r="A365" i="5"/>
  <c r="A466" i="5"/>
  <c r="A649" i="5"/>
  <c r="A843" i="5"/>
  <c r="A315" i="4"/>
  <c r="A551" i="4"/>
  <c r="A601" i="4"/>
  <c r="A622" i="4"/>
  <c r="A688" i="4"/>
  <c r="A788" i="4"/>
  <c r="A864" i="4"/>
  <c r="A877" i="4"/>
  <c r="A889" i="4"/>
  <c r="A46" i="5"/>
  <c r="A209" i="4"/>
  <c r="A519" i="4"/>
  <c r="A701" i="4"/>
  <c r="A17" i="5"/>
  <c r="A885" i="5"/>
  <c r="A35" i="4"/>
  <c r="A68" i="4"/>
  <c r="A72" i="4"/>
  <c r="A76" i="4"/>
  <c r="A80" i="4"/>
  <c r="A348" i="4"/>
  <c r="A847" i="4"/>
  <c r="A270" i="5"/>
  <c r="A319" i="4"/>
  <c r="A515" i="4"/>
  <c r="A713" i="5"/>
  <c r="A13" i="4"/>
  <c r="A196" i="4"/>
  <c r="A600" i="5"/>
  <c r="A600" i="4"/>
  <c r="A434" i="5"/>
  <c r="A434" i="4"/>
  <c r="A323" i="4"/>
  <c r="A323" i="5"/>
  <c r="A848" i="5"/>
  <c r="A848" i="4"/>
  <c r="A771" i="4"/>
  <c r="A771" i="5"/>
  <c r="A680" i="5"/>
  <c r="A680" i="4"/>
  <c r="A621" i="4"/>
  <c r="A621" i="5"/>
  <c r="A729" i="5"/>
  <c r="A729" i="4"/>
  <c r="A787" i="5"/>
  <c r="A787" i="4"/>
  <c r="A719" i="5"/>
  <c r="A719" i="4"/>
  <c r="A689" i="5"/>
  <c r="A689" i="4"/>
  <c r="A910" i="4"/>
  <c r="A910" i="5"/>
  <c r="A65" i="5"/>
  <c r="A65" i="4"/>
  <c r="A536" i="5"/>
  <c r="A536" i="4"/>
  <c r="A461" i="4"/>
  <c r="A461" i="5"/>
  <c r="A312" i="5"/>
  <c r="A312" i="4"/>
  <c r="A344" i="5"/>
  <c r="A344" i="4"/>
  <c r="A925" i="4"/>
  <c r="A925" i="5"/>
  <c r="A396" i="5"/>
  <c r="A396" i="4"/>
  <c r="A924" i="4"/>
  <c r="A924" i="5"/>
  <c r="A923" i="5"/>
  <c r="A923" i="4"/>
  <c r="A448" i="5"/>
  <c r="A448" i="4"/>
  <c r="A284" i="5"/>
  <c r="A284" i="4"/>
  <c r="A540" i="5"/>
  <c r="A540" i="4"/>
  <c r="A675" i="5"/>
  <c r="A675" i="4"/>
  <c r="A353" i="4"/>
  <c r="A353" i="5"/>
  <c r="A862" i="5"/>
  <c r="A862" i="4"/>
  <c r="A842" i="4"/>
  <c r="A842" i="5"/>
  <c r="A249" i="5"/>
  <c r="A249" i="4"/>
  <c r="A901" i="4"/>
  <c r="A901" i="5"/>
  <c r="A820" i="5"/>
  <c r="A820" i="4"/>
  <c r="A685" i="4"/>
  <c r="A685" i="5"/>
  <c r="A893" i="4"/>
  <c r="A893" i="5"/>
  <c r="A271" i="5"/>
  <c r="A271" i="4"/>
  <c r="A697" i="4"/>
  <c r="A697" i="5"/>
  <c r="A628" i="5"/>
  <c r="A628" i="4"/>
  <c r="A29" i="5"/>
  <c r="A29" i="4"/>
  <c r="A469" i="5"/>
  <c r="A469" i="4"/>
  <c r="A919" i="4"/>
  <c r="A919" i="5"/>
  <c r="A314" i="4"/>
  <c r="A314" i="5"/>
  <c r="A10" i="5"/>
  <c r="A10" i="4"/>
  <c r="A422" i="4"/>
  <c r="A422" i="5"/>
  <c r="A254" i="4"/>
  <c r="A254" i="5"/>
  <c r="A265" i="5"/>
  <c r="A265" i="4"/>
  <c r="A829" i="4"/>
  <c r="A829" i="5"/>
  <c r="A912" i="5"/>
  <c r="A912" i="4"/>
  <c r="A253" i="4"/>
  <c r="A253" i="5"/>
  <c r="A892" i="5"/>
  <c r="A892" i="4"/>
  <c r="A382" i="4"/>
  <c r="A382" i="5"/>
  <c r="A632" i="5"/>
  <c r="A632" i="4"/>
  <c r="A245" i="4"/>
  <c r="A245" i="5"/>
  <c r="A870" i="4"/>
  <c r="A870" i="5"/>
  <c r="A232" i="5"/>
  <c r="A232" i="4"/>
  <c r="A97" i="5"/>
  <c r="A97" i="4"/>
  <c r="A96" i="5"/>
  <c r="A96" i="4"/>
  <c r="A732" i="5"/>
  <c r="A732" i="4"/>
  <c r="A430" i="5"/>
  <c r="A430" i="4"/>
  <c r="A458" i="5"/>
  <c r="A458" i="4"/>
  <c r="A608" i="5"/>
  <c r="A608" i="4"/>
  <c r="A156" i="5"/>
  <c r="A156" i="4"/>
  <c r="A186" i="4"/>
  <c r="A186" i="5"/>
  <c r="A583" i="5"/>
  <c r="A583" i="4"/>
  <c r="A672" i="5"/>
  <c r="A672" i="4"/>
  <c r="A309" i="4"/>
  <c r="A309" i="5"/>
  <c r="A228" i="5"/>
  <c r="A228" i="4"/>
  <c r="A660" i="5"/>
  <c r="A660" i="4"/>
  <c r="A591" i="5"/>
  <c r="A591" i="4"/>
  <c r="A639" i="4"/>
  <c r="A639" i="5"/>
  <c r="A303" i="5"/>
  <c r="A303" i="4"/>
  <c r="A504" i="5"/>
  <c r="A504" i="4"/>
  <c r="A772" i="5"/>
  <c r="A772" i="4"/>
  <c r="A875" i="5"/>
  <c r="A875" i="4"/>
  <c r="A547" i="5"/>
  <c r="A547" i="4"/>
  <c r="A145" i="5"/>
  <c r="A145" i="4"/>
  <c r="A669" i="5"/>
  <c r="A669" i="4"/>
  <c r="A834" i="5"/>
  <c r="A834" i="4"/>
  <c r="A541" i="5"/>
  <c r="A541" i="4"/>
  <c r="A136" i="5"/>
  <c r="A136" i="4"/>
  <c r="A634" i="5"/>
  <c r="A634" i="4"/>
  <c r="A424" i="5"/>
  <c r="A424" i="4"/>
  <c r="A530" i="5"/>
  <c r="A530" i="4"/>
  <c r="A625" i="5"/>
  <c r="A625" i="4"/>
  <c r="A149" i="4"/>
  <c r="A149" i="5"/>
  <c r="A208" i="5"/>
  <c r="A208" i="4"/>
  <c r="A825" i="4"/>
  <c r="A825" i="5"/>
  <c r="A896" i="5"/>
  <c r="A896" i="4"/>
  <c r="A791" i="5"/>
  <c r="A791" i="4"/>
  <c r="A534" i="4"/>
  <c r="A534" i="5"/>
  <c r="A647" i="5"/>
  <c r="A647" i="4"/>
  <c r="A918" i="5"/>
  <c r="A918" i="4"/>
  <c r="A922" i="4"/>
  <c r="A922" i="5"/>
  <c r="A895" i="4"/>
  <c r="A895" i="5"/>
  <c r="A293" i="4"/>
  <c r="A293" i="5"/>
  <c r="A289" i="5"/>
  <c r="A289" i="4"/>
  <c r="A180" i="5"/>
  <c r="A180" i="4"/>
  <c r="A558" i="4"/>
  <c r="A558" i="5"/>
  <c r="A48" i="4"/>
  <c r="A248" i="4"/>
  <c r="A352" i="4"/>
  <c r="A360" i="4"/>
  <c r="A392" i="4"/>
  <c r="A400" i="4"/>
  <c r="A28" i="5"/>
  <c r="A56" i="4"/>
  <c r="A104" i="4"/>
  <c r="A256" i="4"/>
  <c r="A276" i="4"/>
  <c r="A300" i="4"/>
  <c r="A368" i="4"/>
  <c r="A384" i="4"/>
  <c r="A420" i="4"/>
  <c r="A432" i="4"/>
  <c r="A460" i="4"/>
  <c r="A488" i="4"/>
  <c r="A512" i="4"/>
  <c r="A556" i="4"/>
  <c r="A572" i="4"/>
  <c r="A588" i="4"/>
  <c r="A100" i="4"/>
  <c r="A164" i="4"/>
  <c r="A172" i="4"/>
  <c r="A188" i="4"/>
  <c r="A236" i="4"/>
  <c r="A244" i="4"/>
  <c r="A264" i="4"/>
  <c r="A292" i="4"/>
  <c r="A308" i="4"/>
  <c r="A316" i="4"/>
  <c r="A324" i="4"/>
  <c r="A376" i="4"/>
  <c r="A408" i="4"/>
  <c r="A204" i="4"/>
  <c r="A212" i="4"/>
  <c r="A220" i="4"/>
  <c r="A272" i="4"/>
  <c r="A356" i="4"/>
  <c r="A36" i="5"/>
  <c r="A20" i="4"/>
  <c r="A24" i="4"/>
  <c r="A152" i="4"/>
  <c r="A160" i="4"/>
  <c r="A252" i="4"/>
  <c r="A288" i="4"/>
  <c r="A296" i="4"/>
  <c r="A304" i="4"/>
  <c r="A364" i="4"/>
  <c r="A372" i="4"/>
  <c r="A380" i="4"/>
  <c r="A388" i="4"/>
  <c r="A404" i="4"/>
  <c r="A416" i="4"/>
  <c r="A54" i="4"/>
  <c r="A42" i="5"/>
  <c r="A118" i="5"/>
  <c r="A82" i="4"/>
  <c r="A138" i="4"/>
  <c r="A158" i="4"/>
  <c r="A190" i="4"/>
  <c r="A194" i="4"/>
  <c r="A258" i="4"/>
  <c r="A282" i="4"/>
  <c r="A302" i="4"/>
  <c r="A338" i="4"/>
  <c r="A370" i="4"/>
  <c r="A390" i="4"/>
  <c r="A38" i="5"/>
  <c r="A206" i="5"/>
  <c r="A274" i="5"/>
  <c r="A290" i="5"/>
  <c r="A318" i="5"/>
  <c r="A334" i="5"/>
  <c r="A350" i="5"/>
  <c r="A386" i="5"/>
  <c r="A294" i="4"/>
  <c r="A358" i="4"/>
  <c r="A50" i="4"/>
  <c r="A86" i="4"/>
  <c r="A90" i="4"/>
  <c r="A98" i="4"/>
  <c r="A102" i="4"/>
  <c r="A126" i="4"/>
  <c r="A170" i="4"/>
  <c r="A222" i="4"/>
  <c r="A234" i="4"/>
  <c r="A398" i="4"/>
  <c r="A34" i="5"/>
  <c r="A122" i="5"/>
  <c r="A174" i="5"/>
  <c r="A226" i="5"/>
  <c r="A242" i="5"/>
  <c r="A306" i="5"/>
  <c r="A106" i="4"/>
  <c r="A146" i="4"/>
  <c r="A178" i="4"/>
  <c r="A230" i="4"/>
  <c r="A278" i="4"/>
  <c r="A58" i="5"/>
  <c r="A262" i="5"/>
  <c r="A322" i="5"/>
  <c r="A354" i="5"/>
  <c r="A374" i="5"/>
  <c r="A14" i="4"/>
  <c r="A78" i="4"/>
  <c r="A182" i="4"/>
  <c r="A166" i="4"/>
  <c r="A266" i="4"/>
  <c r="A310" i="4"/>
  <c r="A342" i="4"/>
  <c r="A366" i="4"/>
  <c r="A378" i="4"/>
  <c r="A26" i="5"/>
  <c r="A74" i="5"/>
  <c r="A214" i="5"/>
  <c r="A394" i="5"/>
  <c r="A238" i="5"/>
  <c r="A142" i="4"/>
  <c r="A154" i="4"/>
  <c r="A198" i="4"/>
  <c r="A210" i="4"/>
  <c r="A62" i="4"/>
  <c r="A218" i="4"/>
  <c r="A298" i="4"/>
  <c r="A94" i="5"/>
  <c r="A325" i="5"/>
  <c r="A325" i="4"/>
  <c r="A341" i="5"/>
  <c r="A341" i="4"/>
  <c r="A357" i="5"/>
  <c r="A357" i="4"/>
  <c r="A373" i="4"/>
  <c r="A373" i="5"/>
  <c r="A389" i="5"/>
  <c r="A389" i="4"/>
  <c r="A51" i="4"/>
  <c r="A67" i="4"/>
  <c r="A71" i="5"/>
  <c r="A115" i="5"/>
  <c r="A167" i="5"/>
  <c r="A31" i="4"/>
  <c r="A47" i="4"/>
  <c r="A87" i="4"/>
  <c r="A147" i="4"/>
  <c r="A63" i="5"/>
  <c r="A83" i="5"/>
  <c r="A183" i="5"/>
  <c r="A211" i="5"/>
  <c r="A75" i="4"/>
  <c r="A95" i="4"/>
  <c r="A111" i="4"/>
  <c r="A127" i="4"/>
  <c r="A143" i="4"/>
  <c r="A159" i="4"/>
  <c r="A175" i="4"/>
  <c r="A203" i="4"/>
  <c r="A215" i="4"/>
  <c r="A243" i="4"/>
  <c r="A107" i="5"/>
  <c r="A59" i="4"/>
  <c r="A99" i="4"/>
  <c r="A187" i="4"/>
  <c r="A227" i="4"/>
  <c r="A239" i="4"/>
  <c r="A255" i="4"/>
  <c r="A299" i="4"/>
  <c r="A355" i="4"/>
  <c r="A383" i="4"/>
  <c r="A19" i="5"/>
  <c r="A79" i="4"/>
  <c r="A103" i="4"/>
  <c r="A123" i="4"/>
  <c r="A139" i="4"/>
  <c r="A155" i="4"/>
  <c r="A171" i="4"/>
  <c r="A199" i="4"/>
  <c r="A283" i="4"/>
  <c r="A367" i="4"/>
  <c r="A395" i="4"/>
  <c r="A407" i="4"/>
  <c r="A447" i="4"/>
  <c r="A463" i="4"/>
  <c r="A479" i="4"/>
  <c r="A495" i="4"/>
  <c r="A511" i="4"/>
  <c r="A527" i="4"/>
  <c r="A23" i="5"/>
  <c r="A27" i="5"/>
  <c r="A55" i="5"/>
  <c r="A114" i="5"/>
  <c r="A130" i="4"/>
  <c r="A223" i="4"/>
  <c r="A267" i="4"/>
  <c r="A351" i="4"/>
  <c r="A419" i="4"/>
  <c r="A431" i="4"/>
  <c r="A119" i="4"/>
  <c r="A135" i="4"/>
  <c r="A151" i="4"/>
  <c r="A235" i="4"/>
  <c r="A251" i="4"/>
  <c r="A279" i="4"/>
  <c r="A307" i="4"/>
  <c r="A335" i="4"/>
  <c r="A379" i="4"/>
  <c r="A391" i="4"/>
  <c r="A507" i="4"/>
  <c r="A523" i="4"/>
  <c r="A539" i="4"/>
  <c r="L14" i="2"/>
  <c r="M14" i="2"/>
  <c r="M19" i="2"/>
  <c r="L19" i="2"/>
  <c r="M23" i="2"/>
  <c r="L23" i="2"/>
  <c r="M27" i="2"/>
  <c r="L27" i="2"/>
  <c r="M31" i="2"/>
  <c r="L31" i="2"/>
  <c r="M35" i="2"/>
  <c r="L35" i="2"/>
  <c r="M39" i="2"/>
  <c r="L39" i="2"/>
  <c r="M43" i="2"/>
  <c r="L43" i="2"/>
  <c r="L46" i="2"/>
  <c r="M46" i="2"/>
  <c r="M52" i="2"/>
  <c r="L52" i="2"/>
  <c r="L12" i="2"/>
  <c r="M12" i="2"/>
  <c r="M13" i="2"/>
  <c r="L13" i="2"/>
  <c r="M15" i="2"/>
  <c r="L15" i="2"/>
  <c r="L5" i="2"/>
  <c r="M5" i="2"/>
  <c r="M18" i="2"/>
  <c r="L18" i="2"/>
  <c r="M22" i="2"/>
  <c r="L22" i="2"/>
  <c r="M26" i="2"/>
  <c r="L26" i="2"/>
  <c r="M30" i="2"/>
  <c r="L30" i="2"/>
  <c r="M34" i="2"/>
  <c r="L34" i="2"/>
  <c r="M38" i="2"/>
  <c r="L38" i="2"/>
  <c r="M42" i="2"/>
  <c r="L42" i="2"/>
  <c r="L48" i="2"/>
  <c r="M48" i="2"/>
  <c r="L54" i="2"/>
  <c r="M54" i="2"/>
  <c r="L45" i="2"/>
  <c r="M45" i="2"/>
  <c r="L17" i="2"/>
  <c r="M17" i="2"/>
  <c r="L21" i="2"/>
  <c r="M21" i="2"/>
  <c r="L25" i="2"/>
  <c r="M25" i="2"/>
  <c r="L29" i="2"/>
  <c r="M29" i="2"/>
  <c r="L33" i="2"/>
  <c r="M33" i="2"/>
  <c r="L37" i="2"/>
  <c r="M37" i="2"/>
  <c r="L41" i="2"/>
  <c r="M41" i="2"/>
  <c r="M9" i="2"/>
  <c r="L9" i="2"/>
  <c r="M47" i="2"/>
  <c r="L47" i="2"/>
  <c r="M53" i="2"/>
  <c r="L53" i="2"/>
  <c r="M50" i="2"/>
  <c r="L50" i="2"/>
  <c r="M16" i="2"/>
  <c r="L16" i="2"/>
  <c r="M20" i="2"/>
  <c r="L20" i="2"/>
  <c r="M24" i="2"/>
  <c r="L24" i="2"/>
  <c r="M28" i="2"/>
  <c r="L28" i="2"/>
  <c r="M32" i="2"/>
  <c r="L32" i="2"/>
  <c r="M36" i="2"/>
  <c r="L36" i="2"/>
  <c r="M40" i="2"/>
  <c r="L40" i="2"/>
  <c r="M44" i="2"/>
  <c r="L44" i="2"/>
  <c r="M10" i="2"/>
  <c r="L10" i="2"/>
  <c r="L51" i="2"/>
  <c r="M51" i="2"/>
  <c r="M6" i="2"/>
  <c r="L6" i="2"/>
  <c r="M7" i="2"/>
  <c r="L7" i="2"/>
  <c r="M8" i="2"/>
  <c r="L8" i="2"/>
  <c r="M11" i="2"/>
  <c r="L11" i="2"/>
  <c r="M49" i="2"/>
  <c r="L49" i="2"/>
  <c r="T6" i="1"/>
  <c r="S6" i="1"/>
  <c r="T8" i="1"/>
  <c r="S8" i="1"/>
  <c r="T7" i="1"/>
  <c r="S7" i="1"/>
  <c r="T44" i="1"/>
  <c r="U44" i="1" s="1"/>
  <c r="Q8" i="4"/>
  <c r="Q10" i="4"/>
  <c r="T13" i="4"/>
  <c r="I16" i="4"/>
  <c r="K20" i="4"/>
  <c r="T22" i="4"/>
  <c r="L25" i="4"/>
  <c r="Q29" i="4"/>
  <c r="K33" i="4"/>
  <c r="T36" i="4"/>
  <c r="Q39" i="4"/>
  <c r="K49" i="4"/>
  <c r="Q51" i="4"/>
  <c r="T52" i="4"/>
  <c r="Q5" i="1"/>
  <c r="Q9" i="1"/>
  <c r="T48" i="1"/>
  <c r="U48" i="1" s="1"/>
  <c r="W14" i="1"/>
  <c r="T18" i="1"/>
  <c r="U29" i="1"/>
  <c r="T51" i="1"/>
  <c r="U51" i="1" s="1"/>
  <c r="Q11" i="4"/>
  <c r="I12" i="4"/>
  <c r="T14" i="4"/>
  <c r="I15" i="4"/>
  <c r="T32" i="4"/>
  <c r="I34" i="4"/>
  <c r="I38" i="4"/>
  <c r="T39" i="4"/>
  <c r="Q40" i="4"/>
  <c r="Q42" i="4"/>
  <c r="I43" i="4"/>
  <c r="Q49" i="4"/>
  <c r="T81" i="4"/>
  <c r="T41" i="1"/>
  <c r="U41" i="1" s="1"/>
  <c r="T19" i="1"/>
  <c r="U19" i="1" s="1"/>
  <c r="T31" i="1"/>
  <c r="U31" i="1" s="1"/>
  <c r="T8" i="4"/>
  <c r="T9" i="4"/>
  <c r="T11" i="4"/>
  <c r="I13" i="4"/>
  <c r="L16" i="4"/>
  <c r="Q17" i="4"/>
  <c r="I18" i="4"/>
  <c r="Z18" i="4"/>
  <c r="K19" i="4"/>
  <c r="T29" i="4"/>
  <c r="K30" i="4"/>
  <c r="Q33" i="4"/>
  <c r="K34" i="4"/>
  <c r="Q37" i="4"/>
  <c r="L38" i="4"/>
  <c r="Q58" i="4"/>
  <c r="T43" i="1"/>
  <c r="U43" i="1" s="1"/>
  <c r="T53" i="1"/>
  <c r="U53" i="1" s="1"/>
  <c r="I928" i="4"/>
  <c r="I920" i="4"/>
  <c r="I912" i="4"/>
  <c r="I904" i="4"/>
  <c r="I896" i="4"/>
  <c r="I888" i="4"/>
  <c r="I880" i="4"/>
  <c r="I872" i="4"/>
  <c r="I864" i="4"/>
  <c r="I856" i="4"/>
  <c r="I848" i="4"/>
  <c r="I925" i="4"/>
  <c r="I909" i="4"/>
  <c r="I893" i="4"/>
  <c r="I877" i="4"/>
  <c r="I861" i="4"/>
  <c r="I842" i="4"/>
  <c r="I834" i="4"/>
  <c r="I826" i="4"/>
  <c r="I929" i="4"/>
  <c r="I918" i="4"/>
  <c r="I910" i="4"/>
  <c r="I908" i="4"/>
  <c r="I906" i="4"/>
  <c r="I900" i="4"/>
  <c r="I898" i="4"/>
  <c r="I873" i="4"/>
  <c r="I865" i="4"/>
  <c r="I854" i="4"/>
  <c r="I839" i="4"/>
  <c r="I823" i="4"/>
  <c r="I817" i="4"/>
  <c r="I809" i="4"/>
  <c r="I801" i="4"/>
  <c r="I793" i="4"/>
  <c r="I785" i="4"/>
  <c r="I777" i="4"/>
  <c r="I769" i="4"/>
  <c r="I761" i="4"/>
  <c r="I753" i="4"/>
  <c r="I745" i="4"/>
  <c r="I737" i="4"/>
  <c r="I729" i="4"/>
  <c r="I721" i="4"/>
  <c r="I713" i="4"/>
  <c r="I705" i="4"/>
  <c r="I697" i="4"/>
  <c r="I689" i="4"/>
  <c r="I924" i="4"/>
  <c r="I921" i="4"/>
  <c r="I916" i="4"/>
  <c r="I913" i="4"/>
  <c r="I905" i="4"/>
  <c r="I923" i="4"/>
  <c r="I911" i="4"/>
  <c r="I907" i="4"/>
  <c r="I902" i="4"/>
  <c r="I899" i="4"/>
  <c r="I926" i="4"/>
  <c r="I883" i="4"/>
  <c r="I853" i="4"/>
  <c r="I840" i="4"/>
  <c r="I838" i="4"/>
  <c r="I836" i="4"/>
  <c r="I830" i="4"/>
  <c r="I828" i="4"/>
  <c r="I812" i="4"/>
  <c r="I808" i="4"/>
  <c r="I796" i="4"/>
  <c r="I792" i="4"/>
  <c r="I780" i="4"/>
  <c r="I776" i="4"/>
  <c r="I764" i="4"/>
  <c r="I760" i="4"/>
  <c r="I748" i="4"/>
  <c r="I744" i="4"/>
  <c r="I732" i="4"/>
  <c r="I728" i="4"/>
  <c r="I716" i="4"/>
  <c r="I712" i="4"/>
  <c r="I700" i="4"/>
  <c r="I696" i="4"/>
  <c r="I681" i="4"/>
  <c r="I673" i="4"/>
  <c r="I665" i="4"/>
  <c r="I922" i="4"/>
  <c r="I914" i="4"/>
  <c r="I903" i="4"/>
  <c r="I895" i="4"/>
  <c r="I887" i="4"/>
  <c r="I879" i="4"/>
  <c r="I867" i="4"/>
  <c r="I859" i="4"/>
  <c r="I847" i="4"/>
  <c r="I835" i="4"/>
  <c r="I827" i="4"/>
  <c r="I820" i="4"/>
  <c r="I816" i="4"/>
  <c r="I804" i="4"/>
  <c r="I800" i="4"/>
  <c r="I788" i="4"/>
  <c r="I784" i="4"/>
  <c r="I772" i="4"/>
  <c r="I768" i="4"/>
  <c r="I756" i="4"/>
  <c r="I752" i="4"/>
  <c r="I740" i="4"/>
  <c r="I736" i="4"/>
  <c r="I724" i="4"/>
  <c r="I720" i="4"/>
  <c r="I708" i="4"/>
  <c r="I704" i="4"/>
  <c r="I692" i="4"/>
  <c r="I688" i="4"/>
  <c r="I685" i="4"/>
  <c r="I677" i="4"/>
  <c r="I669" i="4"/>
  <c r="I661" i="4"/>
  <c r="I927" i="4"/>
  <c r="I919" i="4"/>
  <c r="I894" i="4"/>
  <c r="I869" i="4"/>
  <c r="I868" i="4"/>
  <c r="I862" i="4"/>
  <c r="I837" i="4"/>
  <c r="I806" i="4"/>
  <c r="I803" i="4"/>
  <c r="I781" i="4"/>
  <c r="I770" i="4"/>
  <c r="I767" i="4"/>
  <c r="I742" i="4"/>
  <c r="I739" i="4"/>
  <c r="I897" i="4"/>
  <c r="I892" i="4"/>
  <c r="I886" i="4"/>
  <c r="I884" i="4"/>
  <c r="I876" i="4"/>
  <c r="I866" i="4"/>
  <c r="I860" i="4"/>
  <c r="I831" i="4"/>
  <c r="I822" i="4"/>
  <c r="I819" i="4"/>
  <c r="I797" i="4"/>
  <c r="I786" i="4"/>
  <c r="I783" i="4"/>
  <c r="I758" i="4"/>
  <c r="I755" i="4"/>
  <c r="I733" i="4"/>
  <c r="I722" i="4"/>
  <c r="I719" i="4"/>
  <c r="I890" i="4"/>
  <c r="I882" i="4"/>
  <c r="I874" i="4"/>
  <c r="I858" i="4"/>
  <c r="I857" i="4"/>
  <c r="I851" i="4"/>
  <c r="I845" i="4"/>
  <c r="I841" i="4"/>
  <c r="I829" i="4"/>
  <c r="I813" i="4"/>
  <c r="I802" i="4"/>
  <c r="I799" i="4"/>
  <c r="I774" i="4"/>
  <c r="I771" i="4"/>
  <c r="I749" i="4"/>
  <c r="I738" i="4"/>
  <c r="I735" i="4"/>
  <c r="I930" i="4"/>
  <c r="I917" i="4"/>
  <c r="I850" i="4"/>
  <c r="I849" i="4"/>
  <c r="I762" i="4"/>
  <c r="I747" i="4"/>
  <c r="I746" i="4"/>
  <c r="I734" i="4"/>
  <c r="I731" i="4"/>
  <c r="I730" i="4"/>
  <c r="I725" i="4"/>
  <c r="I714" i="4"/>
  <c r="I683" i="4"/>
  <c r="I660" i="4"/>
  <c r="I655" i="4"/>
  <c r="I647" i="4"/>
  <c r="I891" i="4"/>
  <c r="I870" i="4"/>
  <c r="I852" i="4"/>
  <c r="I717" i="4"/>
  <c r="I701" i="4"/>
  <c r="I690" i="4"/>
  <c r="I687" i="4"/>
  <c r="I671" i="4"/>
  <c r="I667" i="4"/>
  <c r="I649" i="4"/>
  <c r="I641" i="4"/>
  <c r="I633" i="4"/>
  <c r="I625" i="4"/>
  <c r="I875" i="4"/>
  <c r="I846" i="4"/>
  <c r="I832" i="4"/>
  <c r="I821" i="4"/>
  <c r="I818" i="4"/>
  <c r="I815" i="4"/>
  <c r="I782" i="4"/>
  <c r="I779" i="4"/>
  <c r="I766" i="4"/>
  <c r="I711" i="4"/>
  <c r="I686" i="4"/>
  <c r="I684" i="4"/>
  <c r="I680" i="4"/>
  <c r="I678" i="4"/>
  <c r="I674" i="4"/>
  <c r="I652" i="4"/>
  <c r="I644" i="4"/>
  <c r="I636" i="4"/>
  <c r="I628" i="4"/>
  <c r="I855" i="4"/>
  <c r="I824" i="4"/>
  <c r="I811" i="4"/>
  <c r="I775" i="4"/>
  <c r="I757" i="4"/>
  <c r="I743" i="4"/>
  <c r="I710" i="4"/>
  <c r="I682" i="4"/>
  <c r="I670" i="4"/>
  <c r="I659" i="4"/>
  <c r="I651" i="4"/>
  <c r="I648" i="4"/>
  <c r="I638" i="4"/>
  <c r="I630" i="4"/>
  <c r="I622" i="4"/>
  <c r="I612" i="4"/>
  <c r="I604" i="4"/>
  <c r="I596" i="4"/>
  <c r="I588" i="4"/>
  <c r="I580" i="4"/>
  <c r="I572" i="4"/>
  <c r="I564" i="4"/>
  <c r="I556" i="4"/>
  <c r="I548" i="4"/>
  <c r="I540" i="4"/>
  <c r="I532" i="4"/>
  <c r="I524" i="4"/>
  <c r="I516" i="4"/>
  <c r="I508" i="4"/>
  <c r="I500" i="4"/>
  <c r="I807" i="4"/>
  <c r="I798" i="4"/>
  <c r="I789" i="4"/>
  <c r="I709" i="4"/>
  <c r="I706" i="4"/>
  <c r="I654" i="4"/>
  <c r="I642" i="4"/>
  <c r="I634" i="4"/>
  <c r="I626" i="4"/>
  <c r="I620" i="4"/>
  <c r="I613" i="4"/>
  <c r="I605" i="4"/>
  <c r="I597" i="4"/>
  <c r="I589" i="4"/>
  <c r="I581" i="4"/>
  <c r="I573" i="4"/>
  <c r="I565" i="4"/>
  <c r="I557" i="4"/>
  <c r="I549" i="4"/>
  <c r="I541" i="4"/>
  <c r="I533" i="4"/>
  <c r="I871" i="4"/>
  <c r="I825" i="4"/>
  <c r="I794" i="4"/>
  <c r="I790" i="4"/>
  <c r="I763" i="4"/>
  <c r="I679" i="4"/>
  <c r="I668" i="4"/>
  <c r="I666" i="4"/>
  <c r="I658" i="4"/>
  <c r="I650" i="4"/>
  <c r="I640" i="4"/>
  <c r="I632" i="4"/>
  <c r="I624" i="4"/>
  <c r="I614" i="4"/>
  <c r="I606" i="4"/>
  <c r="I598" i="4"/>
  <c r="I590" i="4"/>
  <c r="I582" i="4"/>
  <c r="I574" i="4"/>
  <c r="I566" i="4"/>
  <c r="I558" i="4"/>
  <c r="I550" i="4"/>
  <c r="I542" i="4"/>
  <c r="I534" i="4"/>
  <c r="I526" i="4"/>
  <c r="I518" i="4"/>
  <c r="I510" i="4"/>
  <c r="I502" i="4"/>
  <c r="I494" i="4"/>
  <c r="I915" i="4"/>
  <c r="I843" i="4"/>
  <c r="I795" i="4"/>
  <c r="I754" i="4"/>
  <c r="I715" i="4"/>
  <c r="I657" i="4"/>
  <c r="I653" i="4"/>
  <c r="I615" i="4"/>
  <c r="I607" i="4"/>
  <c r="I599" i="4"/>
  <c r="I591" i="4"/>
  <c r="I583" i="4"/>
  <c r="I575" i="4"/>
  <c r="I567" i="4"/>
  <c r="I559" i="4"/>
  <c r="I551" i="4"/>
  <c r="I543" i="4"/>
  <c r="I535" i="4"/>
  <c r="I527" i="4"/>
  <c r="I519" i="4"/>
  <c r="I511" i="4"/>
  <c r="I503" i="4"/>
  <c r="I881" i="4"/>
  <c r="I833" i="4"/>
  <c r="I805" i="4"/>
  <c r="I787" i="4"/>
  <c r="I759" i="4"/>
  <c r="I751" i="4"/>
  <c r="I741" i="4"/>
  <c r="I646" i="4"/>
  <c r="I643" i="4"/>
  <c r="I639" i="4"/>
  <c r="I635" i="4"/>
  <c r="I631" i="4"/>
  <c r="I627" i="4"/>
  <c r="I623" i="4"/>
  <c r="I617" i="4"/>
  <c r="I609" i="4"/>
  <c r="I601" i="4"/>
  <c r="I593" i="4"/>
  <c r="I585" i="4"/>
  <c r="I577" i="4"/>
  <c r="I569" i="4"/>
  <c r="I561" i="4"/>
  <c r="I553" i="4"/>
  <c r="I545" i="4"/>
  <c r="I537" i="4"/>
  <c r="I529" i="4"/>
  <c r="I521" i="4"/>
  <c r="I513" i="4"/>
  <c r="I505" i="4"/>
  <c r="I497" i="4"/>
  <c r="I810" i="4"/>
  <c r="I694" i="4"/>
  <c r="I662" i="4"/>
  <c r="I629" i="4"/>
  <c r="I616" i="4"/>
  <c r="I587" i="4"/>
  <c r="I570" i="4"/>
  <c r="I552" i="4"/>
  <c r="I863" i="4"/>
  <c r="I844" i="4"/>
  <c r="I778" i="4"/>
  <c r="I726" i="4"/>
  <c r="I663" i="4"/>
  <c r="I611" i="4"/>
  <c r="I594" i="4"/>
  <c r="I576" i="4"/>
  <c r="I547" i="4"/>
  <c r="I530" i="4"/>
  <c r="I493" i="4"/>
  <c r="I489" i="4"/>
  <c r="I483" i="4"/>
  <c r="I475" i="4"/>
  <c r="I467" i="4"/>
  <c r="I459" i="4"/>
  <c r="I451" i="4"/>
  <c r="I443" i="4"/>
  <c r="I435" i="4"/>
  <c r="I427" i="4"/>
  <c r="I419" i="4"/>
  <c r="I411" i="4"/>
  <c r="I403" i="4"/>
  <c r="I395" i="4"/>
  <c r="I387" i="4"/>
  <c r="I379" i="4"/>
  <c r="I371" i="4"/>
  <c r="I363" i="4"/>
  <c r="I355" i="4"/>
  <c r="I347" i="4"/>
  <c r="I707" i="4"/>
  <c r="I695" i="4"/>
  <c r="I691" i="4"/>
  <c r="I675" i="4"/>
  <c r="I618" i="4"/>
  <c r="I600" i="4"/>
  <c r="I571" i="4"/>
  <c r="I554" i="4"/>
  <c r="I536" i="4"/>
  <c r="I495" i="4"/>
  <c r="I484" i="4"/>
  <c r="I476" i="4"/>
  <c r="I468" i="4"/>
  <c r="I460" i="4"/>
  <c r="I452" i="4"/>
  <c r="I444" i="4"/>
  <c r="I436" i="4"/>
  <c r="I428" i="4"/>
  <c r="I420" i="4"/>
  <c r="I412" i="4"/>
  <c r="I404" i="4"/>
  <c r="I396" i="4"/>
  <c r="I388" i="4"/>
  <c r="I380" i="4"/>
  <c r="I372" i="4"/>
  <c r="I364" i="4"/>
  <c r="I356" i="4"/>
  <c r="I348" i="4"/>
  <c r="I765" i="4"/>
  <c r="I645" i="4"/>
  <c r="I595" i="4"/>
  <c r="I578" i="4"/>
  <c r="I560" i="4"/>
  <c r="I531" i="4"/>
  <c r="I485" i="4"/>
  <c r="I477" i="4"/>
  <c r="I469" i="4"/>
  <c r="I461" i="4"/>
  <c r="I453" i="4"/>
  <c r="I445" i="4"/>
  <c r="I437" i="4"/>
  <c r="I429" i="4"/>
  <c r="I421" i="4"/>
  <c r="I413" i="4"/>
  <c r="I405" i="4"/>
  <c r="I397" i="4"/>
  <c r="I389" i="4"/>
  <c r="I381" i="4"/>
  <c r="I373" i="4"/>
  <c r="I365" i="4"/>
  <c r="I357" i="4"/>
  <c r="I349" i="4"/>
  <c r="I878" i="4"/>
  <c r="I814" i="4"/>
  <c r="I727" i="4"/>
  <c r="I718" i="4"/>
  <c r="I698" i="4"/>
  <c r="I664" i="4"/>
  <c r="I637" i="4"/>
  <c r="I621" i="4"/>
  <c r="I619" i="4"/>
  <c r="I602" i="4"/>
  <c r="I584" i="4"/>
  <c r="I555" i="4"/>
  <c r="I538" i="4"/>
  <c r="I492" i="4"/>
  <c r="I490" i="4"/>
  <c r="I486" i="4"/>
  <c r="I478" i="4"/>
  <c r="I470" i="4"/>
  <c r="I462" i="4"/>
  <c r="I454" i="4"/>
  <c r="I446" i="4"/>
  <c r="I438" i="4"/>
  <c r="I430" i="4"/>
  <c r="I422" i="4"/>
  <c r="I414" i="4"/>
  <c r="I406" i="4"/>
  <c r="I398" i="4"/>
  <c r="I390" i="4"/>
  <c r="I382" i="4"/>
  <c r="I374" i="4"/>
  <c r="I366" i="4"/>
  <c r="I358" i="4"/>
  <c r="I350" i="4"/>
  <c r="I773" i="4"/>
  <c r="I703" i="4"/>
  <c r="I672" i="4"/>
  <c r="I603" i="4"/>
  <c r="I586" i="4"/>
  <c r="I568" i="4"/>
  <c r="I539" i="4"/>
  <c r="I523" i="4"/>
  <c r="I522" i="4"/>
  <c r="I515" i="4"/>
  <c r="I514" i="4"/>
  <c r="I507" i="4"/>
  <c r="I506" i="4"/>
  <c r="I499" i="4"/>
  <c r="I498" i="4"/>
  <c r="I488" i="4"/>
  <c r="I480" i="4"/>
  <c r="I472" i="4"/>
  <c r="I464" i="4"/>
  <c r="I456" i="4"/>
  <c r="I448" i="4"/>
  <c r="I440" i="4"/>
  <c r="I432" i="4"/>
  <c r="I424" i="4"/>
  <c r="I416" i="4"/>
  <c r="I408" i="4"/>
  <c r="I400" i="4"/>
  <c r="I392" i="4"/>
  <c r="I384" i="4"/>
  <c r="I376" i="4"/>
  <c r="I368" i="4"/>
  <c r="I360" i="4"/>
  <c r="I352" i="4"/>
  <c r="I344" i="4"/>
  <c r="I791" i="4"/>
  <c r="I699" i="4"/>
  <c r="I562" i="4"/>
  <c r="I525" i="4"/>
  <c r="I520" i="4"/>
  <c r="I491" i="4"/>
  <c r="I466" i="4"/>
  <c r="I449" i="4"/>
  <c r="I367" i="4"/>
  <c r="I362" i="4"/>
  <c r="I339" i="4"/>
  <c r="I331" i="4"/>
  <c r="I323" i="4"/>
  <c r="I315" i="4"/>
  <c r="I307" i="4"/>
  <c r="I299" i="4"/>
  <c r="I291" i="4"/>
  <c r="I283" i="4"/>
  <c r="I275" i="4"/>
  <c r="I267" i="4"/>
  <c r="I259" i="4"/>
  <c r="I251" i="4"/>
  <c r="I243" i="4"/>
  <c r="I235" i="4"/>
  <c r="I227" i="4"/>
  <c r="I219" i="4"/>
  <c r="I211" i="4"/>
  <c r="I203" i="4"/>
  <c r="I723" i="4"/>
  <c r="I656" i="4"/>
  <c r="I544" i="4"/>
  <c r="I473" i="4"/>
  <c r="I455" i="4"/>
  <c r="I433" i="4"/>
  <c r="I417" i="4"/>
  <c r="I401" i="4"/>
  <c r="I385" i="4"/>
  <c r="I351" i="4"/>
  <c r="I346" i="4"/>
  <c r="I340" i="4"/>
  <c r="I332" i="4"/>
  <c r="I324" i="4"/>
  <c r="I316" i="4"/>
  <c r="I308" i="4"/>
  <c r="I300" i="4"/>
  <c r="I292" i="4"/>
  <c r="I284" i="4"/>
  <c r="I276" i="4"/>
  <c r="I268" i="4"/>
  <c r="I260" i="4"/>
  <c r="I252" i="4"/>
  <c r="I244" i="4"/>
  <c r="I236" i="4"/>
  <c r="I228" i="4"/>
  <c r="I220" i="4"/>
  <c r="I212" i="4"/>
  <c r="I204" i="4"/>
  <c r="I196" i="4"/>
  <c r="I188" i="4"/>
  <c r="I528" i="4"/>
  <c r="I501" i="4"/>
  <c r="I496" i="4"/>
  <c r="I479" i="4"/>
  <c r="I450" i="4"/>
  <c r="I369" i="4"/>
  <c r="I341" i="4"/>
  <c r="I333" i="4"/>
  <c r="I325" i="4"/>
  <c r="I317" i="4"/>
  <c r="I309" i="4"/>
  <c r="I301" i="4"/>
  <c r="I293" i="4"/>
  <c r="I285" i="4"/>
  <c r="I277" i="4"/>
  <c r="I269" i="4"/>
  <c r="I261" i="4"/>
  <c r="I253" i="4"/>
  <c r="I245" i="4"/>
  <c r="I237" i="4"/>
  <c r="I229" i="4"/>
  <c r="I221" i="4"/>
  <c r="I213" i="4"/>
  <c r="I205" i="4"/>
  <c r="I197" i="4"/>
  <c r="I189" i="4"/>
  <c r="I750" i="4"/>
  <c r="I702" i="4"/>
  <c r="I474" i="4"/>
  <c r="I457" i="4"/>
  <c r="I439" i="4"/>
  <c r="I434" i="4"/>
  <c r="I423" i="4"/>
  <c r="I418" i="4"/>
  <c r="I407" i="4"/>
  <c r="I402" i="4"/>
  <c r="I391" i="4"/>
  <c r="I386" i="4"/>
  <c r="I375" i="4"/>
  <c r="I353" i="4"/>
  <c r="I342" i="4"/>
  <c r="I334" i="4"/>
  <c r="I326" i="4"/>
  <c r="I318" i="4"/>
  <c r="I310" i="4"/>
  <c r="I302" i="4"/>
  <c r="I294" i="4"/>
  <c r="I286" i="4"/>
  <c r="I278" i="4"/>
  <c r="I270" i="4"/>
  <c r="I262" i="4"/>
  <c r="I254" i="4"/>
  <c r="I246" i="4"/>
  <c r="I238" i="4"/>
  <c r="I230" i="4"/>
  <c r="I222" i="4"/>
  <c r="I214" i="4"/>
  <c r="I206" i="4"/>
  <c r="I198" i="4"/>
  <c r="I190" i="4"/>
  <c r="I610" i="4"/>
  <c r="I563" i="4"/>
  <c r="I509" i="4"/>
  <c r="I504" i="4"/>
  <c r="I481" i="4"/>
  <c r="I463" i="4"/>
  <c r="I370" i="4"/>
  <c r="I359" i="4"/>
  <c r="I335" i="4"/>
  <c r="I327" i="4"/>
  <c r="I319" i="4"/>
  <c r="I311" i="4"/>
  <c r="I303" i="4"/>
  <c r="I295" i="4"/>
  <c r="I287" i="4"/>
  <c r="I279" i="4"/>
  <c r="I271" i="4"/>
  <c r="I263" i="4"/>
  <c r="I255" i="4"/>
  <c r="I247" i="4"/>
  <c r="I239" i="4"/>
  <c r="I231" i="4"/>
  <c r="I223" i="4"/>
  <c r="I215" i="4"/>
  <c r="I207" i="4"/>
  <c r="I199" i="4"/>
  <c r="I191" i="4"/>
  <c r="I693" i="4"/>
  <c r="I546" i="4"/>
  <c r="I517" i="4"/>
  <c r="I512" i="4"/>
  <c r="I482" i="4"/>
  <c r="I465" i="4"/>
  <c r="I447" i="4"/>
  <c r="I361" i="4"/>
  <c r="I337" i="4"/>
  <c r="I329" i="4"/>
  <c r="I321" i="4"/>
  <c r="I313" i="4"/>
  <c r="I305" i="4"/>
  <c r="I297" i="4"/>
  <c r="I289" i="4"/>
  <c r="I281" i="4"/>
  <c r="I273" i="4"/>
  <c r="I265" i="4"/>
  <c r="I257" i="4"/>
  <c r="I249" i="4"/>
  <c r="I241" i="4"/>
  <c r="I233" i="4"/>
  <c r="I225" i="4"/>
  <c r="I217" i="4"/>
  <c r="I209" i="4"/>
  <c r="I201" i="4"/>
  <c r="I193" i="4"/>
  <c r="I185" i="4"/>
  <c r="I901" i="4"/>
  <c r="I608" i="4"/>
  <c r="I441" i="4"/>
  <c r="I410" i="4"/>
  <c r="I377" i="4"/>
  <c r="I312" i="4"/>
  <c r="I298" i="4"/>
  <c r="I272" i="4"/>
  <c r="I232" i="4"/>
  <c r="I210" i="4"/>
  <c r="I183" i="4"/>
  <c r="I177" i="4"/>
  <c r="I169" i="4"/>
  <c r="I161" i="4"/>
  <c r="I153" i="4"/>
  <c r="I145" i="4"/>
  <c r="I137" i="4"/>
  <c r="I129" i="4"/>
  <c r="I121" i="4"/>
  <c r="I113" i="4"/>
  <c r="I676" i="4"/>
  <c r="I415" i="4"/>
  <c r="I343" i="4"/>
  <c r="I338" i="4"/>
  <c r="I290" i="4"/>
  <c r="I264" i="4"/>
  <c r="I250" i="4"/>
  <c r="I224" i="4"/>
  <c r="I202" i="4"/>
  <c r="I186" i="4"/>
  <c r="I178" i="4"/>
  <c r="I170" i="4"/>
  <c r="I162" i="4"/>
  <c r="I154" i="4"/>
  <c r="I146" i="4"/>
  <c r="I138" i="4"/>
  <c r="I130" i="4"/>
  <c r="I122" i="4"/>
  <c r="I114" i="4"/>
  <c r="I106" i="4"/>
  <c r="I53" i="4"/>
  <c r="I45" i="4"/>
  <c r="I37" i="4"/>
  <c r="I29" i="4"/>
  <c r="I426" i="4"/>
  <c r="I393" i="4"/>
  <c r="I304" i="4"/>
  <c r="I256" i="4"/>
  <c r="I216" i="4"/>
  <c r="I192" i="4"/>
  <c r="I179" i="4"/>
  <c r="I171" i="4"/>
  <c r="I163" i="4"/>
  <c r="I155" i="4"/>
  <c r="I147" i="4"/>
  <c r="I139" i="4"/>
  <c r="I131" i="4"/>
  <c r="I123" i="4"/>
  <c r="I115" i="4"/>
  <c r="I107" i="4"/>
  <c r="I105" i="4"/>
  <c r="I101" i="4"/>
  <c r="I885" i="4"/>
  <c r="I431" i="4"/>
  <c r="I330" i="4"/>
  <c r="I296" i="4"/>
  <c r="I282" i="4"/>
  <c r="I242" i="4"/>
  <c r="I208" i="4"/>
  <c r="I187" i="4"/>
  <c r="I180" i="4"/>
  <c r="I172" i="4"/>
  <c r="I164" i="4"/>
  <c r="I156" i="4"/>
  <c r="I148" i="4"/>
  <c r="I140" i="4"/>
  <c r="I132" i="4"/>
  <c r="I124" i="4"/>
  <c r="I116" i="4"/>
  <c r="I108" i="4"/>
  <c r="I442" i="4"/>
  <c r="I409" i="4"/>
  <c r="I378" i="4"/>
  <c r="I354" i="4"/>
  <c r="I336" i="4"/>
  <c r="I322" i="4"/>
  <c r="I288" i="4"/>
  <c r="I248" i="4"/>
  <c r="I200" i="4"/>
  <c r="I194" i="4"/>
  <c r="I181" i="4"/>
  <c r="I173" i="4"/>
  <c r="I165" i="4"/>
  <c r="I157" i="4"/>
  <c r="I149" i="4"/>
  <c r="I141" i="4"/>
  <c r="I133" i="4"/>
  <c r="I125" i="4"/>
  <c r="I117" i="4"/>
  <c r="I109" i="4"/>
  <c r="I889" i="4"/>
  <c r="I458" i="4"/>
  <c r="I383" i="4"/>
  <c r="I345" i="4"/>
  <c r="I314" i="4"/>
  <c r="I274" i="4"/>
  <c r="I234" i="4"/>
  <c r="I182" i="4"/>
  <c r="I174" i="4"/>
  <c r="I166" i="4"/>
  <c r="I158" i="4"/>
  <c r="I150" i="4"/>
  <c r="I142" i="4"/>
  <c r="I134" i="4"/>
  <c r="I126" i="4"/>
  <c r="I118" i="4"/>
  <c r="I110" i="4"/>
  <c r="I57" i="4"/>
  <c r="I49" i="4"/>
  <c r="I41" i="4"/>
  <c r="I33" i="4"/>
  <c r="I25" i="4"/>
  <c r="I592" i="4"/>
  <c r="I425" i="4"/>
  <c r="I394" i="4"/>
  <c r="I328" i="4"/>
  <c r="I280" i="4"/>
  <c r="I266" i="4"/>
  <c r="I240" i="4"/>
  <c r="I226" i="4"/>
  <c r="I195" i="4"/>
  <c r="I175" i="4"/>
  <c r="I167" i="4"/>
  <c r="I159" i="4"/>
  <c r="I151" i="4"/>
  <c r="I143" i="4"/>
  <c r="I135" i="4"/>
  <c r="I127" i="4"/>
  <c r="I119" i="4"/>
  <c r="I111" i="4"/>
  <c r="I103" i="4"/>
  <c r="I99" i="4"/>
  <c r="I95" i="4"/>
  <c r="I91" i="4"/>
  <c r="I87" i="4"/>
  <c r="I83" i="4"/>
  <c r="I79" i="4"/>
  <c r="I75" i="4"/>
  <c r="I71" i="4"/>
  <c r="I67" i="4"/>
  <c r="I63" i="4"/>
  <c r="I54" i="4"/>
  <c r="I46" i="4"/>
  <c r="I306" i="4"/>
  <c r="I168" i="4"/>
  <c r="I102" i="4"/>
  <c r="I86" i="4"/>
  <c r="I76" i="4"/>
  <c r="I69" i="4"/>
  <c r="I59" i="4"/>
  <c r="I44" i="4"/>
  <c r="I35" i="4"/>
  <c r="I20" i="4"/>
  <c r="I8" i="4"/>
  <c r="I112" i="4"/>
  <c r="I96" i="4"/>
  <c r="I89" i="4"/>
  <c r="I74" i="4"/>
  <c r="I64" i="4"/>
  <c r="I487" i="4"/>
  <c r="I176" i="4"/>
  <c r="I120" i="4"/>
  <c r="I94" i="4"/>
  <c r="I84" i="4"/>
  <c r="I77" i="4"/>
  <c r="I62" i="4"/>
  <c r="I52" i="4"/>
  <c r="I39" i="4"/>
  <c r="I23" i="4"/>
  <c r="I26" i="4"/>
  <c r="I24" i="4"/>
  <c r="I22" i="4"/>
  <c r="I19" i="4"/>
  <c r="I218" i="4"/>
  <c r="I128" i="4"/>
  <c r="I97" i="4"/>
  <c r="I82" i="4"/>
  <c r="I72" i="4"/>
  <c r="I65" i="4"/>
  <c r="I42" i="4"/>
  <c r="I40" i="4"/>
  <c r="I579" i="4"/>
  <c r="I184" i="4"/>
  <c r="I136" i="4"/>
  <c r="I92" i="4"/>
  <c r="I85" i="4"/>
  <c r="I70" i="4"/>
  <c r="I60" i="4"/>
  <c r="I50" i="4"/>
  <c r="I399" i="4"/>
  <c r="I258" i="4"/>
  <c r="I144" i="4"/>
  <c r="I90" i="4"/>
  <c r="I80" i="4"/>
  <c r="I73" i="4"/>
  <c r="I47" i="4"/>
  <c r="I30" i="4"/>
  <c r="I28" i="4"/>
  <c r="I471" i="4"/>
  <c r="I320" i="4"/>
  <c r="I152" i="4"/>
  <c r="I104" i="4"/>
  <c r="I100" i="4"/>
  <c r="I93" i="4"/>
  <c r="I78" i="4"/>
  <c r="I68" i="4"/>
  <c r="I61" i="4"/>
  <c r="I58" i="4"/>
  <c r="I160" i="4"/>
  <c r="I98" i="4"/>
  <c r="I88" i="4"/>
  <c r="I81" i="4"/>
  <c r="I66" i="4"/>
  <c r="I55" i="4"/>
  <c r="I48" i="4"/>
  <c r="K8" i="4"/>
  <c r="Z8" i="4"/>
  <c r="I10" i="4"/>
  <c r="K12" i="4"/>
  <c r="K13" i="4"/>
  <c r="I14" i="4"/>
  <c r="K15" i="4"/>
  <c r="T17" i="4"/>
  <c r="Q23" i="4"/>
  <c r="K24" i="4"/>
  <c r="Q27" i="4"/>
  <c r="Q30" i="4"/>
  <c r="I31" i="4"/>
  <c r="U42" i="1"/>
  <c r="T40" i="4"/>
  <c r="L41" i="4"/>
  <c r="K44" i="4"/>
  <c r="T48" i="4"/>
  <c r="T69" i="4"/>
  <c r="U33" i="1"/>
  <c r="T40" i="1"/>
  <c r="U40" i="1" s="1"/>
  <c r="I9" i="4"/>
  <c r="I11" i="4"/>
  <c r="K18" i="4"/>
  <c r="Q20" i="4"/>
  <c r="T23" i="4"/>
  <c r="T25" i="4"/>
  <c r="T30" i="4"/>
  <c r="Q34" i="4"/>
  <c r="L35" i="4"/>
  <c r="I36" i="4"/>
  <c r="U21" i="1"/>
  <c r="T26" i="1"/>
  <c r="T27" i="1"/>
  <c r="U27" i="1" s="1"/>
  <c r="T30" i="1"/>
  <c r="K930" i="4"/>
  <c r="K922" i="4"/>
  <c r="K914" i="4"/>
  <c r="K906" i="4"/>
  <c r="K898" i="4"/>
  <c r="K890" i="4"/>
  <c r="K882" i="4"/>
  <c r="K874" i="4"/>
  <c r="K866" i="4"/>
  <c r="K858" i="4"/>
  <c r="K850" i="4"/>
  <c r="K929" i="4"/>
  <c r="K923" i="4"/>
  <c r="K919" i="4"/>
  <c r="K913" i="4"/>
  <c r="K907" i="4"/>
  <c r="K903" i="4"/>
  <c r="K897" i="4"/>
  <c r="K891" i="4"/>
  <c r="K887" i="4"/>
  <c r="K881" i="4"/>
  <c r="K875" i="4"/>
  <c r="K871" i="4"/>
  <c r="K865" i="4"/>
  <c r="K859" i="4"/>
  <c r="K855" i="4"/>
  <c r="K849" i="4"/>
  <c r="K844" i="4"/>
  <c r="K836" i="4"/>
  <c r="K828" i="4"/>
  <c r="K902" i="4"/>
  <c r="K894" i="4"/>
  <c r="K892" i="4"/>
  <c r="K843" i="4"/>
  <c r="K837" i="4"/>
  <c r="K833" i="4"/>
  <c r="K827" i="4"/>
  <c r="K819" i="4"/>
  <c r="K811" i="4"/>
  <c r="K803" i="4"/>
  <c r="K795" i="4"/>
  <c r="K787" i="4"/>
  <c r="K779" i="4"/>
  <c r="K771" i="4"/>
  <c r="K763" i="4"/>
  <c r="K755" i="4"/>
  <c r="K747" i="4"/>
  <c r="K739" i="4"/>
  <c r="K731" i="4"/>
  <c r="K723" i="4"/>
  <c r="K715" i="4"/>
  <c r="K707" i="4"/>
  <c r="K699" i="4"/>
  <c r="K691" i="4"/>
  <c r="K926" i="4"/>
  <c r="K896" i="4"/>
  <c r="K915" i="4"/>
  <c r="K910" i="4"/>
  <c r="K918" i="4"/>
  <c r="K904" i="4"/>
  <c r="K901" i="4"/>
  <c r="K893" i="4"/>
  <c r="K885" i="4"/>
  <c r="K880" i="4"/>
  <c r="K877" i="4"/>
  <c r="K868" i="4"/>
  <c r="K863" i="4"/>
  <c r="K848" i="4"/>
  <c r="K832" i="4"/>
  <c r="K824" i="4"/>
  <c r="K822" i="4"/>
  <c r="K809" i="4"/>
  <c r="K806" i="4"/>
  <c r="K793" i="4"/>
  <c r="K790" i="4"/>
  <c r="K777" i="4"/>
  <c r="K774" i="4"/>
  <c r="K761" i="4"/>
  <c r="K758" i="4"/>
  <c r="K745" i="4"/>
  <c r="K742" i="4"/>
  <c r="K729" i="4"/>
  <c r="K726" i="4"/>
  <c r="K713" i="4"/>
  <c r="K710" i="4"/>
  <c r="K697" i="4"/>
  <c r="K694" i="4"/>
  <c r="K683" i="4"/>
  <c r="K675" i="4"/>
  <c r="K667" i="4"/>
  <c r="K659" i="4"/>
  <c r="K928" i="4"/>
  <c r="K924" i="4"/>
  <c r="K908" i="4"/>
  <c r="K889" i="4"/>
  <c r="K878" i="4"/>
  <c r="K870" i="4"/>
  <c r="K851" i="4"/>
  <c r="K817" i="4"/>
  <c r="K814" i="4"/>
  <c r="K801" i="4"/>
  <c r="K798" i="4"/>
  <c r="K785" i="4"/>
  <c r="K782" i="4"/>
  <c r="K769" i="4"/>
  <c r="K766" i="4"/>
  <c r="K753" i="4"/>
  <c r="K750" i="4"/>
  <c r="K737" i="4"/>
  <c r="K734" i="4"/>
  <c r="K721" i="4"/>
  <c r="K718" i="4"/>
  <c r="K705" i="4"/>
  <c r="K702" i="4"/>
  <c r="K689" i="4"/>
  <c r="K686" i="4"/>
  <c r="K679" i="4"/>
  <c r="K671" i="4"/>
  <c r="K663" i="4"/>
  <c r="K921" i="4"/>
  <c r="K895" i="4"/>
  <c r="K886" i="4"/>
  <c r="K879" i="4"/>
  <c r="K876" i="4"/>
  <c r="K867" i="4"/>
  <c r="K860" i="4"/>
  <c r="K854" i="4"/>
  <c r="K853" i="4"/>
  <c r="K846" i="4"/>
  <c r="K797" i="4"/>
  <c r="K792" i="4"/>
  <c r="K778" i="4"/>
  <c r="K775" i="4"/>
  <c r="K772" i="4"/>
  <c r="K733" i="4"/>
  <c r="K728" i="4"/>
  <c r="K911" i="4"/>
  <c r="K852" i="4"/>
  <c r="K845" i="4"/>
  <c r="K842" i="4"/>
  <c r="K830" i="4"/>
  <c r="K813" i="4"/>
  <c r="K808" i="4"/>
  <c r="K794" i="4"/>
  <c r="K791" i="4"/>
  <c r="K788" i="4"/>
  <c r="K749" i="4"/>
  <c r="K744" i="4"/>
  <c r="K730" i="4"/>
  <c r="K727" i="4"/>
  <c r="K724" i="4"/>
  <c r="K917" i="4"/>
  <c r="K912" i="4"/>
  <c r="K905" i="4"/>
  <c r="K899" i="4"/>
  <c r="K873" i="4"/>
  <c r="K872" i="4"/>
  <c r="K834" i="4"/>
  <c r="K810" i="4"/>
  <c r="K807" i="4"/>
  <c r="K804" i="4"/>
  <c r="K765" i="4"/>
  <c r="K760" i="4"/>
  <c r="K746" i="4"/>
  <c r="K743" i="4"/>
  <c r="K740" i="4"/>
  <c r="K927" i="4"/>
  <c r="K900" i="4"/>
  <c r="K884" i="4"/>
  <c r="K840" i="4"/>
  <c r="K839" i="4"/>
  <c r="K717" i="4"/>
  <c r="K701" i="4"/>
  <c r="K696" i="4"/>
  <c r="K677" i="4"/>
  <c r="K673" i="4"/>
  <c r="K649" i="4"/>
  <c r="K925" i="4"/>
  <c r="K841" i="4"/>
  <c r="K716" i="4"/>
  <c r="K698" i="4"/>
  <c r="K695" i="4"/>
  <c r="K692" i="4"/>
  <c r="K661" i="4"/>
  <c r="K657" i="4"/>
  <c r="K651" i="4"/>
  <c r="K643" i="4"/>
  <c r="K635" i="4"/>
  <c r="K627" i="4"/>
  <c r="K909" i="4"/>
  <c r="K835" i="4"/>
  <c r="K825" i="4"/>
  <c r="K812" i="4"/>
  <c r="K805" i="4"/>
  <c r="K802" i="4"/>
  <c r="K799" i="4"/>
  <c r="K796" i="4"/>
  <c r="K783" i="4"/>
  <c r="K781" i="4"/>
  <c r="K780" i="4"/>
  <c r="K770" i="4"/>
  <c r="K767" i="4"/>
  <c r="K757" i="4"/>
  <c r="K756" i="4"/>
  <c r="K754" i="4"/>
  <c r="K752" i="4"/>
  <c r="K751" i="4"/>
  <c r="K670" i="4"/>
  <c r="K668" i="4"/>
  <c r="K666" i="4"/>
  <c r="K664" i="4"/>
  <c r="K654" i="4"/>
  <c r="K646" i="4"/>
  <c r="K638" i="4"/>
  <c r="K630" i="4"/>
  <c r="K622" i="4"/>
  <c r="K920" i="4"/>
  <c r="K831" i="4"/>
  <c r="K789" i="4"/>
  <c r="K768" i="4"/>
  <c r="K748" i="4"/>
  <c r="K719" i="4"/>
  <c r="K711" i="4"/>
  <c r="K709" i="4"/>
  <c r="K706" i="4"/>
  <c r="K681" i="4"/>
  <c r="K680" i="4"/>
  <c r="K669" i="4"/>
  <c r="K644" i="4"/>
  <c r="K642" i="4"/>
  <c r="K640" i="4"/>
  <c r="K634" i="4"/>
  <c r="K632" i="4"/>
  <c r="K626" i="4"/>
  <c r="K624" i="4"/>
  <c r="K614" i="4"/>
  <c r="K606" i="4"/>
  <c r="K598" i="4"/>
  <c r="K590" i="4"/>
  <c r="K582" i="4"/>
  <c r="K574" i="4"/>
  <c r="K566" i="4"/>
  <c r="K558" i="4"/>
  <c r="K550" i="4"/>
  <c r="K542" i="4"/>
  <c r="K534" i="4"/>
  <c r="K526" i="4"/>
  <c r="K518" i="4"/>
  <c r="K510" i="4"/>
  <c r="K502" i="4"/>
  <c r="K494" i="4"/>
  <c r="K862" i="4"/>
  <c r="K856" i="4"/>
  <c r="K820" i="4"/>
  <c r="K735" i="4"/>
  <c r="K712" i="4"/>
  <c r="K658" i="4"/>
  <c r="K650" i="4"/>
  <c r="K647" i="4"/>
  <c r="K615" i="4"/>
  <c r="K607" i="4"/>
  <c r="K599" i="4"/>
  <c r="K591" i="4"/>
  <c r="K583" i="4"/>
  <c r="K575" i="4"/>
  <c r="K567" i="4"/>
  <c r="K559" i="4"/>
  <c r="K551" i="4"/>
  <c r="K543" i="4"/>
  <c r="K535" i="4"/>
  <c r="K829" i="4"/>
  <c r="K821" i="4"/>
  <c r="K776" i="4"/>
  <c r="K762" i="4"/>
  <c r="K720" i="4"/>
  <c r="K678" i="4"/>
  <c r="K665" i="4"/>
  <c r="K653" i="4"/>
  <c r="K616" i="4"/>
  <c r="K608" i="4"/>
  <c r="K600" i="4"/>
  <c r="K592" i="4"/>
  <c r="K584" i="4"/>
  <c r="K576" i="4"/>
  <c r="K568" i="4"/>
  <c r="K560" i="4"/>
  <c r="K552" i="4"/>
  <c r="K544" i="4"/>
  <c r="K536" i="4"/>
  <c r="K528" i="4"/>
  <c r="K520" i="4"/>
  <c r="K512" i="4"/>
  <c r="K504" i="4"/>
  <c r="K496" i="4"/>
  <c r="K488" i="4"/>
  <c r="K888" i="4"/>
  <c r="K857" i="4"/>
  <c r="K847" i="4"/>
  <c r="K786" i="4"/>
  <c r="K725" i="4"/>
  <c r="K714" i="4"/>
  <c r="K676" i="4"/>
  <c r="K656" i="4"/>
  <c r="K639" i="4"/>
  <c r="K637" i="4"/>
  <c r="K631" i="4"/>
  <c r="K629" i="4"/>
  <c r="K623" i="4"/>
  <c r="K621" i="4"/>
  <c r="K617" i="4"/>
  <c r="K609" i="4"/>
  <c r="K601" i="4"/>
  <c r="K593" i="4"/>
  <c r="K585" i="4"/>
  <c r="K577" i="4"/>
  <c r="K569" i="4"/>
  <c r="K561" i="4"/>
  <c r="K553" i="4"/>
  <c r="K545" i="4"/>
  <c r="K537" i="4"/>
  <c r="K529" i="4"/>
  <c r="K521" i="4"/>
  <c r="K513" i="4"/>
  <c r="K505" i="4"/>
  <c r="K497" i="4"/>
  <c r="K869" i="4"/>
  <c r="K838" i="4"/>
  <c r="K816" i="4"/>
  <c r="K773" i="4"/>
  <c r="K703" i="4"/>
  <c r="K700" i="4"/>
  <c r="K672" i="4"/>
  <c r="K662" i="4"/>
  <c r="K655" i="4"/>
  <c r="K619" i="4"/>
  <c r="K611" i="4"/>
  <c r="K603" i="4"/>
  <c r="K595" i="4"/>
  <c r="K587" i="4"/>
  <c r="K579" i="4"/>
  <c r="K571" i="4"/>
  <c r="K563" i="4"/>
  <c r="K555" i="4"/>
  <c r="K547" i="4"/>
  <c r="K539" i="4"/>
  <c r="K531" i="4"/>
  <c r="K523" i="4"/>
  <c r="K515" i="4"/>
  <c r="K507" i="4"/>
  <c r="K499" i="4"/>
  <c r="K491" i="4"/>
  <c r="K823" i="4"/>
  <c r="K759" i="4"/>
  <c r="K704" i="4"/>
  <c r="K674" i="4"/>
  <c r="K628" i="4"/>
  <c r="K612" i="4"/>
  <c r="K594" i="4"/>
  <c r="K589" i="4"/>
  <c r="K548" i="4"/>
  <c r="K530" i="4"/>
  <c r="K861" i="4"/>
  <c r="K764" i="4"/>
  <c r="K688" i="4"/>
  <c r="K685" i="4"/>
  <c r="K682" i="4"/>
  <c r="K648" i="4"/>
  <c r="K618" i="4"/>
  <c r="K613" i="4"/>
  <c r="K572" i="4"/>
  <c r="K554" i="4"/>
  <c r="K549" i="4"/>
  <c r="K527" i="4"/>
  <c r="K519" i="4"/>
  <c r="K511" i="4"/>
  <c r="K503" i="4"/>
  <c r="K495" i="4"/>
  <c r="K485" i="4"/>
  <c r="K477" i="4"/>
  <c r="K469" i="4"/>
  <c r="K461" i="4"/>
  <c r="K453" i="4"/>
  <c r="K445" i="4"/>
  <c r="K437" i="4"/>
  <c r="K429" i="4"/>
  <c r="K421" i="4"/>
  <c r="K413" i="4"/>
  <c r="K405" i="4"/>
  <c r="K397" i="4"/>
  <c r="K389" i="4"/>
  <c r="K381" i="4"/>
  <c r="K373" i="4"/>
  <c r="K365" i="4"/>
  <c r="K357" i="4"/>
  <c r="K349" i="4"/>
  <c r="K738" i="4"/>
  <c r="K645" i="4"/>
  <c r="K596" i="4"/>
  <c r="K578" i="4"/>
  <c r="K573" i="4"/>
  <c r="K532" i="4"/>
  <c r="K492" i="4"/>
  <c r="K490" i="4"/>
  <c r="K486" i="4"/>
  <c r="K478" i="4"/>
  <c r="K470" i="4"/>
  <c r="K462" i="4"/>
  <c r="K454" i="4"/>
  <c r="K446" i="4"/>
  <c r="K438" i="4"/>
  <c r="K430" i="4"/>
  <c r="K422" i="4"/>
  <c r="K414" i="4"/>
  <c r="K406" i="4"/>
  <c r="K398" i="4"/>
  <c r="K390" i="4"/>
  <c r="K382" i="4"/>
  <c r="K374" i="4"/>
  <c r="K366" i="4"/>
  <c r="K358" i="4"/>
  <c r="K350" i="4"/>
  <c r="K916" i="4"/>
  <c r="K641" i="4"/>
  <c r="K625" i="4"/>
  <c r="K602" i="4"/>
  <c r="K597" i="4"/>
  <c r="K556" i="4"/>
  <c r="K538" i="4"/>
  <c r="K533" i="4"/>
  <c r="K487" i="4"/>
  <c r="K479" i="4"/>
  <c r="K471" i="4"/>
  <c r="K463" i="4"/>
  <c r="K455" i="4"/>
  <c r="K447" i="4"/>
  <c r="K439" i="4"/>
  <c r="K431" i="4"/>
  <c r="K423" i="4"/>
  <c r="K415" i="4"/>
  <c r="K407" i="4"/>
  <c r="K399" i="4"/>
  <c r="K391" i="4"/>
  <c r="K383" i="4"/>
  <c r="K375" i="4"/>
  <c r="K367" i="4"/>
  <c r="K359" i="4"/>
  <c r="K351" i="4"/>
  <c r="K864" i="4"/>
  <c r="K826" i="4"/>
  <c r="K800" i="4"/>
  <c r="K784" i="4"/>
  <c r="K722" i="4"/>
  <c r="K708" i="4"/>
  <c r="K660" i="4"/>
  <c r="K636" i="4"/>
  <c r="K620" i="4"/>
  <c r="K580" i="4"/>
  <c r="K562" i="4"/>
  <c r="K557" i="4"/>
  <c r="K525" i="4"/>
  <c r="K524" i="4"/>
  <c r="K517" i="4"/>
  <c r="K516" i="4"/>
  <c r="K509" i="4"/>
  <c r="K508" i="4"/>
  <c r="K501" i="4"/>
  <c r="K500" i="4"/>
  <c r="K480" i="4"/>
  <c r="K472" i="4"/>
  <c r="K464" i="4"/>
  <c r="K456" i="4"/>
  <c r="K448" i="4"/>
  <c r="K440" i="4"/>
  <c r="K432" i="4"/>
  <c r="K424" i="4"/>
  <c r="K416" i="4"/>
  <c r="K408" i="4"/>
  <c r="K400" i="4"/>
  <c r="K392" i="4"/>
  <c r="K384" i="4"/>
  <c r="K376" i="4"/>
  <c r="K368" i="4"/>
  <c r="K360" i="4"/>
  <c r="K352" i="4"/>
  <c r="K344" i="4"/>
  <c r="K815" i="4"/>
  <c r="K741" i="4"/>
  <c r="K732" i="4"/>
  <c r="K693" i="4"/>
  <c r="K684" i="4"/>
  <c r="K610" i="4"/>
  <c r="K605" i="4"/>
  <c r="K564" i="4"/>
  <c r="K546" i="4"/>
  <c r="K541" i="4"/>
  <c r="K482" i="4"/>
  <c r="K474" i="4"/>
  <c r="K466" i="4"/>
  <c r="K458" i="4"/>
  <c r="K450" i="4"/>
  <c r="K442" i="4"/>
  <c r="K434" i="4"/>
  <c r="K426" i="4"/>
  <c r="K418" i="4"/>
  <c r="K410" i="4"/>
  <c r="K402" i="4"/>
  <c r="K394" i="4"/>
  <c r="K386" i="4"/>
  <c r="K378" i="4"/>
  <c r="K370" i="4"/>
  <c r="K362" i="4"/>
  <c r="K354" i="4"/>
  <c r="K346" i="4"/>
  <c r="K473" i="4"/>
  <c r="K468" i="4"/>
  <c r="K433" i="4"/>
  <c r="K428" i="4"/>
  <c r="K417" i="4"/>
  <c r="K412" i="4"/>
  <c r="K401" i="4"/>
  <c r="K396" i="4"/>
  <c r="K385" i="4"/>
  <c r="K380" i="4"/>
  <c r="K363" i="4"/>
  <c r="K341" i="4"/>
  <c r="K333" i="4"/>
  <c r="K325" i="4"/>
  <c r="K317" i="4"/>
  <c r="K309" i="4"/>
  <c r="K301" i="4"/>
  <c r="K293" i="4"/>
  <c r="K285" i="4"/>
  <c r="K277" i="4"/>
  <c r="K269" i="4"/>
  <c r="K261" i="4"/>
  <c r="K253" i="4"/>
  <c r="K245" i="4"/>
  <c r="K237" i="4"/>
  <c r="K229" i="4"/>
  <c r="K221" i="4"/>
  <c r="K213" i="4"/>
  <c r="K205" i="4"/>
  <c r="K197" i="4"/>
  <c r="K690" i="4"/>
  <c r="K633" i="4"/>
  <c r="K588" i="4"/>
  <c r="K565" i="4"/>
  <c r="K522" i="4"/>
  <c r="K451" i="4"/>
  <c r="K369" i="4"/>
  <c r="K364" i="4"/>
  <c r="K347" i="4"/>
  <c r="K342" i="4"/>
  <c r="K334" i="4"/>
  <c r="K326" i="4"/>
  <c r="K318" i="4"/>
  <c r="K310" i="4"/>
  <c r="K302" i="4"/>
  <c r="K294" i="4"/>
  <c r="K286" i="4"/>
  <c r="K278" i="4"/>
  <c r="K270" i="4"/>
  <c r="K262" i="4"/>
  <c r="K254" i="4"/>
  <c r="K246" i="4"/>
  <c r="K238" i="4"/>
  <c r="K230" i="4"/>
  <c r="K222" i="4"/>
  <c r="K214" i="4"/>
  <c r="K206" i="4"/>
  <c r="K198" i="4"/>
  <c r="K190" i="4"/>
  <c r="K182" i="4"/>
  <c r="K652" i="4"/>
  <c r="K586" i="4"/>
  <c r="K475" i="4"/>
  <c r="K457" i="4"/>
  <c r="K452" i="4"/>
  <c r="K353" i="4"/>
  <c r="K348" i="4"/>
  <c r="K335" i="4"/>
  <c r="K327" i="4"/>
  <c r="K319" i="4"/>
  <c r="K311" i="4"/>
  <c r="K303" i="4"/>
  <c r="K295" i="4"/>
  <c r="K287" i="4"/>
  <c r="K279" i="4"/>
  <c r="K271" i="4"/>
  <c r="K263" i="4"/>
  <c r="K255" i="4"/>
  <c r="K247" i="4"/>
  <c r="K239" i="4"/>
  <c r="K231" i="4"/>
  <c r="K223" i="4"/>
  <c r="K215" i="4"/>
  <c r="K207" i="4"/>
  <c r="K199" i="4"/>
  <c r="K191" i="4"/>
  <c r="K183" i="4"/>
  <c r="K818" i="4"/>
  <c r="K687" i="4"/>
  <c r="K581" i="4"/>
  <c r="K498" i="4"/>
  <c r="K493" i="4"/>
  <c r="K481" i="4"/>
  <c r="K476" i="4"/>
  <c r="K435" i="4"/>
  <c r="K419" i="4"/>
  <c r="K403" i="4"/>
  <c r="K387" i="4"/>
  <c r="K336" i="4"/>
  <c r="K328" i="4"/>
  <c r="K320" i="4"/>
  <c r="K312" i="4"/>
  <c r="K304" i="4"/>
  <c r="K296" i="4"/>
  <c r="K288" i="4"/>
  <c r="K280" i="4"/>
  <c r="K272" i="4"/>
  <c r="K264" i="4"/>
  <c r="K256" i="4"/>
  <c r="K248" i="4"/>
  <c r="K240" i="4"/>
  <c r="K232" i="4"/>
  <c r="K224" i="4"/>
  <c r="K216" i="4"/>
  <c r="K208" i="4"/>
  <c r="K200" i="4"/>
  <c r="K192" i="4"/>
  <c r="K184" i="4"/>
  <c r="K604" i="4"/>
  <c r="K459" i="4"/>
  <c r="K441" i="4"/>
  <c r="K436" i="4"/>
  <c r="K425" i="4"/>
  <c r="K420" i="4"/>
  <c r="K409" i="4"/>
  <c r="K404" i="4"/>
  <c r="K393" i="4"/>
  <c r="K388" i="4"/>
  <c r="K377" i="4"/>
  <c r="K371" i="4"/>
  <c r="K337" i="4"/>
  <c r="K329" i="4"/>
  <c r="K321" i="4"/>
  <c r="K313" i="4"/>
  <c r="K305" i="4"/>
  <c r="K297" i="4"/>
  <c r="K289" i="4"/>
  <c r="K281" i="4"/>
  <c r="K273" i="4"/>
  <c r="K265" i="4"/>
  <c r="K257" i="4"/>
  <c r="K249" i="4"/>
  <c r="K241" i="4"/>
  <c r="K233" i="4"/>
  <c r="K225" i="4"/>
  <c r="K217" i="4"/>
  <c r="K209" i="4"/>
  <c r="K201" i="4"/>
  <c r="K193" i="4"/>
  <c r="K185" i="4"/>
  <c r="K570" i="4"/>
  <c r="K540" i="4"/>
  <c r="K489" i="4"/>
  <c r="K484" i="4"/>
  <c r="K443" i="4"/>
  <c r="K356" i="4"/>
  <c r="K345" i="4"/>
  <c r="K343" i="4"/>
  <c r="K339" i="4"/>
  <c r="K331" i="4"/>
  <c r="K323" i="4"/>
  <c r="K315" i="4"/>
  <c r="K307" i="4"/>
  <c r="K299" i="4"/>
  <c r="K291" i="4"/>
  <c r="K283" i="4"/>
  <c r="K275" i="4"/>
  <c r="K267" i="4"/>
  <c r="K259" i="4"/>
  <c r="K251" i="4"/>
  <c r="K243" i="4"/>
  <c r="K235" i="4"/>
  <c r="K227" i="4"/>
  <c r="K219" i="4"/>
  <c r="K211" i="4"/>
  <c r="K203" i="4"/>
  <c r="K195" i="4"/>
  <c r="K187" i="4"/>
  <c r="K338" i="4"/>
  <c r="K324" i="4"/>
  <c r="K290" i="4"/>
  <c r="K276" i="4"/>
  <c r="K250" i="4"/>
  <c r="K202" i="4"/>
  <c r="K186" i="4"/>
  <c r="K179" i="4"/>
  <c r="K171" i="4"/>
  <c r="K163" i="4"/>
  <c r="K155" i="4"/>
  <c r="K147" i="4"/>
  <c r="K139" i="4"/>
  <c r="K131" i="4"/>
  <c r="K123" i="4"/>
  <c r="K115" i="4"/>
  <c r="K107" i="4"/>
  <c r="K105" i="4"/>
  <c r="K467" i="4"/>
  <c r="K444" i="4"/>
  <c r="K395" i="4"/>
  <c r="K372" i="4"/>
  <c r="K316" i="4"/>
  <c r="K236" i="4"/>
  <c r="K180" i="4"/>
  <c r="K172" i="4"/>
  <c r="K164" i="4"/>
  <c r="K156" i="4"/>
  <c r="K148" i="4"/>
  <c r="K140" i="4"/>
  <c r="K132" i="4"/>
  <c r="K124" i="4"/>
  <c r="K116" i="4"/>
  <c r="K108" i="4"/>
  <c r="K55" i="4"/>
  <c r="K47" i="4"/>
  <c r="K39" i="4"/>
  <c r="K31" i="4"/>
  <c r="K23" i="4"/>
  <c r="K465" i="4"/>
  <c r="K330" i="4"/>
  <c r="K308" i="4"/>
  <c r="K282" i="4"/>
  <c r="K268" i="4"/>
  <c r="K242" i="4"/>
  <c r="K228" i="4"/>
  <c r="K181" i="4"/>
  <c r="K173" i="4"/>
  <c r="K165" i="4"/>
  <c r="K157" i="4"/>
  <c r="K149" i="4"/>
  <c r="K141" i="4"/>
  <c r="K133" i="4"/>
  <c r="K125" i="4"/>
  <c r="K117" i="4"/>
  <c r="K109" i="4"/>
  <c r="K104" i="4"/>
  <c r="K100" i="4"/>
  <c r="K883" i="4"/>
  <c r="K736" i="4"/>
  <c r="K460" i="4"/>
  <c r="K411" i="4"/>
  <c r="K322" i="4"/>
  <c r="K260" i="4"/>
  <c r="K220" i="4"/>
  <c r="K194" i="4"/>
  <c r="K188" i="4"/>
  <c r="K174" i="4"/>
  <c r="K166" i="4"/>
  <c r="K158" i="4"/>
  <c r="K150" i="4"/>
  <c r="K142" i="4"/>
  <c r="K134" i="4"/>
  <c r="K126" i="4"/>
  <c r="K118" i="4"/>
  <c r="K110" i="4"/>
  <c r="K514" i="4"/>
  <c r="K483" i="4"/>
  <c r="K340" i="4"/>
  <c r="K314" i="4"/>
  <c r="K300" i="4"/>
  <c r="K274" i="4"/>
  <c r="K234" i="4"/>
  <c r="K212" i="4"/>
  <c r="K189" i="4"/>
  <c r="K175" i="4"/>
  <c r="K167" i="4"/>
  <c r="K159" i="4"/>
  <c r="K151" i="4"/>
  <c r="K143" i="4"/>
  <c r="K135" i="4"/>
  <c r="K127" i="4"/>
  <c r="K119" i="4"/>
  <c r="K111" i="4"/>
  <c r="K506" i="4"/>
  <c r="K427" i="4"/>
  <c r="K292" i="4"/>
  <c r="K266" i="4"/>
  <c r="K252" i="4"/>
  <c r="K226" i="4"/>
  <c r="K204" i="4"/>
  <c r="K176" i="4"/>
  <c r="K168" i="4"/>
  <c r="K160" i="4"/>
  <c r="K152" i="4"/>
  <c r="K144" i="4"/>
  <c r="K136" i="4"/>
  <c r="K128" i="4"/>
  <c r="K120" i="4"/>
  <c r="K112" i="4"/>
  <c r="K59" i="4"/>
  <c r="K51" i="4"/>
  <c r="K43" i="4"/>
  <c r="K35" i="4"/>
  <c r="K27" i="4"/>
  <c r="K449" i="4"/>
  <c r="K332" i="4"/>
  <c r="K306" i="4"/>
  <c r="K284" i="4"/>
  <c r="K258" i="4"/>
  <c r="K218" i="4"/>
  <c r="K196" i="4"/>
  <c r="K177" i="4"/>
  <c r="K169" i="4"/>
  <c r="K161" i="4"/>
  <c r="K153" i="4"/>
  <c r="K145" i="4"/>
  <c r="K137" i="4"/>
  <c r="K129" i="4"/>
  <c r="K121" i="4"/>
  <c r="K113" i="4"/>
  <c r="K102" i="4"/>
  <c r="K98" i="4"/>
  <c r="K94" i="4"/>
  <c r="K90" i="4"/>
  <c r="K86" i="4"/>
  <c r="K82" i="4"/>
  <c r="K78" i="4"/>
  <c r="K74" i="4"/>
  <c r="K70" i="4"/>
  <c r="K66" i="4"/>
  <c r="K62" i="4"/>
  <c r="K56" i="4"/>
  <c r="K48" i="4"/>
  <c r="K114" i="4"/>
  <c r="K99" i="4"/>
  <c r="K89" i="4"/>
  <c r="K84" i="4"/>
  <c r="K67" i="4"/>
  <c r="K52" i="4"/>
  <c r="K45" i="4"/>
  <c r="K38" i="4"/>
  <c r="K37" i="4"/>
  <c r="K178" i="4"/>
  <c r="K122" i="4"/>
  <c r="K101" i="4"/>
  <c r="K87" i="4"/>
  <c r="K77" i="4"/>
  <c r="K72" i="4"/>
  <c r="K210" i="4"/>
  <c r="K130" i="4"/>
  <c r="K97" i="4"/>
  <c r="K92" i="4"/>
  <c r="K75" i="4"/>
  <c r="K65" i="4"/>
  <c r="K60" i="4"/>
  <c r="K53" i="4"/>
  <c r="K46" i="4"/>
  <c r="K42" i="4"/>
  <c r="K41" i="4"/>
  <c r="K26" i="4"/>
  <c r="K25" i="4"/>
  <c r="K16" i="4"/>
  <c r="K14" i="4"/>
  <c r="K9" i="4"/>
  <c r="K28" i="4"/>
  <c r="K21" i="4"/>
  <c r="K379" i="4"/>
  <c r="K138" i="4"/>
  <c r="K95" i="4"/>
  <c r="K85" i="4"/>
  <c r="K80" i="4"/>
  <c r="K63" i="4"/>
  <c r="K57" i="4"/>
  <c r="K50" i="4"/>
  <c r="K361" i="4"/>
  <c r="K355" i="4"/>
  <c r="K244" i="4"/>
  <c r="K146" i="4"/>
  <c r="K83" i="4"/>
  <c r="K73" i="4"/>
  <c r="K68" i="4"/>
  <c r="K54" i="4"/>
  <c r="K154" i="4"/>
  <c r="K103" i="4"/>
  <c r="K93" i="4"/>
  <c r="K88" i="4"/>
  <c r="K71" i="4"/>
  <c r="K61" i="4"/>
  <c r="K58" i="4"/>
  <c r="K32" i="4"/>
  <c r="K162" i="4"/>
  <c r="K91" i="4"/>
  <c r="K81" i="4"/>
  <c r="K76" i="4"/>
  <c r="K298" i="4"/>
  <c r="K170" i="4"/>
  <c r="K106" i="4"/>
  <c r="K96" i="4"/>
  <c r="K79" i="4"/>
  <c r="K69" i="4"/>
  <c r="K64" i="4"/>
  <c r="Q103" i="4"/>
  <c r="T102" i="4"/>
  <c r="Q102" i="4"/>
  <c r="T105" i="4"/>
  <c r="Q105" i="4"/>
  <c r="T104" i="4"/>
  <c r="Q104" i="4"/>
  <c r="Q100" i="4"/>
  <c r="Q96" i="4"/>
  <c r="Q92" i="4"/>
  <c r="Q88" i="4"/>
  <c r="Q84" i="4"/>
  <c r="Q80" i="4"/>
  <c r="Q76" i="4"/>
  <c r="Q72" i="4"/>
  <c r="Q68" i="4"/>
  <c r="Q64" i="4"/>
  <c r="Q60" i="4"/>
  <c r="Q97" i="4"/>
  <c r="Q95" i="4"/>
  <c r="T78" i="4"/>
  <c r="Q70" i="4"/>
  <c r="T68" i="4"/>
  <c r="Q65" i="4"/>
  <c r="Q63" i="4"/>
  <c r="Q47" i="4"/>
  <c r="T33" i="4"/>
  <c r="Q31" i="4"/>
  <c r="T100" i="4"/>
  <c r="T98" i="4"/>
  <c r="T93" i="4"/>
  <c r="Q90" i="4"/>
  <c r="T88" i="4"/>
  <c r="Q85" i="4"/>
  <c r="Q83" i="4"/>
  <c r="T66" i="4"/>
  <c r="T61" i="4"/>
  <c r="T86" i="4"/>
  <c r="Q78" i="4"/>
  <c r="T76" i="4"/>
  <c r="Q73" i="4"/>
  <c r="Q71" i="4"/>
  <c r="Q55" i="4"/>
  <c r="T37" i="4"/>
  <c r="Q35" i="4"/>
  <c r="Q98" i="4"/>
  <c r="T96" i="4"/>
  <c r="Q93" i="4"/>
  <c r="Q91" i="4"/>
  <c r="T74" i="4"/>
  <c r="Q66" i="4"/>
  <c r="T64" i="4"/>
  <c r="Q61" i="4"/>
  <c r="Q59" i="4"/>
  <c r="T45" i="4"/>
  <c r="T94" i="4"/>
  <c r="T89" i="4"/>
  <c r="Q86" i="4"/>
  <c r="T84" i="4"/>
  <c r="Q81" i="4"/>
  <c r="Q79" i="4"/>
  <c r="T62" i="4"/>
  <c r="T49" i="4"/>
  <c r="Q99" i="4"/>
  <c r="T82" i="4"/>
  <c r="Q74" i="4"/>
  <c r="T72" i="4"/>
  <c r="Q69" i="4"/>
  <c r="Q67" i="4"/>
  <c r="T53" i="4"/>
  <c r="T97" i="4"/>
  <c r="Q94" i="4"/>
  <c r="T92" i="4"/>
  <c r="Q89" i="4"/>
  <c r="Q87" i="4"/>
  <c r="T70" i="4"/>
  <c r="T65" i="4"/>
  <c r="Q62" i="4"/>
  <c r="T60" i="4"/>
  <c r="T57" i="4"/>
  <c r="Q101" i="4"/>
  <c r="T90" i="4"/>
  <c r="T85" i="4"/>
  <c r="Q82" i="4"/>
  <c r="T80" i="4"/>
  <c r="Q77" i="4"/>
  <c r="Q75" i="4"/>
  <c r="Q53" i="4"/>
  <c r="K10" i="4"/>
  <c r="K11" i="4"/>
  <c r="Q15" i="4"/>
  <c r="Q16" i="4"/>
  <c r="Q24" i="4"/>
  <c r="T27" i="4"/>
  <c r="I32" i="4"/>
  <c r="T34" i="4"/>
  <c r="K36" i="4"/>
  <c r="Q38" i="4"/>
  <c r="Q41" i="4"/>
  <c r="T43" i="4"/>
  <c r="Q54" i="4"/>
  <c r="T56" i="4"/>
  <c r="T73" i="4"/>
  <c r="N19" i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U25" i="1"/>
  <c r="T52" i="1"/>
  <c r="U52" i="1" s="1"/>
  <c r="L923" i="4"/>
  <c r="L915" i="4"/>
  <c r="L907" i="4"/>
  <c r="L899" i="4"/>
  <c r="L891" i="4"/>
  <c r="L883" i="4"/>
  <c r="L875" i="4"/>
  <c r="L867" i="4"/>
  <c r="L859" i="4"/>
  <c r="L851" i="4"/>
  <c r="L926" i="4"/>
  <c r="L910" i="4"/>
  <c r="L894" i="4"/>
  <c r="L878" i="4"/>
  <c r="L862" i="4"/>
  <c r="L845" i="4"/>
  <c r="L837" i="4"/>
  <c r="L829" i="4"/>
  <c r="L927" i="4"/>
  <c r="L925" i="4"/>
  <c r="L921" i="4"/>
  <c r="L917" i="4"/>
  <c r="L896" i="4"/>
  <c r="L890" i="4"/>
  <c r="L888" i="4"/>
  <c r="L884" i="4"/>
  <c r="L882" i="4"/>
  <c r="L863" i="4"/>
  <c r="L861" i="4"/>
  <c r="L857" i="4"/>
  <c r="L853" i="4"/>
  <c r="L840" i="4"/>
  <c r="L824" i="4"/>
  <c r="L820" i="4"/>
  <c r="L812" i="4"/>
  <c r="L804" i="4"/>
  <c r="L796" i="4"/>
  <c r="L788" i="4"/>
  <c r="L780" i="4"/>
  <c r="L772" i="4"/>
  <c r="L764" i="4"/>
  <c r="L756" i="4"/>
  <c r="L748" i="4"/>
  <c r="L740" i="4"/>
  <c r="L732" i="4"/>
  <c r="L724" i="4"/>
  <c r="L716" i="4"/>
  <c r="L708" i="4"/>
  <c r="L700" i="4"/>
  <c r="L692" i="4"/>
  <c r="L918" i="4"/>
  <c r="L904" i="4"/>
  <c r="L901" i="4"/>
  <c r="L898" i="4"/>
  <c r="L930" i="4"/>
  <c r="L928" i="4"/>
  <c r="L920" i="4"/>
  <c r="L876" i="4"/>
  <c r="L871" i="4"/>
  <c r="L860" i="4"/>
  <c r="L855" i="4"/>
  <c r="L826" i="4"/>
  <c r="L813" i="4"/>
  <c r="L797" i="4"/>
  <c r="L781" i="4"/>
  <c r="L765" i="4"/>
  <c r="L749" i="4"/>
  <c r="L733" i="4"/>
  <c r="L717" i="4"/>
  <c r="L701" i="4"/>
  <c r="L684" i="4"/>
  <c r="L676" i="4"/>
  <c r="L668" i="4"/>
  <c r="L660" i="4"/>
  <c r="L929" i="4"/>
  <c r="L916" i="4"/>
  <c r="L911" i="4"/>
  <c r="L905" i="4"/>
  <c r="L886" i="4"/>
  <c r="L881" i="4"/>
  <c r="L872" i="4"/>
  <c r="L854" i="4"/>
  <c r="L846" i="4"/>
  <c r="L844" i="4"/>
  <c r="L825" i="4"/>
  <c r="L823" i="4"/>
  <c r="L821" i="4"/>
  <c r="L805" i="4"/>
  <c r="L789" i="4"/>
  <c r="L773" i="4"/>
  <c r="L757" i="4"/>
  <c r="L741" i="4"/>
  <c r="L725" i="4"/>
  <c r="L709" i="4"/>
  <c r="L693" i="4"/>
  <c r="L680" i="4"/>
  <c r="L672" i="4"/>
  <c r="L664" i="4"/>
  <c r="L656" i="4"/>
  <c r="L902" i="4"/>
  <c r="L892" i="4"/>
  <c r="L866" i="4"/>
  <c r="L831" i="4"/>
  <c r="L822" i="4"/>
  <c r="L811" i="4"/>
  <c r="L800" i="4"/>
  <c r="L786" i="4"/>
  <c r="L783" i="4"/>
  <c r="L761" i="4"/>
  <c r="L758" i="4"/>
  <c r="L747" i="4"/>
  <c r="L736" i="4"/>
  <c r="L722" i="4"/>
  <c r="L913" i="4"/>
  <c r="L865" i="4"/>
  <c r="L841" i="4"/>
  <c r="L835" i="4"/>
  <c r="L816" i="4"/>
  <c r="L802" i="4"/>
  <c r="L799" i="4"/>
  <c r="L777" i="4"/>
  <c r="L774" i="4"/>
  <c r="L763" i="4"/>
  <c r="L752" i="4"/>
  <c r="L738" i="4"/>
  <c r="L735" i="4"/>
  <c r="L713" i="4"/>
  <c r="L710" i="4"/>
  <c r="L864" i="4"/>
  <c r="L856" i="4"/>
  <c r="L850" i="4"/>
  <c r="L839" i="4"/>
  <c r="L838" i="4"/>
  <c r="L828" i="4"/>
  <c r="L818" i="4"/>
  <c r="L815" i="4"/>
  <c r="L793" i="4"/>
  <c r="L790" i="4"/>
  <c r="L779" i="4"/>
  <c r="L768" i="4"/>
  <c r="L754" i="4"/>
  <c r="L751" i="4"/>
  <c r="L729" i="4"/>
  <c r="L726" i="4"/>
  <c r="L924" i="4"/>
  <c r="L906" i="4"/>
  <c r="L903" i="4"/>
  <c r="L889" i="4"/>
  <c r="L858" i="4"/>
  <c r="L848" i="4"/>
  <c r="L830" i="4"/>
  <c r="L728" i="4"/>
  <c r="L704" i="4"/>
  <c r="L690" i="4"/>
  <c r="L687" i="4"/>
  <c r="L671" i="4"/>
  <c r="L669" i="4"/>
  <c r="L667" i="4"/>
  <c r="L665" i="4"/>
  <c r="L650" i="4"/>
  <c r="L922" i="4"/>
  <c r="L895" i="4"/>
  <c r="L877" i="4"/>
  <c r="L712" i="4"/>
  <c r="L707" i="4"/>
  <c r="L703" i="4"/>
  <c r="L682" i="4"/>
  <c r="L652" i="4"/>
  <c r="L644" i="4"/>
  <c r="L636" i="4"/>
  <c r="L628" i="4"/>
  <c r="L620" i="4"/>
  <c r="L912" i="4"/>
  <c r="L879" i="4"/>
  <c r="L868" i="4"/>
  <c r="L847" i="4"/>
  <c r="L817" i="4"/>
  <c r="L814" i="4"/>
  <c r="L807" i="4"/>
  <c r="L806" i="4"/>
  <c r="L801" i="4"/>
  <c r="L798" i="4"/>
  <c r="L791" i="4"/>
  <c r="L787" i="4"/>
  <c r="L785" i="4"/>
  <c r="L784" i="4"/>
  <c r="L776" i="4"/>
  <c r="L775" i="4"/>
  <c r="L759" i="4"/>
  <c r="L755" i="4"/>
  <c r="L706" i="4"/>
  <c r="L702" i="4"/>
  <c r="L691" i="4"/>
  <c r="L662" i="4"/>
  <c r="L658" i="4"/>
  <c r="L655" i="4"/>
  <c r="L647" i="4"/>
  <c r="L639" i="4"/>
  <c r="L631" i="4"/>
  <c r="L623" i="4"/>
  <c r="L897" i="4"/>
  <c r="L870" i="4"/>
  <c r="L849" i="4"/>
  <c r="L842" i="4"/>
  <c r="L819" i="4"/>
  <c r="L734" i="4"/>
  <c r="L615" i="4"/>
  <c r="L607" i="4"/>
  <c r="L599" i="4"/>
  <c r="L591" i="4"/>
  <c r="L583" i="4"/>
  <c r="L575" i="4"/>
  <c r="L567" i="4"/>
  <c r="L559" i="4"/>
  <c r="L551" i="4"/>
  <c r="L543" i="4"/>
  <c r="L535" i="4"/>
  <c r="L527" i="4"/>
  <c r="L519" i="4"/>
  <c r="L511" i="4"/>
  <c r="L503" i="4"/>
  <c r="L495" i="4"/>
  <c r="L914" i="4"/>
  <c r="L874" i="4"/>
  <c r="L794" i="4"/>
  <c r="L769" i="4"/>
  <c r="L762" i="4"/>
  <c r="L753" i="4"/>
  <c r="L739" i="4"/>
  <c r="L720" i="4"/>
  <c r="L679" i="4"/>
  <c r="L678" i="4"/>
  <c r="L666" i="4"/>
  <c r="L657" i="4"/>
  <c r="L653" i="4"/>
  <c r="L616" i="4"/>
  <c r="L608" i="4"/>
  <c r="L600" i="4"/>
  <c r="L592" i="4"/>
  <c r="L584" i="4"/>
  <c r="L576" i="4"/>
  <c r="L568" i="4"/>
  <c r="L560" i="4"/>
  <c r="L552" i="4"/>
  <c r="L544" i="4"/>
  <c r="L536" i="4"/>
  <c r="L900" i="4"/>
  <c r="L843" i="4"/>
  <c r="L803" i="4"/>
  <c r="L795" i="4"/>
  <c r="L770" i="4"/>
  <c r="L744" i="4"/>
  <c r="L715" i="4"/>
  <c r="L714" i="4"/>
  <c r="L677" i="4"/>
  <c r="L637" i="4"/>
  <c r="L629" i="4"/>
  <c r="L621" i="4"/>
  <c r="L617" i="4"/>
  <c r="L609" i="4"/>
  <c r="L601" i="4"/>
  <c r="L593" i="4"/>
  <c r="L585" i="4"/>
  <c r="L577" i="4"/>
  <c r="L569" i="4"/>
  <c r="L561" i="4"/>
  <c r="L553" i="4"/>
  <c r="L545" i="4"/>
  <c r="L537" i="4"/>
  <c r="L529" i="4"/>
  <c r="L521" i="4"/>
  <c r="L513" i="4"/>
  <c r="L505" i="4"/>
  <c r="L497" i="4"/>
  <c r="L489" i="4"/>
  <c r="L893" i="4"/>
  <c r="L887" i="4"/>
  <c r="L880" i="4"/>
  <c r="L836" i="4"/>
  <c r="L832" i="4"/>
  <c r="L808" i="4"/>
  <c r="L782" i="4"/>
  <c r="L771" i="4"/>
  <c r="L750" i="4"/>
  <c r="L721" i="4"/>
  <c r="L675" i="4"/>
  <c r="L674" i="4"/>
  <c r="L663" i="4"/>
  <c r="L649" i="4"/>
  <c r="L646" i="4"/>
  <c r="L643" i="4"/>
  <c r="L641" i="4"/>
  <c r="L635" i="4"/>
  <c r="L633" i="4"/>
  <c r="L627" i="4"/>
  <c r="L625" i="4"/>
  <c r="L618" i="4"/>
  <c r="L610" i="4"/>
  <c r="L602" i="4"/>
  <c r="L594" i="4"/>
  <c r="L586" i="4"/>
  <c r="L578" i="4"/>
  <c r="L570" i="4"/>
  <c r="L562" i="4"/>
  <c r="L554" i="4"/>
  <c r="L546" i="4"/>
  <c r="L538" i="4"/>
  <c r="L530" i="4"/>
  <c r="L522" i="4"/>
  <c r="L514" i="4"/>
  <c r="L506" i="4"/>
  <c r="L498" i="4"/>
  <c r="L885" i="4"/>
  <c r="L742" i="4"/>
  <c r="L727" i="4"/>
  <c r="L718" i="4"/>
  <c r="L695" i="4"/>
  <c r="L694" i="4"/>
  <c r="L686" i="4"/>
  <c r="L685" i="4"/>
  <c r="L661" i="4"/>
  <c r="L645" i="4"/>
  <c r="L612" i="4"/>
  <c r="L604" i="4"/>
  <c r="L596" i="4"/>
  <c r="L588" i="4"/>
  <c r="L580" i="4"/>
  <c r="L572" i="4"/>
  <c r="L564" i="4"/>
  <c r="L556" i="4"/>
  <c r="L548" i="4"/>
  <c r="L540" i="4"/>
  <c r="L532" i="4"/>
  <c r="L524" i="4"/>
  <c r="L516" i="4"/>
  <c r="L508" i="4"/>
  <c r="L500" i="4"/>
  <c r="L492" i="4"/>
  <c r="L909" i="4"/>
  <c r="L869" i="4"/>
  <c r="L778" i="4"/>
  <c r="L767" i="4"/>
  <c r="L746" i="4"/>
  <c r="L719" i="4"/>
  <c r="L697" i="4"/>
  <c r="L688" i="4"/>
  <c r="L648" i="4"/>
  <c r="L614" i="4"/>
  <c r="L613" i="4"/>
  <c r="L571" i="4"/>
  <c r="L550" i="4"/>
  <c r="L549" i="4"/>
  <c r="L833" i="4"/>
  <c r="L792" i="4"/>
  <c r="L730" i="4"/>
  <c r="L659" i="4"/>
  <c r="L634" i="4"/>
  <c r="L595" i="4"/>
  <c r="L574" i="4"/>
  <c r="L573" i="4"/>
  <c r="L531" i="4"/>
  <c r="L490" i="4"/>
  <c r="L486" i="4"/>
  <c r="L478" i="4"/>
  <c r="L470" i="4"/>
  <c r="L462" i="4"/>
  <c r="L454" i="4"/>
  <c r="L446" i="4"/>
  <c r="L438" i="4"/>
  <c r="L430" i="4"/>
  <c r="L422" i="4"/>
  <c r="L414" i="4"/>
  <c r="L406" i="4"/>
  <c r="L398" i="4"/>
  <c r="L390" i="4"/>
  <c r="L382" i="4"/>
  <c r="L374" i="4"/>
  <c r="L366" i="4"/>
  <c r="L358" i="4"/>
  <c r="L350" i="4"/>
  <c r="L670" i="4"/>
  <c r="L640" i="4"/>
  <c r="L630" i="4"/>
  <c r="L624" i="4"/>
  <c r="L619" i="4"/>
  <c r="L598" i="4"/>
  <c r="L597" i="4"/>
  <c r="L555" i="4"/>
  <c r="L534" i="4"/>
  <c r="L533" i="4"/>
  <c r="L526" i="4"/>
  <c r="L518" i="4"/>
  <c r="L510" i="4"/>
  <c r="L502" i="4"/>
  <c r="L487" i="4"/>
  <c r="L479" i="4"/>
  <c r="L471" i="4"/>
  <c r="L463" i="4"/>
  <c r="L455" i="4"/>
  <c r="L447" i="4"/>
  <c r="L439" i="4"/>
  <c r="L431" i="4"/>
  <c r="L423" i="4"/>
  <c r="L415" i="4"/>
  <c r="L407" i="4"/>
  <c r="L399" i="4"/>
  <c r="L391" i="4"/>
  <c r="L383" i="4"/>
  <c r="L375" i="4"/>
  <c r="L367" i="4"/>
  <c r="L359" i="4"/>
  <c r="L351" i="4"/>
  <c r="L343" i="4"/>
  <c r="L760" i="4"/>
  <c r="L698" i="4"/>
  <c r="L689" i="4"/>
  <c r="L683" i="4"/>
  <c r="L579" i="4"/>
  <c r="L558" i="4"/>
  <c r="L557" i="4"/>
  <c r="L525" i="4"/>
  <c r="L517" i="4"/>
  <c r="L509" i="4"/>
  <c r="L501" i="4"/>
  <c r="L494" i="4"/>
  <c r="L480" i="4"/>
  <c r="L472" i="4"/>
  <c r="L464" i="4"/>
  <c r="L456" i="4"/>
  <c r="L448" i="4"/>
  <c r="L440" i="4"/>
  <c r="L432" i="4"/>
  <c r="L424" i="4"/>
  <c r="L416" i="4"/>
  <c r="L408" i="4"/>
  <c r="L400" i="4"/>
  <c r="L392" i="4"/>
  <c r="L384" i="4"/>
  <c r="L376" i="4"/>
  <c r="L368" i="4"/>
  <c r="L360" i="4"/>
  <c r="L352" i="4"/>
  <c r="L344" i="4"/>
  <c r="L908" i="4"/>
  <c r="L834" i="4"/>
  <c r="L809" i="4"/>
  <c r="L743" i="4"/>
  <c r="L731" i="4"/>
  <c r="L705" i="4"/>
  <c r="L603" i="4"/>
  <c r="L582" i="4"/>
  <c r="L581" i="4"/>
  <c r="L539" i="4"/>
  <c r="L523" i="4"/>
  <c r="L515" i="4"/>
  <c r="L507" i="4"/>
  <c r="L499" i="4"/>
  <c r="L488" i="4"/>
  <c r="L481" i="4"/>
  <c r="L473" i="4"/>
  <c r="L465" i="4"/>
  <c r="L457" i="4"/>
  <c r="L449" i="4"/>
  <c r="L441" i="4"/>
  <c r="L433" i="4"/>
  <c r="L425" i="4"/>
  <c r="L417" i="4"/>
  <c r="L409" i="4"/>
  <c r="L401" i="4"/>
  <c r="L393" i="4"/>
  <c r="L385" i="4"/>
  <c r="L377" i="4"/>
  <c r="L369" i="4"/>
  <c r="L361" i="4"/>
  <c r="L353" i="4"/>
  <c r="L345" i="4"/>
  <c r="L723" i="4"/>
  <c r="L699" i="4"/>
  <c r="L681" i="4"/>
  <c r="L673" i="4"/>
  <c r="L651" i="4"/>
  <c r="L638" i="4"/>
  <c r="L632" i="4"/>
  <c r="L622" i="4"/>
  <c r="L587" i="4"/>
  <c r="L566" i="4"/>
  <c r="L565" i="4"/>
  <c r="L493" i="4"/>
  <c r="L483" i="4"/>
  <c r="L475" i="4"/>
  <c r="L467" i="4"/>
  <c r="L459" i="4"/>
  <c r="L451" i="4"/>
  <c r="L443" i="4"/>
  <c r="L435" i="4"/>
  <c r="L427" i="4"/>
  <c r="L419" i="4"/>
  <c r="L411" i="4"/>
  <c r="L403" i="4"/>
  <c r="L395" i="4"/>
  <c r="L387" i="4"/>
  <c r="L379" i="4"/>
  <c r="L371" i="4"/>
  <c r="L363" i="4"/>
  <c r="L355" i="4"/>
  <c r="L347" i="4"/>
  <c r="L873" i="4"/>
  <c r="L611" i="4"/>
  <c r="L450" i="4"/>
  <c r="L365" i="4"/>
  <c r="L364" i="4"/>
  <c r="L342" i="4"/>
  <c r="L334" i="4"/>
  <c r="L326" i="4"/>
  <c r="L318" i="4"/>
  <c r="L310" i="4"/>
  <c r="L302" i="4"/>
  <c r="L294" i="4"/>
  <c r="L286" i="4"/>
  <c r="L278" i="4"/>
  <c r="L270" i="4"/>
  <c r="L262" i="4"/>
  <c r="L254" i="4"/>
  <c r="L246" i="4"/>
  <c r="L238" i="4"/>
  <c r="L230" i="4"/>
  <c r="L222" i="4"/>
  <c r="L214" i="4"/>
  <c r="L206" i="4"/>
  <c r="L198" i="4"/>
  <c r="L919" i="4"/>
  <c r="L590" i="4"/>
  <c r="L541" i="4"/>
  <c r="L528" i="4"/>
  <c r="L496" i="4"/>
  <c r="L474" i="4"/>
  <c r="L453" i="4"/>
  <c r="L452" i="4"/>
  <c r="L434" i="4"/>
  <c r="L418" i="4"/>
  <c r="L402" i="4"/>
  <c r="L386" i="4"/>
  <c r="L349" i="4"/>
  <c r="L348" i="4"/>
  <c r="L335" i="4"/>
  <c r="L327" i="4"/>
  <c r="L319" i="4"/>
  <c r="L311" i="4"/>
  <c r="L303" i="4"/>
  <c r="L295" i="4"/>
  <c r="L287" i="4"/>
  <c r="L279" i="4"/>
  <c r="L271" i="4"/>
  <c r="L263" i="4"/>
  <c r="L255" i="4"/>
  <c r="L247" i="4"/>
  <c r="L239" i="4"/>
  <c r="L231" i="4"/>
  <c r="L223" i="4"/>
  <c r="L215" i="4"/>
  <c r="L207" i="4"/>
  <c r="L199" i="4"/>
  <c r="L191" i="4"/>
  <c r="L183" i="4"/>
  <c r="L810" i="4"/>
  <c r="L766" i="4"/>
  <c r="L737" i="4"/>
  <c r="L696" i="4"/>
  <c r="L606" i="4"/>
  <c r="L547" i="4"/>
  <c r="L477" i="4"/>
  <c r="L476" i="4"/>
  <c r="L370" i="4"/>
  <c r="L336" i="4"/>
  <c r="L328" i="4"/>
  <c r="L320" i="4"/>
  <c r="L312" i="4"/>
  <c r="L304" i="4"/>
  <c r="L296" i="4"/>
  <c r="L288" i="4"/>
  <c r="L280" i="4"/>
  <c r="L272" i="4"/>
  <c r="L264" i="4"/>
  <c r="L256" i="4"/>
  <c r="L248" i="4"/>
  <c r="L240" i="4"/>
  <c r="L232" i="4"/>
  <c r="L224" i="4"/>
  <c r="L216" i="4"/>
  <c r="L208" i="4"/>
  <c r="L200" i="4"/>
  <c r="L192" i="4"/>
  <c r="L184" i="4"/>
  <c r="L852" i="4"/>
  <c r="L827" i="4"/>
  <c r="L654" i="4"/>
  <c r="L642" i="4"/>
  <c r="L563" i="4"/>
  <c r="L504" i="4"/>
  <c r="L458" i="4"/>
  <c r="L437" i="4"/>
  <c r="L436" i="4"/>
  <c r="L421" i="4"/>
  <c r="L420" i="4"/>
  <c r="L405" i="4"/>
  <c r="L404" i="4"/>
  <c r="L389" i="4"/>
  <c r="L388" i="4"/>
  <c r="L354" i="4"/>
  <c r="L337" i="4"/>
  <c r="L329" i="4"/>
  <c r="L321" i="4"/>
  <c r="L313" i="4"/>
  <c r="L305" i="4"/>
  <c r="L297" i="4"/>
  <c r="L289" i="4"/>
  <c r="L281" i="4"/>
  <c r="L273" i="4"/>
  <c r="L265" i="4"/>
  <c r="L257" i="4"/>
  <c r="L249" i="4"/>
  <c r="L241" i="4"/>
  <c r="L233" i="4"/>
  <c r="L225" i="4"/>
  <c r="L217" i="4"/>
  <c r="L209" i="4"/>
  <c r="L201" i="4"/>
  <c r="L193" i="4"/>
  <c r="L185" i="4"/>
  <c r="L542" i="4"/>
  <c r="L482" i="4"/>
  <c r="L461" i="4"/>
  <c r="L460" i="4"/>
  <c r="L373" i="4"/>
  <c r="L372" i="4"/>
  <c r="L338" i="4"/>
  <c r="L330" i="4"/>
  <c r="L322" i="4"/>
  <c r="L314" i="4"/>
  <c r="L306" i="4"/>
  <c r="L298" i="4"/>
  <c r="L290" i="4"/>
  <c r="L282" i="4"/>
  <c r="L274" i="4"/>
  <c r="L266" i="4"/>
  <c r="L258" i="4"/>
  <c r="L250" i="4"/>
  <c r="L242" i="4"/>
  <c r="L234" i="4"/>
  <c r="L226" i="4"/>
  <c r="L218" i="4"/>
  <c r="L210" i="4"/>
  <c r="L202" i="4"/>
  <c r="L194" i="4"/>
  <c r="L186" i="4"/>
  <c r="L745" i="4"/>
  <c r="L466" i="4"/>
  <c r="L445" i="4"/>
  <c r="L444" i="4"/>
  <c r="L362" i="4"/>
  <c r="L340" i="4"/>
  <c r="L332" i="4"/>
  <c r="L324" i="4"/>
  <c r="L316" i="4"/>
  <c r="L308" i="4"/>
  <c r="L300" i="4"/>
  <c r="L292" i="4"/>
  <c r="L284" i="4"/>
  <c r="L276" i="4"/>
  <c r="L268" i="4"/>
  <c r="L260" i="4"/>
  <c r="L252" i="4"/>
  <c r="L244" i="4"/>
  <c r="L236" i="4"/>
  <c r="L228" i="4"/>
  <c r="L220" i="4"/>
  <c r="L212" i="4"/>
  <c r="L204" i="4"/>
  <c r="L196" i="4"/>
  <c r="L188" i="4"/>
  <c r="L307" i="4"/>
  <c r="L259" i="4"/>
  <c r="L245" i="4"/>
  <c r="L219" i="4"/>
  <c r="L180" i="4"/>
  <c r="L172" i="4"/>
  <c r="L164" i="4"/>
  <c r="L156" i="4"/>
  <c r="L148" i="4"/>
  <c r="L140" i="4"/>
  <c r="L132" i="4"/>
  <c r="L124" i="4"/>
  <c r="L116" i="4"/>
  <c r="L108" i="4"/>
  <c r="L589" i="4"/>
  <c r="L469" i="4"/>
  <c r="L428" i="4"/>
  <c r="L426" i="4"/>
  <c r="L397" i="4"/>
  <c r="L346" i="4"/>
  <c r="L325" i="4"/>
  <c r="L299" i="4"/>
  <c r="L277" i="4"/>
  <c r="L211" i="4"/>
  <c r="L187" i="4"/>
  <c r="L181" i="4"/>
  <c r="L173" i="4"/>
  <c r="L165" i="4"/>
  <c r="L157" i="4"/>
  <c r="L149" i="4"/>
  <c r="L141" i="4"/>
  <c r="L133" i="4"/>
  <c r="L125" i="4"/>
  <c r="L117" i="4"/>
  <c r="L109" i="4"/>
  <c r="L104" i="4"/>
  <c r="L100" i="4"/>
  <c r="L96" i="4"/>
  <c r="L92" i="4"/>
  <c r="L88" i="4"/>
  <c r="L84" i="4"/>
  <c r="L80" i="4"/>
  <c r="L76" i="4"/>
  <c r="L72" i="4"/>
  <c r="L68" i="4"/>
  <c r="L64" i="4"/>
  <c r="L60" i="4"/>
  <c r="L52" i="4"/>
  <c r="L44" i="4"/>
  <c r="L36" i="4"/>
  <c r="L28" i="4"/>
  <c r="L491" i="4"/>
  <c r="L485" i="4"/>
  <c r="L356" i="4"/>
  <c r="L339" i="4"/>
  <c r="L317" i="4"/>
  <c r="L291" i="4"/>
  <c r="L251" i="4"/>
  <c r="L237" i="4"/>
  <c r="L203" i="4"/>
  <c r="L174" i="4"/>
  <c r="L166" i="4"/>
  <c r="L158" i="4"/>
  <c r="L150" i="4"/>
  <c r="L142" i="4"/>
  <c r="L134" i="4"/>
  <c r="L126" i="4"/>
  <c r="L118" i="4"/>
  <c r="L110" i="4"/>
  <c r="L442" i="4"/>
  <c r="L413" i="4"/>
  <c r="L380" i="4"/>
  <c r="L378" i="4"/>
  <c r="L309" i="4"/>
  <c r="L269" i="4"/>
  <c r="L229" i="4"/>
  <c r="L190" i="4"/>
  <c r="L189" i="4"/>
  <c r="L182" i="4"/>
  <c r="L175" i="4"/>
  <c r="L167" i="4"/>
  <c r="L159" i="4"/>
  <c r="L151" i="4"/>
  <c r="L143" i="4"/>
  <c r="L135" i="4"/>
  <c r="L127" i="4"/>
  <c r="L119" i="4"/>
  <c r="L111" i="4"/>
  <c r="L711" i="4"/>
  <c r="L605" i="4"/>
  <c r="L331" i="4"/>
  <c r="L283" i="4"/>
  <c r="L261" i="4"/>
  <c r="L243" i="4"/>
  <c r="L221" i="4"/>
  <c r="L195" i="4"/>
  <c r="L176" i="4"/>
  <c r="L168" i="4"/>
  <c r="L160" i="4"/>
  <c r="L152" i="4"/>
  <c r="L144" i="4"/>
  <c r="L136" i="4"/>
  <c r="L128" i="4"/>
  <c r="L120" i="4"/>
  <c r="L112" i="4"/>
  <c r="L520" i="4"/>
  <c r="L468" i="4"/>
  <c r="L429" i="4"/>
  <c r="L396" i="4"/>
  <c r="L394" i="4"/>
  <c r="L357" i="4"/>
  <c r="L341" i="4"/>
  <c r="L323" i="4"/>
  <c r="L301" i="4"/>
  <c r="L213" i="4"/>
  <c r="L177" i="4"/>
  <c r="L169" i="4"/>
  <c r="L161" i="4"/>
  <c r="L153" i="4"/>
  <c r="L145" i="4"/>
  <c r="L137" i="4"/>
  <c r="L129" i="4"/>
  <c r="L121" i="4"/>
  <c r="L113" i="4"/>
  <c r="L102" i="4"/>
  <c r="L98" i="4"/>
  <c r="L94" i="4"/>
  <c r="L90" i="4"/>
  <c r="L86" i="4"/>
  <c r="L82" i="4"/>
  <c r="L78" i="4"/>
  <c r="L74" i="4"/>
  <c r="L70" i="4"/>
  <c r="L66" i="4"/>
  <c r="L62" i="4"/>
  <c r="L56" i="4"/>
  <c r="L48" i="4"/>
  <c r="L40" i="4"/>
  <c r="L32" i="4"/>
  <c r="L24" i="4"/>
  <c r="L626" i="4"/>
  <c r="L512" i="4"/>
  <c r="L315" i="4"/>
  <c r="L293" i="4"/>
  <c r="L275" i="4"/>
  <c r="L253" i="4"/>
  <c r="L235" i="4"/>
  <c r="L205" i="4"/>
  <c r="L178" i="4"/>
  <c r="L170" i="4"/>
  <c r="L162" i="4"/>
  <c r="L154" i="4"/>
  <c r="L146" i="4"/>
  <c r="L138" i="4"/>
  <c r="L130" i="4"/>
  <c r="L122" i="4"/>
  <c r="L114" i="4"/>
  <c r="L106" i="4"/>
  <c r="L53" i="4"/>
  <c r="L45" i="4"/>
  <c r="L285" i="4"/>
  <c r="L155" i="4"/>
  <c r="L101" i="4"/>
  <c r="L87" i="4"/>
  <c r="L77" i="4"/>
  <c r="L49" i="4"/>
  <c r="L39" i="4"/>
  <c r="L23" i="4"/>
  <c r="L22" i="4"/>
  <c r="L19" i="4"/>
  <c r="L163" i="4"/>
  <c r="L97" i="4"/>
  <c r="L75" i="4"/>
  <c r="L65" i="4"/>
  <c r="L227" i="4"/>
  <c r="L171" i="4"/>
  <c r="L107" i="4"/>
  <c r="L95" i="4"/>
  <c r="L85" i="4"/>
  <c r="L63" i="4"/>
  <c r="L57" i="4"/>
  <c r="L50" i="4"/>
  <c r="L27" i="4"/>
  <c r="L21" i="4"/>
  <c r="L30" i="4"/>
  <c r="L29" i="4"/>
  <c r="L18" i="4"/>
  <c r="L12" i="4"/>
  <c r="L10" i="4"/>
  <c r="L197" i="4"/>
  <c r="L115" i="4"/>
  <c r="L83" i="4"/>
  <c r="L73" i="4"/>
  <c r="L54" i="4"/>
  <c r="L47" i="4"/>
  <c r="L43" i="4"/>
  <c r="L410" i="4"/>
  <c r="L381" i="4"/>
  <c r="L333" i="4"/>
  <c r="L267" i="4"/>
  <c r="L179" i="4"/>
  <c r="L123" i="4"/>
  <c r="L105" i="4"/>
  <c r="L103" i="4"/>
  <c r="L93" i="4"/>
  <c r="L71" i="4"/>
  <c r="L61" i="4"/>
  <c r="L58" i="4"/>
  <c r="L484" i="4"/>
  <c r="L412" i="4"/>
  <c r="L131" i="4"/>
  <c r="L91" i="4"/>
  <c r="L81" i="4"/>
  <c r="L55" i="4"/>
  <c r="L51" i="4"/>
  <c r="L34" i="4"/>
  <c r="L33" i="4"/>
  <c r="L139" i="4"/>
  <c r="L79" i="4"/>
  <c r="L69" i="4"/>
  <c r="L147" i="4"/>
  <c r="L99" i="4"/>
  <c r="L89" i="4"/>
  <c r="L67" i="4"/>
  <c r="L59" i="4"/>
  <c r="L9" i="4"/>
  <c r="L11" i="4"/>
  <c r="Q12" i="4"/>
  <c r="T16" i="4"/>
  <c r="K17" i="4"/>
  <c r="T20" i="4"/>
  <c r="I21" i="4"/>
  <c r="Q45" i="4"/>
  <c r="I51" i="4"/>
  <c r="T55" i="4"/>
  <c r="Q26" i="4"/>
  <c r="T28" i="4"/>
  <c r="K29" i="4"/>
  <c r="T35" i="4"/>
  <c r="Q36" i="4"/>
  <c r="K40" i="4"/>
  <c r="T41" i="4"/>
  <c r="L42" i="4"/>
  <c r="T44" i="4"/>
  <c r="Q46" i="4"/>
  <c r="Q50" i="4"/>
  <c r="T77" i="4"/>
  <c r="T50" i="4"/>
  <c r="T54" i="4"/>
  <c r="T63" i="4"/>
  <c r="J76" i="4"/>
  <c r="J86" i="4"/>
  <c r="T95" i="4"/>
  <c r="J102" i="4"/>
  <c r="J129" i="4"/>
  <c r="J185" i="4"/>
  <c r="J196" i="4"/>
  <c r="J275" i="4"/>
  <c r="J315" i="4"/>
  <c r="J66" i="4"/>
  <c r="T75" i="4"/>
  <c r="J88" i="4"/>
  <c r="J98" i="4"/>
  <c r="T101" i="4"/>
  <c r="J121" i="4"/>
  <c r="J177" i="4"/>
  <c r="T26" i="4"/>
  <c r="T42" i="4"/>
  <c r="T46" i="4"/>
  <c r="Q52" i="4"/>
  <c r="Q56" i="4"/>
  <c r="J68" i="4"/>
  <c r="J78" i="4"/>
  <c r="T87" i="4"/>
  <c r="J100" i="4"/>
  <c r="J104" i="4"/>
  <c r="J113" i="4"/>
  <c r="J235" i="4"/>
  <c r="T67" i="4"/>
  <c r="J80" i="4"/>
  <c r="J90" i="4"/>
  <c r="T99" i="4"/>
  <c r="J169" i="4"/>
  <c r="T38" i="4"/>
  <c r="Q44" i="4"/>
  <c r="Q48" i="4"/>
  <c r="J53" i="4"/>
  <c r="J60" i="4"/>
  <c r="J70" i="4"/>
  <c r="T79" i="4"/>
  <c r="J92" i="4"/>
  <c r="T103" i="4"/>
  <c r="J161" i="4"/>
  <c r="T22" i="1"/>
  <c r="T35" i="1"/>
  <c r="U35" i="1" s="1"/>
  <c r="T49" i="1"/>
  <c r="U49" i="1" s="1"/>
  <c r="J19" i="4"/>
  <c r="J22" i="4"/>
  <c r="J24" i="4"/>
  <c r="Q32" i="4"/>
  <c r="J40" i="4"/>
  <c r="J49" i="4"/>
  <c r="T59" i="4"/>
  <c r="J72" i="4"/>
  <c r="J82" i="4"/>
  <c r="T91" i="4"/>
  <c r="J153" i="4"/>
  <c r="T71" i="4"/>
  <c r="J84" i="4"/>
  <c r="J94" i="4"/>
  <c r="T58" i="4"/>
  <c r="W11" i="1"/>
  <c r="T23" i="1"/>
  <c r="U23" i="1" s="1"/>
  <c r="T34" i="1"/>
  <c r="J929" i="4"/>
  <c r="J921" i="4"/>
  <c r="J913" i="4"/>
  <c r="J905" i="4"/>
  <c r="J897" i="4"/>
  <c r="J889" i="4"/>
  <c r="J881" i="4"/>
  <c r="J873" i="4"/>
  <c r="J865" i="4"/>
  <c r="J857" i="4"/>
  <c r="J849" i="4"/>
  <c r="J916" i="4"/>
  <c r="J900" i="4"/>
  <c r="J884" i="4"/>
  <c r="J868" i="4"/>
  <c r="J852" i="4"/>
  <c r="J843" i="4"/>
  <c r="J835" i="4"/>
  <c r="J827" i="4"/>
  <c r="J923" i="4"/>
  <c r="J912" i="4"/>
  <c r="J904" i="4"/>
  <c r="J879" i="4"/>
  <c r="J877" i="4"/>
  <c r="J871" i="4"/>
  <c r="J869" i="4"/>
  <c r="J867" i="4"/>
  <c r="J859" i="4"/>
  <c r="J848" i="4"/>
  <c r="J846" i="4"/>
  <c r="J830" i="4"/>
  <c r="J818" i="4"/>
  <c r="J810" i="4"/>
  <c r="J802" i="4"/>
  <c r="J794" i="4"/>
  <c r="J786" i="4"/>
  <c r="J778" i="4"/>
  <c r="J770" i="4"/>
  <c r="J762" i="4"/>
  <c r="J754" i="4"/>
  <c r="J746" i="4"/>
  <c r="J738" i="4"/>
  <c r="J730" i="4"/>
  <c r="J722" i="4"/>
  <c r="J714" i="4"/>
  <c r="J706" i="4"/>
  <c r="J698" i="4"/>
  <c r="J690" i="4"/>
  <c r="J911" i="4"/>
  <c r="J907" i="4"/>
  <c r="J902" i="4"/>
  <c r="J899" i="4"/>
  <c r="J926" i="4"/>
  <c r="J896" i="4"/>
  <c r="J915" i="4"/>
  <c r="J910" i="4"/>
  <c r="J898" i="4"/>
  <c r="J890" i="4"/>
  <c r="J882" i="4"/>
  <c r="J874" i="4"/>
  <c r="J858" i="4"/>
  <c r="J850" i="4"/>
  <c r="J842" i="4"/>
  <c r="J834" i="4"/>
  <c r="J819" i="4"/>
  <c r="J815" i="4"/>
  <c r="J803" i="4"/>
  <c r="J799" i="4"/>
  <c r="J787" i="4"/>
  <c r="J783" i="4"/>
  <c r="J771" i="4"/>
  <c r="J767" i="4"/>
  <c r="J755" i="4"/>
  <c r="J751" i="4"/>
  <c r="J739" i="4"/>
  <c r="J735" i="4"/>
  <c r="J723" i="4"/>
  <c r="J719" i="4"/>
  <c r="J707" i="4"/>
  <c r="J703" i="4"/>
  <c r="J691" i="4"/>
  <c r="J687" i="4"/>
  <c r="J682" i="4"/>
  <c r="J674" i="4"/>
  <c r="J666" i="4"/>
  <c r="J658" i="4"/>
  <c r="J930" i="4"/>
  <c r="J927" i="4"/>
  <c r="J919" i="4"/>
  <c r="J894" i="4"/>
  <c r="J862" i="4"/>
  <c r="J841" i="4"/>
  <c r="J839" i="4"/>
  <c r="J833" i="4"/>
  <c r="J831" i="4"/>
  <c r="J829" i="4"/>
  <c r="J811" i="4"/>
  <c r="J807" i="4"/>
  <c r="J795" i="4"/>
  <c r="J791" i="4"/>
  <c r="J779" i="4"/>
  <c r="J775" i="4"/>
  <c r="J763" i="4"/>
  <c r="J759" i="4"/>
  <c r="J747" i="4"/>
  <c r="J743" i="4"/>
  <c r="J731" i="4"/>
  <c r="J727" i="4"/>
  <c r="J715" i="4"/>
  <c r="J711" i="4"/>
  <c r="J699" i="4"/>
  <c r="J695" i="4"/>
  <c r="J678" i="4"/>
  <c r="J670" i="4"/>
  <c r="J662" i="4"/>
  <c r="J928" i="4"/>
  <c r="J909" i="4"/>
  <c r="J887" i="4"/>
  <c r="J880" i="4"/>
  <c r="J878" i="4"/>
  <c r="J870" i="4"/>
  <c r="J861" i="4"/>
  <c r="J847" i="4"/>
  <c r="J832" i="4"/>
  <c r="J823" i="4"/>
  <c r="J817" i="4"/>
  <c r="J814" i="4"/>
  <c r="J789" i="4"/>
  <c r="J784" i="4"/>
  <c r="J764" i="4"/>
  <c r="J753" i="4"/>
  <c r="J750" i="4"/>
  <c r="J725" i="4"/>
  <c r="J720" i="4"/>
  <c r="J922" i="4"/>
  <c r="J903" i="4"/>
  <c r="J893" i="4"/>
  <c r="J891" i="4"/>
  <c r="J885" i="4"/>
  <c r="J875" i="4"/>
  <c r="J836" i="4"/>
  <c r="J826" i="4"/>
  <c r="J805" i="4"/>
  <c r="J800" i="4"/>
  <c r="J780" i="4"/>
  <c r="J769" i="4"/>
  <c r="J766" i="4"/>
  <c r="J741" i="4"/>
  <c r="J736" i="4"/>
  <c r="J716" i="4"/>
  <c r="J705" i="4"/>
  <c r="J925" i="4"/>
  <c r="J924" i="4"/>
  <c r="J914" i="4"/>
  <c r="J883" i="4"/>
  <c r="J844" i="4"/>
  <c r="J840" i="4"/>
  <c r="J825" i="4"/>
  <c r="J821" i="4"/>
  <c r="J816" i="4"/>
  <c r="J796" i="4"/>
  <c r="J785" i="4"/>
  <c r="J782" i="4"/>
  <c r="J757" i="4"/>
  <c r="J752" i="4"/>
  <c r="J732" i="4"/>
  <c r="J721" i="4"/>
  <c r="J718" i="4"/>
  <c r="J864" i="4"/>
  <c r="J851" i="4"/>
  <c r="J792" i="4"/>
  <c r="J745" i="4"/>
  <c r="J744" i="4"/>
  <c r="J713" i="4"/>
  <c r="J709" i="4"/>
  <c r="J693" i="4"/>
  <c r="J688" i="4"/>
  <c r="J685" i="4"/>
  <c r="J681" i="4"/>
  <c r="J679" i="4"/>
  <c r="J675" i="4"/>
  <c r="J656" i="4"/>
  <c r="J648" i="4"/>
  <c r="J918" i="4"/>
  <c r="J901" i="4"/>
  <c r="J866" i="4"/>
  <c r="J708" i="4"/>
  <c r="J704" i="4"/>
  <c r="J669" i="4"/>
  <c r="J665" i="4"/>
  <c r="J663" i="4"/>
  <c r="J659" i="4"/>
  <c r="J650" i="4"/>
  <c r="J642" i="4"/>
  <c r="J634" i="4"/>
  <c r="J626" i="4"/>
  <c r="J920" i="4"/>
  <c r="J824" i="4"/>
  <c r="J822" i="4"/>
  <c r="J820" i="4"/>
  <c r="J813" i="4"/>
  <c r="J804" i="4"/>
  <c r="J790" i="4"/>
  <c r="J788" i="4"/>
  <c r="J777" i="4"/>
  <c r="J773" i="4"/>
  <c r="J772" i="4"/>
  <c r="J768" i="4"/>
  <c r="J765" i="4"/>
  <c r="J710" i="4"/>
  <c r="J697" i="4"/>
  <c r="J694" i="4"/>
  <c r="J676" i="4"/>
  <c r="J672" i="4"/>
  <c r="J653" i="4"/>
  <c r="J645" i="4"/>
  <c r="J637" i="4"/>
  <c r="J629" i="4"/>
  <c r="J621" i="4"/>
  <c r="J917" i="4"/>
  <c r="J906" i="4"/>
  <c r="J886" i="4"/>
  <c r="J798" i="4"/>
  <c r="J761" i="4"/>
  <c r="J733" i="4"/>
  <c r="J724" i="4"/>
  <c r="J660" i="4"/>
  <c r="J654" i="4"/>
  <c r="J636" i="4"/>
  <c r="J628" i="4"/>
  <c r="J620" i="4"/>
  <c r="J613" i="4"/>
  <c r="J605" i="4"/>
  <c r="J597" i="4"/>
  <c r="J589" i="4"/>
  <c r="J581" i="4"/>
  <c r="J573" i="4"/>
  <c r="J565" i="4"/>
  <c r="J557" i="4"/>
  <c r="J549" i="4"/>
  <c r="J541" i="4"/>
  <c r="J533" i="4"/>
  <c r="J525" i="4"/>
  <c r="J517" i="4"/>
  <c r="J509" i="4"/>
  <c r="J501" i="4"/>
  <c r="J895" i="4"/>
  <c r="J828" i="4"/>
  <c r="J812" i="4"/>
  <c r="J749" i="4"/>
  <c r="J748" i="4"/>
  <c r="J734" i="4"/>
  <c r="J728" i="4"/>
  <c r="J680" i="4"/>
  <c r="J668" i="4"/>
  <c r="J667" i="4"/>
  <c r="J644" i="4"/>
  <c r="J640" i="4"/>
  <c r="J632" i="4"/>
  <c r="J624" i="4"/>
  <c r="J614" i="4"/>
  <c r="J606" i="4"/>
  <c r="J598" i="4"/>
  <c r="J590" i="4"/>
  <c r="J582" i="4"/>
  <c r="J574" i="4"/>
  <c r="J566" i="4"/>
  <c r="J558" i="4"/>
  <c r="J550" i="4"/>
  <c r="J542" i="4"/>
  <c r="J534" i="4"/>
  <c r="J856" i="4"/>
  <c r="J758" i="4"/>
  <c r="J740" i="4"/>
  <c r="J729" i="4"/>
  <c r="J712" i="4"/>
  <c r="J657" i="4"/>
  <c r="J647" i="4"/>
  <c r="J615" i="4"/>
  <c r="J607" i="4"/>
  <c r="J599" i="4"/>
  <c r="J591" i="4"/>
  <c r="J583" i="4"/>
  <c r="J575" i="4"/>
  <c r="J567" i="4"/>
  <c r="J559" i="4"/>
  <c r="J551" i="4"/>
  <c r="J543" i="4"/>
  <c r="J535" i="4"/>
  <c r="J527" i="4"/>
  <c r="J519" i="4"/>
  <c r="J511" i="4"/>
  <c r="J503" i="4"/>
  <c r="J495" i="4"/>
  <c r="J863" i="4"/>
  <c r="J853" i="4"/>
  <c r="J781" i="4"/>
  <c r="J776" i="4"/>
  <c r="J726" i="4"/>
  <c r="J677" i="4"/>
  <c r="J664" i="4"/>
  <c r="J616" i="4"/>
  <c r="J608" i="4"/>
  <c r="J600" i="4"/>
  <c r="J592" i="4"/>
  <c r="J584" i="4"/>
  <c r="J576" i="4"/>
  <c r="J568" i="4"/>
  <c r="J560" i="4"/>
  <c r="J552" i="4"/>
  <c r="J544" i="4"/>
  <c r="J536" i="4"/>
  <c r="J528" i="4"/>
  <c r="J520" i="4"/>
  <c r="J512" i="4"/>
  <c r="J504" i="4"/>
  <c r="J496" i="4"/>
  <c r="J908" i="4"/>
  <c r="J854" i="4"/>
  <c r="J837" i="4"/>
  <c r="J809" i="4"/>
  <c r="J737" i="4"/>
  <c r="J717" i="4"/>
  <c r="J673" i="4"/>
  <c r="J652" i="4"/>
  <c r="J641" i="4"/>
  <c r="J633" i="4"/>
  <c r="J625" i="4"/>
  <c r="J618" i="4"/>
  <c r="J610" i="4"/>
  <c r="J602" i="4"/>
  <c r="J594" i="4"/>
  <c r="J586" i="4"/>
  <c r="J578" i="4"/>
  <c r="J570" i="4"/>
  <c r="J562" i="4"/>
  <c r="J554" i="4"/>
  <c r="J546" i="4"/>
  <c r="J538" i="4"/>
  <c r="J530" i="4"/>
  <c r="J522" i="4"/>
  <c r="J514" i="4"/>
  <c r="J506" i="4"/>
  <c r="J498" i="4"/>
  <c r="J892" i="4"/>
  <c r="J797" i="4"/>
  <c r="J774" i="4"/>
  <c r="J742" i="4"/>
  <c r="J700" i="4"/>
  <c r="J617" i="4"/>
  <c r="J611" i="4"/>
  <c r="J588" i="4"/>
  <c r="J553" i="4"/>
  <c r="J547" i="4"/>
  <c r="J888" i="4"/>
  <c r="J838" i="4"/>
  <c r="J649" i="4"/>
  <c r="J612" i="4"/>
  <c r="J577" i="4"/>
  <c r="J571" i="4"/>
  <c r="J548" i="4"/>
  <c r="J484" i="4"/>
  <c r="J476" i="4"/>
  <c r="J468" i="4"/>
  <c r="J460" i="4"/>
  <c r="J452" i="4"/>
  <c r="J444" i="4"/>
  <c r="J436" i="4"/>
  <c r="J428" i="4"/>
  <c r="J420" i="4"/>
  <c r="J412" i="4"/>
  <c r="J404" i="4"/>
  <c r="J396" i="4"/>
  <c r="J388" i="4"/>
  <c r="J380" i="4"/>
  <c r="J372" i="4"/>
  <c r="J364" i="4"/>
  <c r="J356" i="4"/>
  <c r="J348" i="4"/>
  <c r="J855" i="4"/>
  <c r="J808" i="4"/>
  <c r="J806" i="4"/>
  <c r="J701" i="4"/>
  <c r="J635" i="4"/>
  <c r="J601" i="4"/>
  <c r="J595" i="4"/>
  <c r="J572" i="4"/>
  <c r="J537" i="4"/>
  <c r="J531" i="4"/>
  <c r="J485" i="4"/>
  <c r="J477" i="4"/>
  <c r="J469" i="4"/>
  <c r="J461" i="4"/>
  <c r="J453" i="4"/>
  <c r="J445" i="4"/>
  <c r="J437" i="4"/>
  <c r="J429" i="4"/>
  <c r="J421" i="4"/>
  <c r="J413" i="4"/>
  <c r="J405" i="4"/>
  <c r="J397" i="4"/>
  <c r="J389" i="4"/>
  <c r="J381" i="4"/>
  <c r="J373" i="4"/>
  <c r="J365" i="4"/>
  <c r="J357" i="4"/>
  <c r="J349" i="4"/>
  <c r="J876" i="4"/>
  <c r="J845" i="4"/>
  <c r="J793" i="4"/>
  <c r="J756" i="4"/>
  <c r="J692" i="4"/>
  <c r="J686" i="4"/>
  <c r="J646" i="4"/>
  <c r="J631" i="4"/>
  <c r="J630" i="4"/>
  <c r="J619" i="4"/>
  <c r="J596" i="4"/>
  <c r="J561" i="4"/>
  <c r="J555" i="4"/>
  <c r="J532" i="4"/>
  <c r="J526" i="4"/>
  <c r="J518" i="4"/>
  <c r="J510" i="4"/>
  <c r="J502" i="4"/>
  <c r="J492" i="4"/>
  <c r="J490" i="4"/>
  <c r="J486" i="4"/>
  <c r="J478" i="4"/>
  <c r="J470" i="4"/>
  <c r="J462" i="4"/>
  <c r="J454" i="4"/>
  <c r="J446" i="4"/>
  <c r="J438" i="4"/>
  <c r="J430" i="4"/>
  <c r="J422" i="4"/>
  <c r="J414" i="4"/>
  <c r="J406" i="4"/>
  <c r="J398" i="4"/>
  <c r="J390" i="4"/>
  <c r="J382" i="4"/>
  <c r="J374" i="4"/>
  <c r="J366" i="4"/>
  <c r="J358" i="4"/>
  <c r="J350" i="4"/>
  <c r="J872" i="4"/>
  <c r="J760" i="4"/>
  <c r="J702" i="4"/>
  <c r="J689" i="4"/>
  <c r="J683" i="4"/>
  <c r="J585" i="4"/>
  <c r="J579" i="4"/>
  <c r="J556" i="4"/>
  <c r="J494" i="4"/>
  <c r="J487" i="4"/>
  <c r="J479" i="4"/>
  <c r="J471" i="4"/>
  <c r="J463" i="4"/>
  <c r="J455" i="4"/>
  <c r="J447" i="4"/>
  <c r="J439" i="4"/>
  <c r="J431" i="4"/>
  <c r="J423" i="4"/>
  <c r="J415" i="4"/>
  <c r="J407" i="4"/>
  <c r="J399" i="4"/>
  <c r="J391" i="4"/>
  <c r="J383" i="4"/>
  <c r="J375" i="4"/>
  <c r="J367" i="4"/>
  <c r="J359" i="4"/>
  <c r="J351" i="4"/>
  <c r="J343" i="4"/>
  <c r="J696" i="4"/>
  <c r="J661" i="4"/>
  <c r="J655" i="4"/>
  <c r="J643" i="4"/>
  <c r="J627" i="4"/>
  <c r="J604" i="4"/>
  <c r="J569" i="4"/>
  <c r="J563" i="4"/>
  <c r="J540" i="4"/>
  <c r="J521" i="4"/>
  <c r="J513" i="4"/>
  <c r="J505" i="4"/>
  <c r="J497" i="4"/>
  <c r="J491" i="4"/>
  <c r="J481" i="4"/>
  <c r="J473" i="4"/>
  <c r="J465" i="4"/>
  <c r="J457" i="4"/>
  <c r="J449" i="4"/>
  <c r="J441" i="4"/>
  <c r="J433" i="4"/>
  <c r="J425" i="4"/>
  <c r="J417" i="4"/>
  <c r="J409" i="4"/>
  <c r="J401" i="4"/>
  <c r="J393" i="4"/>
  <c r="J385" i="4"/>
  <c r="J377" i="4"/>
  <c r="J369" i="4"/>
  <c r="J361" i="4"/>
  <c r="J353" i="4"/>
  <c r="J345" i="4"/>
  <c r="J622" i="4"/>
  <c r="J580" i="4"/>
  <c r="J467" i="4"/>
  <c r="J427" i="4"/>
  <c r="J411" i="4"/>
  <c r="J395" i="4"/>
  <c r="J379" i="4"/>
  <c r="J368" i="4"/>
  <c r="J346" i="4"/>
  <c r="J340" i="4"/>
  <c r="J332" i="4"/>
  <c r="J324" i="4"/>
  <c r="J316" i="4"/>
  <c r="J308" i="4"/>
  <c r="J300" i="4"/>
  <c r="J292" i="4"/>
  <c r="J284" i="4"/>
  <c r="J276" i="4"/>
  <c r="J268" i="4"/>
  <c r="J260" i="4"/>
  <c r="J252" i="4"/>
  <c r="J244" i="4"/>
  <c r="J236" i="4"/>
  <c r="J228" i="4"/>
  <c r="J220" i="4"/>
  <c r="J212" i="4"/>
  <c r="J204" i="4"/>
  <c r="J609" i="4"/>
  <c r="J515" i="4"/>
  <c r="J508" i="4"/>
  <c r="J456" i="4"/>
  <c r="J450" i="4"/>
  <c r="J363" i="4"/>
  <c r="J352" i="4"/>
  <c r="J341" i="4"/>
  <c r="J333" i="4"/>
  <c r="J325" i="4"/>
  <c r="J317" i="4"/>
  <c r="J309" i="4"/>
  <c r="J301" i="4"/>
  <c r="J293" i="4"/>
  <c r="J285" i="4"/>
  <c r="J277" i="4"/>
  <c r="J269" i="4"/>
  <c r="J261" i="4"/>
  <c r="J253" i="4"/>
  <c r="J245" i="4"/>
  <c r="J237" i="4"/>
  <c r="J229" i="4"/>
  <c r="J221" i="4"/>
  <c r="J213" i="4"/>
  <c r="J205" i="4"/>
  <c r="J197" i="4"/>
  <c r="J189" i="4"/>
  <c r="J603" i="4"/>
  <c r="J593" i="4"/>
  <c r="J480" i="4"/>
  <c r="J474" i="4"/>
  <c r="J451" i="4"/>
  <c r="J434" i="4"/>
  <c r="J418" i="4"/>
  <c r="J402" i="4"/>
  <c r="J386" i="4"/>
  <c r="J347" i="4"/>
  <c r="J342" i="4"/>
  <c r="J334" i="4"/>
  <c r="J326" i="4"/>
  <c r="J318" i="4"/>
  <c r="J310" i="4"/>
  <c r="J302" i="4"/>
  <c r="J294" i="4"/>
  <c r="J286" i="4"/>
  <c r="J278" i="4"/>
  <c r="J270" i="4"/>
  <c r="J262" i="4"/>
  <c r="J254" i="4"/>
  <c r="J246" i="4"/>
  <c r="J238" i="4"/>
  <c r="J230" i="4"/>
  <c r="J222" i="4"/>
  <c r="J214" i="4"/>
  <c r="J206" i="4"/>
  <c r="J198" i="4"/>
  <c r="J190" i="4"/>
  <c r="J801" i="4"/>
  <c r="J671" i="4"/>
  <c r="J623" i="4"/>
  <c r="J545" i="4"/>
  <c r="J523" i="4"/>
  <c r="J516" i="4"/>
  <c r="J475" i="4"/>
  <c r="J440" i="4"/>
  <c r="J424" i="4"/>
  <c r="J408" i="4"/>
  <c r="J392" i="4"/>
  <c r="J376" i="4"/>
  <c r="J370" i="4"/>
  <c r="J335" i="4"/>
  <c r="J327" i="4"/>
  <c r="J319" i="4"/>
  <c r="J311" i="4"/>
  <c r="J303" i="4"/>
  <c r="J295" i="4"/>
  <c r="J287" i="4"/>
  <c r="J279" i="4"/>
  <c r="J271" i="4"/>
  <c r="J263" i="4"/>
  <c r="J255" i="4"/>
  <c r="J247" i="4"/>
  <c r="J239" i="4"/>
  <c r="J231" i="4"/>
  <c r="J223" i="4"/>
  <c r="J215" i="4"/>
  <c r="J207" i="4"/>
  <c r="J199" i="4"/>
  <c r="J191" i="4"/>
  <c r="J638" i="4"/>
  <c r="J539" i="4"/>
  <c r="J529" i="4"/>
  <c r="J493" i="4"/>
  <c r="J464" i="4"/>
  <c r="J458" i="4"/>
  <c r="J435" i="4"/>
  <c r="J419" i="4"/>
  <c r="J403" i="4"/>
  <c r="J387" i="4"/>
  <c r="J360" i="4"/>
  <c r="J354" i="4"/>
  <c r="J336" i="4"/>
  <c r="J328" i="4"/>
  <c r="J320" i="4"/>
  <c r="J312" i="4"/>
  <c r="J304" i="4"/>
  <c r="J296" i="4"/>
  <c r="J288" i="4"/>
  <c r="J280" i="4"/>
  <c r="J272" i="4"/>
  <c r="J264" i="4"/>
  <c r="J256" i="4"/>
  <c r="J248" i="4"/>
  <c r="J240" i="4"/>
  <c r="J232" i="4"/>
  <c r="J224" i="4"/>
  <c r="J216" i="4"/>
  <c r="J208" i="4"/>
  <c r="J200" i="4"/>
  <c r="J192" i="4"/>
  <c r="J184" i="4"/>
  <c r="J587" i="4"/>
  <c r="J564" i="4"/>
  <c r="J483" i="4"/>
  <c r="J448" i="4"/>
  <c r="J442" i="4"/>
  <c r="J426" i="4"/>
  <c r="J410" i="4"/>
  <c r="J394" i="4"/>
  <c r="J378" i="4"/>
  <c r="J355" i="4"/>
  <c r="J338" i="4"/>
  <c r="J330" i="4"/>
  <c r="J322" i="4"/>
  <c r="J314" i="4"/>
  <c r="J306" i="4"/>
  <c r="J298" i="4"/>
  <c r="J290" i="4"/>
  <c r="J282" i="4"/>
  <c r="J274" i="4"/>
  <c r="J266" i="4"/>
  <c r="J258" i="4"/>
  <c r="J250" i="4"/>
  <c r="J242" i="4"/>
  <c r="J234" i="4"/>
  <c r="J226" i="4"/>
  <c r="J218" i="4"/>
  <c r="J210" i="4"/>
  <c r="J202" i="4"/>
  <c r="J194" i="4"/>
  <c r="J186" i="4"/>
  <c r="J459" i="4"/>
  <c r="J384" i="4"/>
  <c r="J329" i="4"/>
  <c r="J281" i="4"/>
  <c r="J267" i="4"/>
  <c r="J241" i="4"/>
  <c r="J227" i="4"/>
  <c r="J178" i="4"/>
  <c r="J170" i="4"/>
  <c r="J162" i="4"/>
  <c r="J154" i="4"/>
  <c r="J146" i="4"/>
  <c r="J138" i="4"/>
  <c r="J130" i="4"/>
  <c r="J122" i="4"/>
  <c r="J114" i="4"/>
  <c r="J106" i="4"/>
  <c r="J651" i="4"/>
  <c r="J507" i="4"/>
  <c r="J488" i="4"/>
  <c r="J321" i="4"/>
  <c r="J307" i="4"/>
  <c r="J259" i="4"/>
  <c r="J219" i="4"/>
  <c r="J179" i="4"/>
  <c r="J171" i="4"/>
  <c r="J163" i="4"/>
  <c r="J155" i="4"/>
  <c r="J147" i="4"/>
  <c r="J139" i="4"/>
  <c r="J131" i="4"/>
  <c r="J123" i="4"/>
  <c r="J115" i="4"/>
  <c r="J107" i="4"/>
  <c r="J105" i="4"/>
  <c r="J101" i="4"/>
  <c r="J97" i="4"/>
  <c r="J93" i="4"/>
  <c r="J89" i="4"/>
  <c r="J85" i="4"/>
  <c r="J81" i="4"/>
  <c r="J77" i="4"/>
  <c r="J73" i="4"/>
  <c r="J69" i="4"/>
  <c r="J65" i="4"/>
  <c r="J61" i="4"/>
  <c r="J58" i="4"/>
  <c r="J50" i="4"/>
  <c r="J42" i="4"/>
  <c r="J34" i="4"/>
  <c r="J26" i="4"/>
  <c r="J499" i="4"/>
  <c r="J482" i="4"/>
  <c r="J472" i="4"/>
  <c r="J400" i="4"/>
  <c r="J344" i="4"/>
  <c r="J313" i="4"/>
  <c r="J299" i="4"/>
  <c r="J273" i="4"/>
  <c r="J233" i="4"/>
  <c r="J211" i="4"/>
  <c r="J193" i="4"/>
  <c r="J187" i="4"/>
  <c r="J180" i="4"/>
  <c r="J172" i="4"/>
  <c r="J164" i="4"/>
  <c r="J156" i="4"/>
  <c r="J148" i="4"/>
  <c r="J140" i="4"/>
  <c r="J132" i="4"/>
  <c r="J124" i="4"/>
  <c r="J116" i="4"/>
  <c r="J108" i="4"/>
  <c r="J362" i="4"/>
  <c r="J339" i="4"/>
  <c r="J291" i="4"/>
  <c r="J265" i="4"/>
  <c r="J251" i="4"/>
  <c r="J225" i="4"/>
  <c r="J203" i="4"/>
  <c r="J181" i="4"/>
  <c r="J173" i="4"/>
  <c r="J165" i="4"/>
  <c r="J157" i="4"/>
  <c r="J149" i="4"/>
  <c r="J141" i="4"/>
  <c r="J133" i="4"/>
  <c r="J125" i="4"/>
  <c r="J117" i="4"/>
  <c r="J109" i="4"/>
  <c r="J684" i="4"/>
  <c r="J524" i="4"/>
  <c r="J489" i="4"/>
  <c r="J416" i="4"/>
  <c r="J305" i="4"/>
  <c r="J257" i="4"/>
  <c r="J217" i="4"/>
  <c r="J188" i="4"/>
  <c r="J182" i="4"/>
  <c r="J174" i="4"/>
  <c r="J166" i="4"/>
  <c r="J158" i="4"/>
  <c r="J150" i="4"/>
  <c r="J142" i="4"/>
  <c r="J134" i="4"/>
  <c r="J126" i="4"/>
  <c r="J118" i="4"/>
  <c r="J110" i="4"/>
  <c r="J639" i="4"/>
  <c r="J500" i="4"/>
  <c r="J331" i="4"/>
  <c r="J297" i="4"/>
  <c r="J283" i="4"/>
  <c r="J243" i="4"/>
  <c r="J209" i="4"/>
  <c r="J195" i="4"/>
  <c r="J175" i="4"/>
  <c r="J167" i="4"/>
  <c r="J159" i="4"/>
  <c r="J151" i="4"/>
  <c r="J143" i="4"/>
  <c r="J135" i="4"/>
  <c r="J127" i="4"/>
  <c r="J119" i="4"/>
  <c r="J111" i="4"/>
  <c r="J103" i="4"/>
  <c r="J99" i="4"/>
  <c r="J95" i="4"/>
  <c r="J91" i="4"/>
  <c r="J87" i="4"/>
  <c r="J83" i="4"/>
  <c r="J79" i="4"/>
  <c r="J75" i="4"/>
  <c r="J71" i="4"/>
  <c r="J67" i="4"/>
  <c r="J63" i="4"/>
  <c r="J54" i="4"/>
  <c r="J46" i="4"/>
  <c r="J38" i="4"/>
  <c r="J30" i="4"/>
  <c r="J860" i="4"/>
  <c r="J466" i="4"/>
  <c r="J443" i="4"/>
  <c r="J432" i="4"/>
  <c r="J371" i="4"/>
  <c r="J337" i="4"/>
  <c r="J323" i="4"/>
  <c r="J289" i="4"/>
  <c r="J249" i="4"/>
  <c r="J201" i="4"/>
  <c r="J176" i="4"/>
  <c r="J168" i="4"/>
  <c r="J160" i="4"/>
  <c r="J152" i="4"/>
  <c r="J144" i="4"/>
  <c r="J136" i="4"/>
  <c r="J128" i="4"/>
  <c r="J120" i="4"/>
  <c r="J112" i="4"/>
  <c r="J59" i="4"/>
  <c r="J51" i="4"/>
  <c r="J43" i="4"/>
  <c r="J11" i="4"/>
  <c r="J13" i="4"/>
  <c r="J17" i="4"/>
  <c r="Q28" i="4"/>
  <c r="J36" i="4"/>
  <c r="T51" i="4"/>
  <c r="J56" i="4"/>
  <c r="Q57" i="4"/>
  <c r="J64" i="4"/>
  <c r="J74" i="4"/>
  <c r="T83" i="4"/>
  <c r="J96" i="4"/>
  <c r="J137" i="4"/>
  <c r="J183" i="4"/>
  <c r="Q21" i="5"/>
  <c r="T8" i="5"/>
  <c r="Q15" i="5"/>
  <c r="T18" i="5"/>
  <c r="Z11" i="5"/>
  <c r="T104" i="5"/>
  <c r="Q104" i="5"/>
  <c r="T99" i="5"/>
  <c r="Q96" i="5"/>
  <c r="T91" i="5"/>
  <c r="Q88" i="5"/>
  <c r="T83" i="5"/>
  <c r="Q80" i="5"/>
  <c r="T75" i="5"/>
  <c r="Q72" i="5"/>
  <c r="T67" i="5"/>
  <c r="Q64" i="5"/>
  <c r="Q58" i="5"/>
  <c r="Q54" i="5"/>
  <c r="Q50" i="5"/>
  <c r="Q46" i="5"/>
  <c r="Q42" i="5"/>
  <c r="Q38" i="5"/>
  <c r="Q34" i="5"/>
  <c r="Q30" i="5"/>
  <c r="Q26" i="5"/>
  <c r="Q22" i="5"/>
  <c r="Q18" i="5"/>
  <c r="Q14" i="5"/>
  <c r="T102" i="5"/>
  <c r="Q99" i="5"/>
  <c r="T94" i="5"/>
  <c r="Q91" i="5"/>
  <c r="T86" i="5"/>
  <c r="Q83" i="5"/>
  <c r="T78" i="5"/>
  <c r="Q75" i="5"/>
  <c r="T70" i="5"/>
  <c r="Q67" i="5"/>
  <c r="T105" i="5"/>
  <c r="Q102" i="5"/>
  <c r="T97" i="5"/>
  <c r="Q94" i="5"/>
  <c r="T89" i="5"/>
  <c r="Q86" i="5"/>
  <c r="T81" i="5"/>
  <c r="Q78" i="5"/>
  <c r="T73" i="5"/>
  <c r="Q70" i="5"/>
  <c r="T65" i="5"/>
  <c r="Q62" i="5"/>
  <c r="Q59" i="5"/>
  <c r="Q55" i="5"/>
  <c r="Q51" i="5"/>
  <c r="Q47" i="5"/>
  <c r="Q105" i="5"/>
  <c r="T100" i="5"/>
  <c r="Q97" i="5"/>
  <c r="T92" i="5"/>
  <c r="Q89" i="5"/>
  <c r="T84" i="5"/>
  <c r="Q81" i="5"/>
  <c r="T76" i="5"/>
  <c r="Q73" i="5"/>
  <c r="T68" i="5"/>
  <c r="Q65" i="5"/>
  <c r="T60" i="5"/>
  <c r="Q103" i="5"/>
  <c r="T98" i="5"/>
  <c r="Q95" i="5"/>
  <c r="T90" i="5"/>
  <c r="Q87" i="5"/>
  <c r="T82" i="5"/>
  <c r="Q79" i="5"/>
  <c r="T74" i="5"/>
  <c r="Q71" i="5"/>
  <c r="T66" i="5"/>
  <c r="Q63" i="5"/>
  <c r="T101" i="5"/>
  <c r="Q98" i="5"/>
  <c r="T93" i="5"/>
  <c r="Q90" i="5"/>
  <c r="T85" i="5"/>
  <c r="Q82" i="5"/>
  <c r="T77" i="5"/>
  <c r="Q92" i="5"/>
  <c r="T87" i="5"/>
  <c r="T80" i="5"/>
  <c r="T62" i="5"/>
  <c r="Q57" i="5"/>
  <c r="Q49" i="5"/>
  <c r="T41" i="5"/>
  <c r="Q40" i="5"/>
  <c r="Q37" i="5"/>
  <c r="T64" i="5"/>
  <c r="Q60" i="5"/>
  <c r="T58" i="5"/>
  <c r="Q52" i="5"/>
  <c r="T50" i="5"/>
  <c r="T38" i="5"/>
  <c r="Q31" i="5"/>
  <c r="Q101" i="5"/>
  <c r="Q77" i="5"/>
  <c r="Q66" i="5"/>
  <c r="T53" i="5"/>
  <c r="T45" i="5"/>
  <c r="Q44" i="5"/>
  <c r="Q41" i="5"/>
  <c r="T29" i="5"/>
  <c r="Q28" i="5"/>
  <c r="Q25" i="5"/>
  <c r="T13" i="5"/>
  <c r="T96" i="5"/>
  <c r="Q84" i="5"/>
  <c r="T79" i="5"/>
  <c r="T103" i="5"/>
  <c r="Q93" i="5"/>
  <c r="T72" i="5"/>
  <c r="T63" i="5"/>
  <c r="T61" i="5"/>
  <c r="Q53" i="5"/>
  <c r="T88" i="5"/>
  <c r="Q74" i="5"/>
  <c r="Q61" i="5"/>
  <c r="Q56" i="5"/>
  <c r="Q48" i="5"/>
  <c r="Q39" i="5"/>
  <c r="Q23" i="5"/>
  <c r="Q10" i="5"/>
  <c r="Q85" i="5"/>
  <c r="T69" i="5"/>
  <c r="T57" i="5"/>
  <c r="T49" i="5"/>
  <c r="T40" i="5"/>
  <c r="T71" i="5"/>
  <c r="Q69" i="5"/>
  <c r="Q35" i="5"/>
  <c r="Q32" i="5"/>
  <c r="T25" i="5"/>
  <c r="Q45" i="5"/>
  <c r="T36" i="5"/>
  <c r="T33" i="5"/>
  <c r="T28" i="5"/>
  <c r="T95" i="5"/>
  <c r="Q76" i="5"/>
  <c r="Q43" i="5"/>
  <c r="T20" i="5"/>
  <c r="T17" i="5"/>
  <c r="Q36" i="5"/>
  <c r="Q33" i="5"/>
  <c r="Q100" i="5"/>
  <c r="Q68" i="5"/>
  <c r="T37" i="5"/>
  <c r="T34" i="5"/>
  <c r="Q24" i="5"/>
  <c r="T22" i="5"/>
  <c r="Q16" i="5"/>
  <c r="T11" i="5"/>
  <c r="Q29" i="5"/>
  <c r="Q19" i="5"/>
  <c r="T9" i="5"/>
  <c r="Q27" i="5"/>
  <c r="Q11" i="5"/>
  <c r="T42" i="5"/>
  <c r="Q17" i="5"/>
  <c r="Q12" i="5"/>
  <c r="Q9" i="5"/>
  <c r="Q20" i="5"/>
  <c r="T10" i="5"/>
  <c r="Q13" i="5"/>
  <c r="T24" i="5"/>
  <c r="Q8" i="5"/>
  <c r="T26" i="5"/>
  <c r="T15" i="5"/>
  <c r="T32" i="5"/>
  <c r="T44" i="5"/>
  <c r="T12" i="5"/>
  <c r="T27" i="5"/>
  <c r="T39" i="5"/>
  <c r="T46" i="5"/>
  <c r="T23" i="5"/>
  <c r="T54" i="5"/>
  <c r="T14" i="5"/>
  <c r="T43" i="5"/>
  <c r="T16" i="5"/>
  <c r="T30" i="5"/>
  <c r="T51" i="5"/>
  <c r="T59" i="5"/>
  <c r="T48" i="5"/>
  <c r="T56" i="5"/>
  <c r="I484" i="9"/>
  <c r="I452" i="9"/>
  <c r="I420" i="9"/>
  <c r="I388" i="9"/>
  <c r="I496" i="9"/>
  <c r="I464" i="9"/>
  <c r="I432" i="9"/>
  <c r="I400" i="9"/>
  <c r="I368" i="9"/>
  <c r="I336" i="9"/>
  <c r="I304" i="9"/>
  <c r="I272" i="9"/>
  <c r="I240" i="9"/>
  <c r="I208" i="9"/>
  <c r="I176" i="9"/>
  <c r="I159" i="9"/>
  <c r="I155" i="9"/>
  <c r="I151" i="9"/>
  <c r="I147" i="9"/>
  <c r="I143" i="9"/>
  <c r="I139" i="9"/>
  <c r="I135" i="9"/>
  <c r="I131" i="9"/>
  <c r="I127" i="9"/>
  <c r="I123" i="9"/>
  <c r="I119" i="9"/>
  <c r="I115" i="9"/>
  <c r="I111" i="9"/>
  <c r="I107" i="9"/>
  <c r="I103" i="9"/>
  <c r="I99" i="9"/>
  <c r="I95" i="9"/>
  <c r="I91" i="9"/>
  <c r="I87" i="9"/>
  <c r="I83" i="9"/>
  <c r="I79" i="9"/>
  <c r="I75" i="9"/>
  <c r="I71" i="9"/>
  <c r="I67" i="9"/>
  <c r="I63" i="9"/>
  <c r="I59" i="9"/>
  <c r="I55" i="9"/>
  <c r="I51" i="9"/>
  <c r="I47" i="9"/>
  <c r="I43" i="9"/>
  <c r="I39" i="9"/>
  <c r="I35" i="9"/>
  <c r="I31" i="9"/>
  <c r="I27" i="9"/>
  <c r="I23" i="9"/>
  <c r="I19" i="9"/>
  <c r="I15" i="9"/>
  <c r="I11" i="9"/>
  <c r="I7" i="9"/>
  <c r="I3" i="9"/>
  <c r="I476" i="9"/>
  <c r="I444" i="9"/>
  <c r="I412" i="9"/>
  <c r="I380" i="9"/>
  <c r="I316" i="9"/>
  <c r="I284" i="9"/>
  <c r="I252" i="9"/>
  <c r="I220" i="9"/>
  <c r="I188" i="9"/>
  <c r="I488" i="9"/>
  <c r="I456" i="9"/>
  <c r="I424" i="9"/>
  <c r="I392" i="9"/>
  <c r="I500" i="9"/>
  <c r="I468" i="9"/>
  <c r="I436" i="9"/>
  <c r="I404" i="9"/>
  <c r="I460" i="9"/>
  <c r="I416" i="9"/>
  <c r="I248" i="9"/>
  <c r="I204" i="9"/>
  <c r="I408" i="9"/>
  <c r="I160" i="9"/>
  <c r="I144" i="9"/>
  <c r="I128" i="9"/>
  <c r="I112" i="9"/>
  <c r="I96" i="9"/>
  <c r="I80" i="9"/>
  <c r="I64" i="9"/>
  <c r="I48" i="9"/>
  <c r="I32" i="9"/>
  <c r="I16" i="9"/>
  <c r="I480" i="9"/>
  <c r="I312" i="9"/>
  <c r="I472" i="9"/>
  <c r="I428" i="9"/>
  <c r="I384" i="9"/>
  <c r="I216" i="9"/>
  <c r="I148" i="9"/>
  <c r="I132" i="9"/>
  <c r="I116" i="9"/>
  <c r="I100" i="9"/>
  <c r="I84" i="9"/>
  <c r="I68" i="9"/>
  <c r="I52" i="9"/>
  <c r="I36" i="9"/>
  <c r="I20" i="9"/>
  <c r="I4" i="9"/>
  <c r="I376" i="9"/>
  <c r="I492" i="9"/>
  <c r="I448" i="9"/>
  <c r="I280" i="9"/>
  <c r="I152" i="9"/>
  <c r="I136" i="9"/>
  <c r="I120" i="9"/>
  <c r="I104" i="9"/>
  <c r="I88" i="9"/>
  <c r="I72" i="9"/>
  <c r="I56" i="9"/>
  <c r="I40" i="9"/>
  <c r="I24" i="9"/>
  <c r="I8" i="9"/>
  <c r="I440" i="9"/>
  <c r="I300" i="9"/>
  <c r="I145" i="9"/>
  <c r="I124" i="9"/>
  <c r="I81" i="9"/>
  <c r="I60" i="9"/>
  <c r="I17" i="9"/>
  <c r="I129" i="9"/>
  <c r="I108" i="9"/>
  <c r="I65" i="9"/>
  <c r="I44" i="9"/>
  <c r="I344" i="9"/>
  <c r="I156" i="9"/>
  <c r="I113" i="9"/>
  <c r="I92" i="9"/>
  <c r="I49" i="9"/>
  <c r="I28" i="9"/>
  <c r="I396" i="9"/>
  <c r="I256" i="9"/>
  <c r="I184" i="9"/>
  <c r="I161" i="9"/>
  <c r="I76" i="9"/>
  <c r="I97" i="9"/>
  <c r="I12" i="9"/>
  <c r="I33" i="9"/>
  <c r="A2" i="8"/>
  <c r="C4" i="7"/>
  <c r="I140" i="9"/>
  <c r="T19" i="5"/>
  <c r="T35" i="5"/>
  <c r="T47" i="5"/>
  <c r="T55" i="5"/>
  <c r="T31" i="5"/>
  <c r="T52" i="5"/>
  <c r="I133" i="9"/>
  <c r="I364" i="9"/>
  <c r="I498" i="9"/>
  <c r="I41" i="9"/>
  <c r="I403" i="9"/>
  <c r="I5" i="9"/>
  <c r="I105" i="9"/>
  <c r="I287" i="9"/>
  <c r="I69" i="9"/>
  <c r="I192" i="9"/>
  <c r="I224" i="9"/>
  <c r="I352" i="9"/>
  <c r="I13" i="9"/>
  <c r="I34" i="9"/>
  <c r="I77" i="9"/>
  <c r="I98" i="9"/>
  <c r="I141" i="9"/>
  <c r="I162" i="9"/>
  <c r="I249" i="9"/>
  <c r="I264" i="9"/>
  <c r="I288" i="9"/>
  <c r="I389" i="9"/>
  <c r="I21" i="9"/>
  <c r="I57" i="9"/>
  <c r="I85" i="9"/>
  <c r="I121" i="9"/>
  <c r="I149" i="9"/>
  <c r="I242" i="9"/>
  <c r="I250" i="9"/>
  <c r="I320" i="9"/>
  <c r="I29" i="9"/>
  <c r="I50" i="9"/>
  <c r="I93" i="9"/>
  <c r="I114" i="9"/>
  <c r="I157" i="9"/>
  <c r="I172" i="9"/>
  <c r="I243" i="9"/>
  <c r="I359" i="9"/>
  <c r="I461" i="9"/>
  <c r="I9" i="9"/>
  <c r="I37" i="9"/>
  <c r="I73" i="9"/>
  <c r="I101" i="9"/>
  <c r="I137" i="9"/>
  <c r="I228" i="9"/>
  <c r="I236" i="9"/>
  <c r="I338" i="9"/>
  <c r="I345" i="9"/>
  <c r="I360" i="9"/>
  <c r="I454" i="9"/>
  <c r="I2" i="9"/>
  <c r="I45" i="9"/>
  <c r="I66" i="9"/>
  <c r="I109" i="9"/>
  <c r="I130" i="9"/>
  <c r="I205" i="9"/>
  <c r="I268" i="9"/>
  <c r="I447" i="9"/>
  <c r="I455" i="9"/>
  <c r="I25" i="9"/>
  <c r="I53" i="9"/>
  <c r="I89" i="9"/>
  <c r="I117" i="9"/>
  <c r="I153" i="9"/>
  <c r="I198" i="9"/>
  <c r="I293" i="9"/>
  <c r="I308" i="9"/>
  <c r="I332" i="9"/>
  <c r="I18" i="9"/>
  <c r="I61" i="9"/>
  <c r="I82" i="9"/>
  <c r="I125" i="9"/>
  <c r="I146" i="9"/>
  <c r="I191" i="9"/>
  <c r="I199" i="9"/>
  <c r="I294" i="9"/>
  <c r="I301" i="9"/>
  <c r="I410" i="9"/>
  <c r="I499" i="9"/>
  <c r="I178" i="9"/>
  <c r="I185" i="9"/>
  <c r="I200" i="9"/>
  <c r="I229" i="9"/>
  <c r="I244" i="9"/>
  <c r="I295" i="9"/>
  <c r="I324" i="9"/>
  <c r="I339" i="9"/>
  <c r="I346" i="9"/>
  <c r="I383" i="9"/>
  <c r="I390" i="9"/>
  <c r="I397" i="9"/>
  <c r="I434" i="9"/>
  <c r="I441" i="9"/>
  <c r="I485" i="9"/>
  <c r="I14" i="9"/>
  <c r="I30" i="9"/>
  <c r="I46" i="9"/>
  <c r="I62" i="9"/>
  <c r="I78" i="9"/>
  <c r="I94" i="9"/>
  <c r="I110" i="9"/>
  <c r="I126" i="9"/>
  <c r="I142" i="9"/>
  <c r="I158" i="9"/>
  <c r="I164" i="9"/>
  <c r="I179" i="9"/>
  <c r="I186" i="9"/>
  <c r="I223" i="9"/>
  <c r="I230" i="9"/>
  <c r="I237" i="9"/>
  <c r="I274" i="9"/>
  <c r="I281" i="9"/>
  <c r="I296" i="9"/>
  <c r="I325" i="9"/>
  <c r="I340" i="9"/>
  <c r="I391" i="9"/>
  <c r="I435" i="9"/>
  <c r="I442" i="9"/>
  <c r="I479" i="9"/>
  <c r="I486" i="9"/>
  <c r="I493" i="9"/>
  <c r="I165" i="9"/>
  <c r="I180" i="9"/>
  <c r="I231" i="9"/>
  <c r="I260" i="9"/>
  <c r="I275" i="9"/>
  <c r="I282" i="9"/>
  <c r="I319" i="9"/>
  <c r="I326" i="9"/>
  <c r="I333" i="9"/>
  <c r="I348" i="9"/>
  <c r="I370" i="9"/>
  <c r="I377" i="9"/>
  <c r="I421" i="9"/>
  <c r="I487" i="9"/>
  <c r="I10" i="9"/>
  <c r="I26" i="9"/>
  <c r="I42" i="9"/>
  <c r="I58" i="9"/>
  <c r="I74" i="9"/>
  <c r="I90" i="9"/>
  <c r="I106" i="9"/>
  <c r="I122" i="9"/>
  <c r="I138" i="9"/>
  <c r="I154" i="9"/>
  <c r="I166" i="9"/>
  <c r="I173" i="9"/>
  <c r="I210" i="9"/>
  <c r="I217" i="9"/>
  <c r="I232" i="9"/>
  <c r="I261" i="9"/>
  <c r="I276" i="9"/>
  <c r="I327" i="9"/>
  <c r="I356" i="9"/>
  <c r="I371" i="9"/>
  <c r="I378" i="9"/>
  <c r="I415" i="9"/>
  <c r="I422" i="9"/>
  <c r="I429" i="9"/>
  <c r="I466" i="9"/>
  <c r="I473" i="9"/>
  <c r="I167" i="9"/>
  <c r="I196" i="9"/>
  <c r="I211" i="9"/>
  <c r="I218" i="9"/>
  <c r="I255" i="9"/>
  <c r="I262" i="9"/>
  <c r="I269" i="9"/>
  <c r="I306" i="9"/>
  <c r="I313" i="9"/>
  <c r="I328" i="9"/>
  <c r="I357" i="9"/>
  <c r="I372" i="9"/>
  <c r="I423" i="9"/>
  <c r="I467" i="9"/>
  <c r="I474" i="9"/>
  <c r="I6" i="9"/>
  <c r="I22" i="9"/>
  <c r="I38" i="9"/>
  <c r="I54" i="9"/>
  <c r="I70" i="9"/>
  <c r="I86" i="9"/>
  <c r="I102" i="9"/>
  <c r="I118" i="9"/>
  <c r="I134" i="9"/>
  <c r="I150" i="9"/>
  <c r="I168" i="9"/>
  <c r="I197" i="9"/>
  <c r="I212" i="9"/>
  <c r="I263" i="9"/>
  <c r="I292" i="9"/>
  <c r="I307" i="9"/>
  <c r="I314" i="9"/>
  <c r="I351" i="9"/>
  <c r="I358" i="9"/>
  <c r="I365" i="9"/>
  <c r="I402" i="9"/>
  <c r="I409" i="9"/>
  <c r="I453" i="9"/>
  <c r="I174" i="9"/>
  <c r="I187" i="9"/>
  <c r="I193" i="9"/>
  <c r="I206" i="9"/>
  <c r="I219" i="9"/>
  <c r="I225" i="9"/>
  <c r="I238" i="9"/>
  <c r="I251" i="9"/>
  <c r="I257" i="9"/>
  <c r="I270" i="9"/>
  <c r="I283" i="9"/>
  <c r="I289" i="9"/>
  <c r="I302" i="9"/>
  <c r="I315" i="9"/>
  <c r="I321" i="9"/>
  <c r="I334" i="9"/>
  <c r="I347" i="9"/>
  <c r="I353" i="9"/>
  <c r="I366" i="9"/>
  <c r="I379" i="9"/>
  <c r="I385" i="9"/>
  <c r="I398" i="9"/>
  <c r="I411" i="9"/>
  <c r="I417" i="9"/>
  <c r="I430" i="9"/>
  <c r="I443" i="9"/>
  <c r="I449" i="9"/>
  <c r="I462" i="9"/>
  <c r="I475" i="9"/>
  <c r="I481" i="9"/>
  <c r="I494" i="9"/>
  <c r="I175" i="9"/>
  <c r="I181" i="9"/>
  <c r="I194" i="9"/>
  <c r="I207" i="9"/>
  <c r="I213" i="9"/>
  <c r="I226" i="9"/>
  <c r="I239" i="9"/>
  <c r="I245" i="9"/>
  <c r="I258" i="9"/>
  <c r="I271" i="9"/>
  <c r="I277" i="9"/>
  <c r="I290" i="9"/>
  <c r="I303" i="9"/>
  <c r="I309" i="9"/>
  <c r="I322" i="9"/>
  <c r="I335" i="9"/>
  <c r="I341" i="9"/>
  <c r="I354" i="9"/>
  <c r="I367" i="9"/>
  <c r="I373" i="9"/>
  <c r="I386" i="9"/>
  <c r="I399" i="9"/>
  <c r="I405" i="9"/>
  <c r="I418" i="9"/>
  <c r="I431" i="9"/>
  <c r="I437" i="9"/>
  <c r="I450" i="9"/>
  <c r="I463" i="9"/>
  <c r="I469" i="9"/>
  <c r="I482" i="9"/>
  <c r="I495" i="9"/>
  <c r="I501" i="9"/>
  <c r="I163" i="9"/>
  <c r="I169" i="9"/>
  <c r="I182" i="9"/>
  <c r="I195" i="9"/>
  <c r="I201" i="9"/>
  <c r="I214" i="9"/>
  <c r="I227" i="9"/>
  <c r="I233" i="9"/>
  <c r="I246" i="9"/>
  <c r="I259" i="9"/>
  <c r="I265" i="9"/>
  <c r="I278" i="9"/>
  <c r="I291" i="9"/>
  <c r="I297" i="9"/>
  <c r="I310" i="9"/>
  <c r="I323" i="9"/>
  <c r="I329" i="9"/>
  <c r="I342" i="9"/>
  <c r="I355" i="9"/>
  <c r="I361" i="9"/>
  <c r="I374" i="9"/>
  <c r="I387" i="9"/>
  <c r="I393" i="9"/>
  <c r="I406" i="9"/>
  <c r="I419" i="9"/>
  <c r="I425" i="9"/>
  <c r="I438" i="9"/>
  <c r="I451" i="9"/>
  <c r="I457" i="9"/>
  <c r="I470" i="9"/>
  <c r="I483" i="9"/>
  <c r="I489" i="9"/>
  <c r="I502" i="9"/>
  <c r="I170" i="9"/>
  <c r="I183" i="9"/>
  <c r="I189" i="9"/>
  <c r="I202" i="9"/>
  <c r="I215" i="9"/>
  <c r="I221" i="9"/>
  <c r="I234" i="9"/>
  <c r="I247" i="9"/>
  <c r="I253" i="9"/>
  <c r="I266" i="9"/>
  <c r="I279" i="9"/>
  <c r="I285" i="9"/>
  <c r="I298" i="9"/>
  <c r="I311" i="9"/>
  <c r="I317" i="9"/>
  <c r="I330" i="9"/>
  <c r="I343" i="9"/>
  <c r="I349" i="9"/>
  <c r="I362" i="9"/>
  <c r="I375" i="9"/>
  <c r="I381" i="9"/>
  <c r="I394" i="9"/>
  <c r="I407" i="9"/>
  <c r="I413" i="9"/>
  <c r="I426" i="9"/>
  <c r="I439" i="9"/>
  <c r="I445" i="9"/>
  <c r="I458" i="9"/>
  <c r="I471" i="9"/>
  <c r="I477" i="9"/>
  <c r="I490" i="9"/>
  <c r="E4" i="10"/>
  <c r="I171" i="9"/>
  <c r="I177" i="9"/>
  <c r="I190" i="9"/>
  <c r="I203" i="9"/>
  <c r="I209" i="9"/>
  <c r="I222" i="9"/>
  <c r="I235" i="9"/>
  <c r="I241" i="9"/>
  <c r="I254" i="9"/>
  <c r="I267" i="9"/>
  <c r="I273" i="9"/>
  <c r="I286" i="9"/>
  <c r="I299" i="9"/>
  <c r="I305" i="9"/>
  <c r="I318" i="9"/>
  <c r="I331" i="9"/>
  <c r="I337" i="9"/>
  <c r="I350" i="9"/>
  <c r="I363" i="9"/>
  <c r="I369" i="9"/>
  <c r="I382" i="9"/>
  <c r="I395" i="9"/>
  <c r="I401" i="9"/>
  <c r="I414" i="9"/>
  <c r="I427" i="9"/>
  <c r="I433" i="9"/>
  <c r="I446" i="9"/>
  <c r="I459" i="9"/>
  <c r="I465" i="9"/>
  <c r="I478" i="9"/>
  <c r="I491" i="9"/>
  <c r="I497" i="9"/>
  <c r="Q9" i="2" l="1"/>
  <c r="S9" i="2" s="1"/>
  <c r="Q6" i="2"/>
  <c r="T6" i="2" s="1"/>
  <c r="Q5" i="2"/>
  <c r="S5" i="2" s="1"/>
  <c r="Q7" i="2"/>
  <c r="S7" i="2" s="1"/>
  <c r="Q8" i="2"/>
  <c r="T8" i="2" s="1"/>
  <c r="I1" i="9"/>
  <c r="A8" i="5"/>
  <c r="A8" i="4"/>
  <c r="Y10" i="5"/>
  <c r="Z10" i="5" s="1"/>
  <c r="U34" i="1"/>
  <c r="Y8" i="5"/>
  <c r="Z8" i="5" s="1"/>
  <c r="U26" i="1"/>
  <c r="Y6" i="5"/>
  <c r="Z6" i="5" s="1"/>
  <c r="U18" i="1"/>
  <c r="V18" i="1" s="1"/>
  <c r="V19" i="1" s="1"/>
  <c r="V20" i="1" s="1"/>
  <c r="V21" i="1" s="1"/>
  <c r="U7" i="1"/>
  <c r="W7" i="1"/>
  <c r="T5" i="5"/>
  <c r="W6" i="1"/>
  <c r="U6" i="1"/>
  <c r="Y7" i="5"/>
  <c r="Z7" i="5" s="1"/>
  <c r="U22" i="1"/>
  <c r="S9" i="1"/>
  <c r="T9" i="1"/>
  <c r="T5" i="1"/>
  <c r="S5" i="1"/>
  <c r="W8" i="1"/>
  <c r="U8" i="1"/>
  <c r="Y9" i="5"/>
  <c r="Z9" i="5" s="1"/>
  <c r="U30" i="1"/>
  <c r="T5" i="4"/>
  <c r="T9" i="2" l="1"/>
  <c r="T5" i="2"/>
  <c r="T7" i="2"/>
  <c r="S6" i="2"/>
  <c r="S8" i="2"/>
  <c r="W5" i="2"/>
  <c r="U5" i="2"/>
  <c r="D5" i="4" s="1"/>
  <c r="W5" i="1"/>
  <c r="U5" i="1"/>
  <c r="W6" i="2"/>
  <c r="U6" i="2"/>
  <c r="E5" i="4" s="1"/>
  <c r="W8" i="2"/>
  <c r="U8" i="2"/>
  <c r="G5" i="4" s="1"/>
  <c r="W7" i="2"/>
  <c r="U7" i="2"/>
  <c r="F5" i="4" s="1"/>
  <c r="W9" i="2"/>
  <c r="U9" i="2"/>
  <c r="H5" i="4" s="1"/>
  <c r="U9" i="1"/>
  <c r="W9" i="1"/>
  <c r="V22" i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E924" i="4" l="1"/>
  <c r="E916" i="4"/>
  <c r="E908" i="4"/>
  <c r="E900" i="4"/>
  <c r="E892" i="4"/>
  <c r="E884" i="4"/>
  <c r="E876" i="4"/>
  <c r="E868" i="4"/>
  <c r="E860" i="4"/>
  <c r="E852" i="4"/>
  <c r="E846" i="4"/>
  <c r="E838" i="4"/>
  <c r="E830" i="4"/>
  <c r="E930" i="4"/>
  <c r="E903" i="4"/>
  <c r="E901" i="4"/>
  <c r="E899" i="4"/>
  <c r="E897" i="4"/>
  <c r="E872" i="4"/>
  <c r="E870" i="4"/>
  <c r="E866" i="4"/>
  <c r="E821" i="4"/>
  <c r="E813" i="4"/>
  <c r="E805" i="4"/>
  <c r="E797" i="4"/>
  <c r="E789" i="4"/>
  <c r="E781" i="4"/>
  <c r="E773" i="4"/>
  <c r="E765" i="4"/>
  <c r="E757" i="4"/>
  <c r="E749" i="4"/>
  <c r="E741" i="4"/>
  <c r="E733" i="4"/>
  <c r="E725" i="4"/>
  <c r="E717" i="4"/>
  <c r="E709" i="4"/>
  <c r="E701" i="4"/>
  <c r="E693" i="4"/>
  <c r="E922" i="4"/>
  <c r="E917" i="4"/>
  <c r="E912" i="4"/>
  <c r="E909" i="4"/>
  <c r="E906" i="4"/>
  <c r="E927" i="4"/>
  <c r="E914" i="4"/>
  <c r="E929" i="4"/>
  <c r="E919" i="4"/>
  <c r="E894" i="4"/>
  <c r="E881" i="4"/>
  <c r="E859" i="4"/>
  <c r="E854" i="4"/>
  <c r="E833" i="4"/>
  <c r="E831" i="4"/>
  <c r="E829" i="4"/>
  <c r="E827" i="4"/>
  <c r="E820" i="4"/>
  <c r="E807" i="4"/>
  <c r="E804" i="4"/>
  <c r="E791" i="4"/>
  <c r="E788" i="4"/>
  <c r="E775" i="4"/>
  <c r="E772" i="4"/>
  <c r="E759" i="4"/>
  <c r="E756" i="4"/>
  <c r="E743" i="4"/>
  <c r="E740" i="4"/>
  <c r="E727" i="4"/>
  <c r="E724" i="4"/>
  <c r="E711" i="4"/>
  <c r="E708" i="4"/>
  <c r="E695" i="4"/>
  <c r="E692" i="4"/>
  <c r="E685" i="4"/>
  <c r="E677" i="4"/>
  <c r="E669" i="4"/>
  <c r="E661" i="4"/>
  <c r="E928" i="4"/>
  <c r="E915" i="4"/>
  <c r="E904" i="4"/>
  <c r="E898" i="4"/>
  <c r="E890" i="4"/>
  <c r="E885" i="4"/>
  <c r="E880" i="4"/>
  <c r="E874" i="4"/>
  <c r="E871" i="4"/>
  <c r="E863" i="4"/>
  <c r="E850" i="4"/>
  <c r="E834" i="4"/>
  <c r="E832" i="4"/>
  <c r="E828" i="4"/>
  <c r="E815" i="4"/>
  <c r="E812" i="4"/>
  <c r="E799" i="4"/>
  <c r="E796" i="4"/>
  <c r="E783" i="4"/>
  <c r="E780" i="4"/>
  <c r="E767" i="4"/>
  <c r="E764" i="4"/>
  <c r="E751" i="4"/>
  <c r="E748" i="4"/>
  <c r="E735" i="4"/>
  <c r="E732" i="4"/>
  <c r="E719" i="4"/>
  <c r="E716" i="4"/>
  <c r="E703" i="4"/>
  <c r="E700" i="4"/>
  <c r="E687" i="4"/>
  <c r="E681" i="4"/>
  <c r="E673" i="4"/>
  <c r="E665" i="4"/>
  <c r="E657" i="4"/>
  <c r="E918" i="4"/>
  <c r="E889" i="4"/>
  <c r="E856" i="4"/>
  <c r="E844" i="4"/>
  <c r="E839" i="4"/>
  <c r="E824" i="4"/>
  <c r="E810" i="4"/>
  <c r="E793" i="4"/>
  <c r="E790" i="4"/>
  <c r="E779" i="4"/>
  <c r="E760" i="4"/>
  <c r="E746" i="4"/>
  <c r="E729" i="4"/>
  <c r="E726" i="4"/>
  <c r="E910" i="4"/>
  <c r="E896" i="4"/>
  <c r="E895" i="4"/>
  <c r="E887" i="4"/>
  <c r="E879" i="4"/>
  <c r="E869" i="4"/>
  <c r="E862" i="4"/>
  <c r="E861" i="4"/>
  <c r="E848" i="4"/>
  <c r="E847" i="4"/>
  <c r="E843" i="4"/>
  <c r="E823" i="4"/>
  <c r="E809" i="4"/>
  <c r="E806" i="4"/>
  <c r="E795" i="4"/>
  <c r="E776" i="4"/>
  <c r="E762" i="4"/>
  <c r="E745" i="4"/>
  <c r="E742" i="4"/>
  <c r="E731" i="4"/>
  <c r="E712" i="4"/>
  <c r="E913" i="4"/>
  <c r="E893" i="4"/>
  <c r="E877" i="4"/>
  <c r="E853" i="4"/>
  <c r="E826" i="4"/>
  <c r="E822" i="4"/>
  <c r="E811" i="4"/>
  <c r="E792" i="4"/>
  <c r="E778" i="4"/>
  <c r="E761" i="4"/>
  <c r="E758" i="4"/>
  <c r="E747" i="4"/>
  <c r="E728" i="4"/>
  <c r="E921" i="4"/>
  <c r="E857" i="4"/>
  <c r="E855" i="4"/>
  <c r="E836" i="4"/>
  <c r="E803" i="4"/>
  <c r="E802" i="4"/>
  <c r="E801" i="4"/>
  <c r="E800" i="4"/>
  <c r="E798" i="4"/>
  <c r="E787" i="4"/>
  <c r="E786" i="4"/>
  <c r="E785" i="4"/>
  <c r="E784" i="4"/>
  <c r="E763" i="4"/>
  <c r="E754" i="4"/>
  <c r="E753" i="4"/>
  <c r="E752" i="4"/>
  <c r="E750" i="4"/>
  <c r="E710" i="4"/>
  <c r="E697" i="4"/>
  <c r="E694" i="4"/>
  <c r="E684" i="4"/>
  <c r="E680" i="4"/>
  <c r="E678" i="4"/>
  <c r="E674" i="4"/>
  <c r="E651" i="4"/>
  <c r="E858" i="4"/>
  <c r="E851" i="4"/>
  <c r="E849" i="4"/>
  <c r="E744" i="4"/>
  <c r="E730" i="4"/>
  <c r="E714" i="4"/>
  <c r="E705" i="4"/>
  <c r="E699" i="4"/>
  <c r="E668" i="4"/>
  <c r="E664" i="4"/>
  <c r="E662" i="4"/>
  <c r="E658" i="4"/>
  <c r="E653" i="4"/>
  <c r="E645" i="4"/>
  <c r="E637" i="4"/>
  <c r="E629" i="4"/>
  <c r="E621" i="4"/>
  <c r="E926" i="4"/>
  <c r="E923" i="4"/>
  <c r="E878" i="4"/>
  <c r="E867" i="4"/>
  <c r="E845" i="4"/>
  <c r="E842" i="4"/>
  <c r="E704" i="4"/>
  <c r="E690" i="4"/>
  <c r="E671" i="4"/>
  <c r="E667" i="4"/>
  <c r="E656" i="4"/>
  <c r="E648" i="4"/>
  <c r="E640" i="4"/>
  <c r="E632" i="4"/>
  <c r="E624" i="4"/>
  <c r="E883" i="4"/>
  <c r="E817" i="4"/>
  <c r="E738" i="4"/>
  <c r="E723" i="4"/>
  <c r="E702" i="4"/>
  <c r="E686" i="4"/>
  <c r="E672" i="4"/>
  <c r="E652" i="4"/>
  <c r="E643" i="4"/>
  <c r="E641" i="4"/>
  <c r="E639" i="4"/>
  <c r="E635" i="4"/>
  <c r="E633" i="4"/>
  <c r="E631" i="4"/>
  <c r="E627" i="4"/>
  <c r="E625" i="4"/>
  <c r="E623" i="4"/>
  <c r="E616" i="4"/>
  <c r="E608" i="4"/>
  <c r="E600" i="4"/>
  <c r="E592" i="4"/>
  <c r="E584" i="4"/>
  <c r="E576" i="4"/>
  <c r="E568" i="4"/>
  <c r="E560" i="4"/>
  <c r="E552" i="4"/>
  <c r="E544" i="4"/>
  <c r="E536" i="4"/>
  <c r="E528" i="4"/>
  <c r="E520" i="4"/>
  <c r="E512" i="4"/>
  <c r="E504" i="4"/>
  <c r="E496" i="4"/>
  <c r="E920" i="4"/>
  <c r="E886" i="4"/>
  <c r="E865" i="4"/>
  <c r="E819" i="4"/>
  <c r="E818" i="4"/>
  <c r="E707" i="4"/>
  <c r="E698" i="4"/>
  <c r="E696" i="4"/>
  <c r="E691" i="4"/>
  <c r="E689" i="4"/>
  <c r="E688" i="4"/>
  <c r="E683" i="4"/>
  <c r="E655" i="4"/>
  <c r="E617" i="4"/>
  <c r="E609" i="4"/>
  <c r="E601" i="4"/>
  <c r="E593" i="4"/>
  <c r="E585" i="4"/>
  <c r="E577" i="4"/>
  <c r="E569" i="4"/>
  <c r="E561" i="4"/>
  <c r="E553" i="4"/>
  <c r="E545" i="4"/>
  <c r="E537" i="4"/>
  <c r="E529" i="4"/>
  <c r="E902" i="4"/>
  <c r="E835" i="4"/>
  <c r="E769" i="4"/>
  <c r="E768" i="4"/>
  <c r="E739" i="4"/>
  <c r="E734" i="4"/>
  <c r="E706" i="4"/>
  <c r="E682" i="4"/>
  <c r="E670" i="4"/>
  <c r="E660" i="4"/>
  <c r="E659" i="4"/>
  <c r="E618" i="4"/>
  <c r="E610" i="4"/>
  <c r="E602" i="4"/>
  <c r="E594" i="4"/>
  <c r="E586" i="4"/>
  <c r="E578" i="4"/>
  <c r="E570" i="4"/>
  <c r="E562" i="4"/>
  <c r="E554" i="4"/>
  <c r="E546" i="4"/>
  <c r="E538" i="4"/>
  <c r="E530" i="4"/>
  <c r="E522" i="4"/>
  <c r="E514" i="4"/>
  <c r="E506" i="4"/>
  <c r="E498" i="4"/>
  <c r="E490" i="4"/>
  <c r="E907" i="4"/>
  <c r="E825" i="4"/>
  <c r="E794" i="4"/>
  <c r="E720" i="4"/>
  <c r="E713" i="4"/>
  <c r="E654" i="4"/>
  <c r="E638" i="4"/>
  <c r="E630" i="4"/>
  <c r="E622" i="4"/>
  <c r="E619" i="4"/>
  <c r="E611" i="4"/>
  <c r="E603" i="4"/>
  <c r="E595" i="4"/>
  <c r="E587" i="4"/>
  <c r="E579" i="4"/>
  <c r="E571" i="4"/>
  <c r="E563" i="4"/>
  <c r="E555" i="4"/>
  <c r="E547" i="4"/>
  <c r="E539" i="4"/>
  <c r="E531" i="4"/>
  <c r="E523" i="4"/>
  <c r="E515" i="4"/>
  <c r="E507" i="4"/>
  <c r="E499" i="4"/>
  <c r="E905" i="4"/>
  <c r="E888" i="4"/>
  <c r="E814" i="4"/>
  <c r="E808" i="4"/>
  <c r="E782" i="4"/>
  <c r="E777" i="4"/>
  <c r="E771" i="4"/>
  <c r="E736" i="4"/>
  <c r="E721" i="4"/>
  <c r="E715" i="4"/>
  <c r="E650" i="4"/>
  <c r="E647" i="4"/>
  <c r="E620" i="4"/>
  <c r="E613" i="4"/>
  <c r="E605" i="4"/>
  <c r="E597" i="4"/>
  <c r="E589" i="4"/>
  <c r="E581" i="4"/>
  <c r="E573" i="4"/>
  <c r="E565" i="4"/>
  <c r="E557" i="4"/>
  <c r="E549" i="4"/>
  <c r="E541" i="4"/>
  <c r="E533" i="4"/>
  <c r="E525" i="4"/>
  <c r="E517" i="4"/>
  <c r="E509" i="4"/>
  <c r="E501" i="4"/>
  <c r="E493" i="4"/>
  <c r="E925" i="4"/>
  <c r="E873" i="4"/>
  <c r="E837" i="4"/>
  <c r="E737" i="4"/>
  <c r="E567" i="4"/>
  <c r="E566" i="4"/>
  <c r="E564" i="4"/>
  <c r="E911" i="4"/>
  <c r="E774" i="4"/>
  <c r="E644" i="4"/>
  <c r="E628" i="4"/>
  <c r="E591" i="4"/>
  <c r="E590" i="4"/>
  <c r="E588" i="4"/>
  <c r="E521" i="4"/>
  <c r="E513" i="4"/>
  <c r="E505" i="4"/>
  <c r="E497" i="4"/>
  <c r="E487" i="4"/>
  <c r="E479" i="4"/>
  <c r="E471" i="4"/>
  <c r="E463" i="4"/>
  <c r="E455" i="4"/>
  <c r="E447" i="4"/>
  <c r="E439" i="4"/>
  <c r="E431" i="4"/>
  <c r="E423" i="4"/>
  <c r="E415" i="4"/>
  <c r="E407" i="4"/>
  <c r="E399" i="4"/>
  <c r="E391" i="4"/>
  <c r="E383" i="4"/>
  <c r="E375" i="4"/>
  <c r="E367" i="4"/>
  <c r="E359" i="4"/>
  <c r="E351" i="4"/>
  <c r="E343" i="4"/>
  <c r="E840" i="4"/>
  <c r="E816" i="4"/>
  <c r="E755" i="4"/>
  <c r="E663" i="4"/>
  <c r="E634" i="4"/>
  <c r="E615" i="4"/>
  <c r="E614" i="4"/>
  <c r="E612" i="4"/>
  <c r="E551" i="4"/>
  <c r="E550" i="4"/>
  <c r="E548" i="4"/>
  <c r="E491" i="4"/>
  <c r="E488" i="4"/>
  <c r="E480" i="4"/>
  <c r="E472" i="4"/>
  <c r="E464" i="4"/>
  <c r="E456" i="4"/>
  <c r="E448" i="4"/>
  <c r="E440" i="4"/>
  <c r="E432" i="4"/>
  <c r="E424" i="4"/>
  <c r="E416" i="4"/>
  <c r="E408" i="4"/>
  <c r="E400" i="4"/>
  <c r="E392" i="4"/>
  <c r="E384" i="4"/>
  <c r="E376" i="4"/>
  <c r="E368" i="4"/>
  <c r="E360" i="4"/>
  <c r="E352" i="4"/>
  <c r="E344" i="4"/>
  <c r="E882" i="4"/>
  <c r="E675" i="4"/>
  <c r="E649" i="4"/>
  <c r="E575" i="4"/>
  <c r="E574" i="4"/>
  <c r="E572" i="4"/>
  <c r="E481" i="4"/>
  <c r="E473" i="4"/>
  <c r="E465" i="4"/>
  <c r="E457" i="4"/>
  <c r="E449" i="4"/>
  <c r="E441" i="4"/>
  <c r="E433" i="4"/>
  <c r="E425" i="4"/>
  <c r="E417" i="4"/>
  <c r="E409" i="4"/>
  <c r="E401" i="4"/>
  <c r="E393" i="4"/>
  <c r="E385" i="4"/>
  <c r="E377" i="4"/>
  <c r="E369" i="4"/>
  <c r="E361" i="4"/>
  <c r="E353" i="4"/>
  <c r="E345" i="4"/>
  <c r="E891" i="4"/>
  <c r="E770" i="4"/>
  <c r="E666" i="4"/>
  <c r="E599" i="4"/>
  <c r="E598" i="4"/>
  <c r="E596" i="4"/>
  <c r="E535" i="4"/>
  <c r="E534" i="4"/>
  <c r="E532" i="4"/>
  <c r="E527" i="4"/>
  <c r="E519" i="4"/>
  <c r="E511" i="4"/>
  <c r="E503" i="4"/>
  <c r="E482" i="4"/>
  <c r="E474" i="4"/>
  <c r="E466" i="4"/>
  <c r="E458" i="4"/>
  <c r="E450" i="4"/>
  <c r="E442" i="4"/>
  <c r="E434" i="4"/>
  <c r="E426" i="4"/>
  <c r="E418" i="4"/>
  <c r="E410" i="4"/>
  <c r="E402" i="4"/>
  <c r="E394" i="4"/>
  <c r="E386" i="4"/>
  <c r="E378" i="4"/>
  <c r="E370" i="4"/>
  <c r="E362" i="4"/>
  <c r="E354" i="4"/>
  <c r="E346" i="4"/>
  <c r="E841" i="4"/>
  <c r="E766" i="4"/>
  <c r="E676" i="4"/>
  <c r="E642" i="4"/>
  <c r="E626" i="4"/>
  <c r="E583" i="4"/>
  <c r="E582" i="4"/>
  <c r="E580" i="4"/>
  <c r="E484" i="4"/>
  <c r="E476" i="4"/>
  <c r="E468" i="4"/>
  <c r="E460" i="4"/>
  <c r="E452" i="4"/>
  <c r="E444" i="4"/>
  <c r="E436" i="4"/>
  <c r="E428" i="4"/>
  <c r="E420" i="4"/>
  <c r="E412" i="4"/>
  <c r="E404" i="4"/>
  <c r="E396" i="4"/>
  <c r="E388" i="4"/>
  <c r="E380" i="4"/>
  <c r="E372" i="4"/>
  <c r="E364" i="4"/>
  <c r="E356" i="4"/>
  <c r="E348" i="4"/>
  <c r="E875" i="4"/>
  <c r="E864" i="4"/>
  <c r="E510" i="4"/>
  <c r="E500" i="4"/>
  <c r="E495" i="4"/>
  <c r="E489" i="4"/>
  <c r="E446" i="4"/>
  <c r="E445" i="4"/>
  <c r="E443" i="4"/>
  <c r="E335" i="4"/>
  <c r="E327" i="4"/>
  <c r="E319" i="4"/>
  <c r="E311" i="4"/>
  <c r="E303" i="4"/>
  <c r="E295" i="4"/>
  <c r="E287" i="4"/>
  <c r="E279" i="4"/>
  <c r="E271" i="4"/>
  <c r="E263" i="4"/>
  <c r="E255" i="4"/>
  <c r="E247" i="4"/>
  <c r="E239" i="4"/>
  <c r="E231" i="4"/>
  <c r="E223" i="4"/>
  <c r="E215" i="4"/>
  <c r="E207" i="4"/>
  <c r="E199" i="4"/>
  <c r="E679" i="4"/>
  <c r="E470" i="4"/>
  <c r="E469" i="4"/>
  <c r="E467" i="4"/>
  <c r="E430" i="4"/>
  <c r="E429" i="4"/>
  <c r="E427" i="4"/>
  <c r="E414" i="4"/>
  <c r="E413" i="4"/>
  <c r="E411" i="4"/>
  <c r="E398" i="4"/>
  <c r="E397" i="4"/>
  <c r="E395" i="4"/>
  <c r="E382" i="4"/>
  <c r="E381" i="4"/>
  <c r="E379" i="4"/>
  <c r="E336" i="4"/>
  <c r="E328" i="4"/>
  <c r="E320" i="4"/>
  <c r="E312" i="4"/>
  <c r="E304" i="4"/>
  <c r="E296" i="4"/>
  <c r="E288" i="4"/>
  <c r="E280" i="4"/>
  <c r="E272" i="4"/>
  <c r="E264" i="4"/>
  <c r="E256" i="4"/>
  <c r="E248" i="4"/>
  <c r="E240" i="4"/>
  <c r="E232" i="4"/>
  <c r="E224" i="4"/>
  <c r="E216" i="4"/>
  <c r="E208" i="4"/>
  <c r="E200" i="4"/>
  <c r="E192" i="4"/>
  <c r="E184" i="4"/>
  <c r="E518" i="4"/>
  <c r="E508" i="4"/>
  <c r="E492" i="4"/>
  <c r="E366" i="4"/>
  <c r="E365" i="4"/>
  <c r="E363" i="4"/>
  <c r="E337" i="4"/>
  <c r="E329" i="4"/>
  <c r="E321" i="4"/>
  <c r="E313" i="4"/>
  <c r="E305" i="4"/>
  <c r="E297" i="4"/>
  <c r="E289" i="4"/>
  <c r="E281" i="4"/>
  <c r="E273" i="4"/>
  <c r="E265" i="4"/>
  <c r="E257" i="4"/>
  <c r="E249" i="4"/>
  <c r="E241" i="4"/>
  <c r="E233" i="4"/>
  <c r="E225" i="4"/>
  <c r="E217" i="4"/>
  <c r="E209" i="4"/>
  <c r="E201" i="4"/>
  <c r="E193" i="4"/>
  <c r="E185" i="4"/>
  <c r="E718" i="4"/>
  <c r="E646" i="4"/>
  <c r="E606" i="4"/>
  <c r="E558" i="4"/>
  <c r="E556" i="4"/>
  <c r="E454" i="4"/>
  <c r="E453" i="4"/>
  <c r="E451" i="4"/>
  <c r="E350" i="4"/>
  <c r="E349" i="4"/>
  <c r="E347" i="4"/>
  <c r="E338" i="4"/>
  <c r="E330" i="4"/>
  <c r="E322" i="4"/>
  <c r="E314" i="4"/>
  <c r="E306" i="4"/>
  <c r="E298" i="4"/>
  <c r="E290" i="4"/>
  <c r="E282" i="4"/>
  <c r="E274" i="4"/>
  <c r="E266" i="4"/>
  <c r="E258" i="4"/>
  <c r="E250" i="4"/>
  <c r="E242" i="4"/>
  <c r="E234" i="4"/>
  <c r="E226" i="4"/>
  <c r="E218" i="4"/>
  <c r="E210" i="4"/>
  <c r="E202" i="4"/>
  <c r="E194" i="4"/>
  <c r="E186" i="4"/>
  <c r="E526" i="4"/>
  <c r="E516" i="4"/>
  <c r="E478" i="4"/>
  <c r="E477" i="4"/>
  <c r="E475" i="4"/>
  <c r="E339" i="4"/>
  <c r="E331" i="4"/>
  <c r="E323" i="4"/>
  <c r="E315" i="4"/>
  <c r="E307" i="4"/>
  <c r="E299" i="4"/>
  <c r="E291" i="4"/>
  <c r="E283" i="4"/>
  <c r="E275" i="4"/>
  <c r="E267" i="4"/>
  <c r="E259" i="4"/>
  <c r="E251" i="4"/>
  <c r="E243" i="4"/>
  <c r="E235" i="4"/>
  <c r="E227" i="4"/>
  <c r="E219" i="4"/>
  <c r="E211" i="4"/>
  <c r="E203" i="4"/>
  <c r="E195" i="4"/>
  <c r="E187" i="4"/>
  <c r="E722" i="4"/>
  <c r="E559" i="4"/>
  <c r="E524" i="4"/>
  <c r="E502" i="4"/>
  <c r="E462" i="4"/>
  <c r="E461" i="4"/>
  <c r="E459" i="4"/>
  <c r="E374" i="4"/>
  <c r="E373" i="4"/>
  <c r="E371" i="4"/>
  <c r="E341" i="4"/>
  <c r="E333" i="4"/>
  <c r="E325" i="4"/>
  <c r="E317" i="4"/>
  <c r="E309" i="4"/>
  <c r="E301" i="4"/>
  <c r="E293" i="4"/>
  <c r="E285" i="4"/>
  <c r="E277" i="4"/>
  <c r="E269" i="4"/>
  <c r="E261" i="4"/>
  <c r="E253" i="4"/>
  <c r="E245" i="4"/>
  <c r="E237" i="4"/>
  <c r="E229" i="4"/>
  <c r="E221" i="4"/>
  <c r="E213" i="4"/>
  <c r="E205" i="4"/>
  <c r="E197" i="4"/>
  <c r="E189" i="4"/>
  <c r="E604" i="4"/>
  <c r="E540" i="4"/>
  <c r="E390" i="4"/>
  <c r="E358" i="4"/>
  <c r="E355" i="4"/>
  <c r="E342" i="4"/>
  <c r="E302" i="4"/>
  <c r="E244" i="4"/>
  <c r="E214" i="4"/>
  <c r="E196" i="4"/>
  <c r="E181" i="4"/>
  <c r="E173" i="4"/>
  <c r="E165" i="4"/>
  <c r="E157" i="4"/>
  <c r="E149" i="4"/>
  <c r="E141" i="4"/>
  <c r="E133" i="4"/>
  <c r="E125" i="4"/>
  <c r="E117" i="4"/>
  <c r="E109" i="4"/>
  <c r="E104" i="4"/>
  <c r="E636" i="4"/>
  <c r="E542" i="4"/>
  <c r="E421" i="4"/>
  <c r="E419" i="4"/>
  <c r="E324" i="4"/>
  <c r="E294" i="4"/>
  <c r="E276" i="4"/>
  <c r="E254" i="4"/>
  <c r="E206" i="4"/>
  <c r="E182" i="4"/>
  <c r="E174" i="4"/>
  <c r="E166" i="4"/>
  <c r="E158" i="4"/>
  <c r="E150" i="4"/>
  <c r="E142" i="4"/>
  <c r="E134" i="4"/>
  <c r="E126" i="4"/>
  <c r="E118" i="4"/>
  <c r="E110" i="4"/>
  <c r="E57" i="4"/>
  <c r="E49" i="4"/>
  <c r="E41" i="4"/>
  <c r="E33" i="4"/>
  <c r="E25" i="4"/>
  <c r="E406" i="4"/>
  <c r="E334" i="4"/>
  <c r="E316" i="4"/>
  <c r="E286" i="4"/>
  <c r="E236" i="4"/>
  <c r="E198" i="4"/>
  <c r="E175" i="4"/>
  <c r="E167" i="4"/>
  <c r="E159" i="4"/>
  <c r="E151" i="4"/>
  <c r="E143" i="4"/>
  <c r="E135" i="4"/>
  <c r="E127" i="4"/>
  <c r="E119" i="4"/>
  <c r="E111" i="4"/>
  <c r="E103" i="4"/>
  <c r="E485" i="4"/>
  <c r="E437" i="4"/>
  <c r="E435" i="4"/>
  <c r="E308" i="4"/>
  <c r="E268" i="4"/>
  <c r="E246" i="4"/>
  <c r="E228" i="4"/>
  <c r="E176" i="4"/>
  <c r="E168" i="4"/>
  <c r="E160" i="4"/>
  <c r="E152" i="4"/>
  <c r="E144" i="4"/>
  <c r="E136" i="4"/>
  <c r="E128" i="4"/>
  <c r="E120" i="4"/>
  <c r="E112" i="4"/>
  <c r="E607" i="4"/>
  <c r="E543" i="4"/>
  <c r="E422" i="4"/>
  <c r="E326" i="4"/>
  <c r="E278" i="4"/>
  <c r="E260" i="4"/>
  <c r="E220" i="4"/>
  <c r="E183" i="4"/>
  <c r="E177" i="4"/>
  <c r="E169" i="4"/>
  <c r="E161" i="4"/>
  <c r="E153" i="4"/>
  <c r="E145" i="4"/>
  <c r="E137" i="4"/>
  <c r="E129" i="4"/>
  <c r="E121" i="4"/>
  <c r="E113" i="4"/>
  <c r="E486" i="4"/>
  <c r="E483" i="4"/>
  <c r="E389" i="4"/>
  <c r="E387" i="4"/>
  <c r="E340" i="4"/>
  <c r="E318" i="4"/>
  <c r="E300" i="4"/>
  <c r="E238" i="4"/>
  <c r="E212" i="4"/>
  <c r="E191" i="4"/>
  <c r="E190" i="4"/>
  <c r="E188" i="4"/>
  <c r="E178" i="4"/>
  <c r="E170" i="4"/>
  <c r="E162" i="4"/>
  <c r="E154" i="4"/>
  <c r="E146" i="4"/>
  <c r="E138" i="4"/>
  <c r="E130" i="4"/>
  <c r="E122" i="4"/>
  <c r="E114" i="4"/>
  <c r="E106" i="4"/>
  <c r="E53" i="4"/>
  <c r="E45" i="4"/>
  <c r="E37" i="4"/>
  <c r="E29" i="4"/>
  <c r="E438" i="4"/>
  <c r="E357" i="4"/>
  <c r="E310" i="4"/>
  <c r="E292" i="4"/>
  <c r="E270" i="4"/>
  <c r="E252" i="4"/>
  <c r="E230" i="4"/>
  <c r="E204" i="4"/>
  <c r="E179" i="4"/>
  <c r="E171" i="4"/>
  <c r="E163" i="4"/>
  <c r="E155" i="4"/>
  <c r="E147" i="4"/>
  <c r="E139" i="4"/>
  <c r="E131" i="4"/>
  <c r="E123" i="4"/>
  <c r="E115" i="4"/>
  <c r="E107" i="4"/>
  <c r="E105" i="4"/>
  <c r="E101" i="4"/>
  <c r="E97" i="4"/>
  <c r="E93" i="4"/>
  <c r="E89" i="4"/>
  <c r="E85" i="4"/>
  <c r="E81" i="4"/>
  <c r="E77" i="4"/>
  <c r="E73" i="4"/>
  <c r="E69" i="4"/>
  <c r="E65" i="4"/>
  <c r="E61" i="4"/>
  <c r="E58" i="4"/>
  <c r="E50" i="4"/>
  <c r="E332" i="4"/>
  <c r="E262" i="4"/>
  <c r="E180" i="4"/>
  <c r="E124" i="4"/>
  <c r="E100" i="4"/>
  <c r="E90" i="4"/>
  <c r="E71" i="4"/>
  <c r="E68" i="4"/>
  <c r="E30" i="4"/>
  <c r="E28" i="4"/>
  <c r="E16" i="4"/>
  <c r="E14" i="4"/>
  <c r="E9" i="4"/>
  <c r="E132" i="4"/>
  <c r="E91" i="4"/>
  <c r="E88" i="4"/>
  <c r="E78" i="4"/>
  <c r="E140" i="4"/>
  <c r="E102" i="4"/>
  <c r="E98" i="4"/>
  <c r="E79" i="4"/>
  <c r="E76" i="4"/>
  <c r="E66" i="4"/>
  <c r="E48" i="4"/>
  <c r="E44" i="4"/>
  <c r="E34" i="4"/>
  <c r="E32" i="4"/>
  <c r="E18" i="4"/>
  <c r="E12" i="4"/>
  <c r="E10" i="4"/>
  <c r="E35" i="4"/>
  <c r="E15" i="4"/>
  <c r="E148" i="4"/>
  <c r="E99" i="4"/>
  <c r="E96" i="4"/>
  <c r="E86" i="4"/>
  <c r="E67" i="4"/>
  <c r="E64" i="4"/>
  <c r="E59" i="4"/>
  <c r="E284" i="4"/>
  <c r="E156" i="4"/>
  <c r="E87" i="4"/>
  <c r="E84" i="4"/>
  <c r="E74" i="4"/>
  <c r="E56" i="4"/>
  <c r="E52" i="4"/>
  <c r="E164" i="4"/>
  <c r="E94" i="4"/>
  <c r="E75" i="4"/>
  <c r="E72" i="4"/>
  <c r="E62" i="4"/>
  <c r="E46" i="4"/>
  <c r="E39" i="4"/>
  <c r="E403" i="4"/>
  <c r="E222" i="4"/>
  <c r="E172" i="4"/>
  <c r="E108" i="4"/>
  <c r="E95" i="4"/>
  <c r="E92" i="4"/>
  <c r="E82" i="4"/>
  <c r="E63" i="4"/>
  <c r="E60" i="4"/>
  <c r="E494" i="4"/>
  <c r="E405" i="4"/>
  <c r="E116" i="4"/>
  <c r="E83" i="4"/>
  <c r="E80" i="4"/>
  <c r="E70" i="4"/>
  <c r="E54" i="4"/>
  <c r="E43" i="4"/>
  <c r="E19" i="4"/>
  <c r="E51" i="4"/>
  <c r="E47" i="4"/>
  <c r="E42" i="4"/>
  <c r="E40" i="4"/>
  <c r="E27" i="4"/>
  <c r="E23" i="4"/>
  <c r="E20" i="4"/>
  <c r="E55" i="4"/>
  <c r="E36" i="4"/>
  <c r="E21" i="4"/>
  <c r="E17" i="4"/>
  <c r="E26" i="4"/>
  <c r="E11" i="4"/>
  <c r="E8" i="4"/>
  <c r="E31" i="4"/>
  <c r="E22" i="4"/>
  <c r="E38" i="4"/>
  <c r="E24" i="4"/>
  <c r="E13" i="4"/>
  <c r="G926" i="4"/>
  <c r="G918" i="4"/>
  <c r="G910" i="4"/>
  <c r="G902" i="4"/>
  <c r="G894" i="4"/>
  <c r="G886" i="4"/>
  <c r="G878" i="4"/>
  <c r="G870" i="4"/>
  <c r="G862" i="4"/>
  <c r="G854" i="4"/>
  <c r="G915" i="4"/>
  <c r="G899" i="4"/>
  <c r="G883" i="4"/>
  <c r="G867" i="4"/>
  <c r="G851" i="4"/>
  <c r="G840" i="4"/>
  <c r="G832" i="4"/>
  <c r="G824" i="4"/>
  <c r="G924" i="4"/>
  <c r="G920" i="4"/>
  <c r="G916" i="4"/>
  <c r="G914" i="4"/>
  <c r="G895" i="4"/>
  <c r="G893" i="4"/>
  <c r="G889" i="4"/>
  <c r="G887" i="4"/>
  <c r="G881" i="4"/>
  <c r="G860" i="4"/>
  <c r="G856" i="4"/>
  <c r="G852" i="4"/>
  <c r="G850" i="4"/>
  <c r="G845" i="4"/>
  <c r="G829" i="4"/>
  <c r="G815" i="4"/>
  <c r="G807" i="4"/>
  <c r="G799" i="4"/>
  <c r="G791" i="4"/>
  <c r="G783" i="4"/>
  <c r="G775" i="4"/>
  <c r="G767" i="4"/>
  <c r="G759" i="4"/>
  <c r="G751" i="4"/>
  <c r="G743" i="4"/>
  <c r="G735" i="4"/>
  <c r="G727" i="4"/>
  <c r="G719" i="4"/>
  <c r="G711" i="4"/>
  <c r="G703" i="4"/>
  <c r="G695" i="4"/>
  <c r="G687" i="4"/>
  <c r="G929" i="4"/>
  <c r="G927" i="4"/>
  <c r="G919" i="4"/>
  <c r="G908" i="4"/>
  <c r="G921" i="4"/>
  <c r="G913" i="4"/>
  <c r="G911" i="4"/>
  <c r="G905" i="4"/>
  <c r="G896" i="4"/>
  <c r="G891" i="4"/>
  <c r="G872" i="4"/>
  <c r="G864" i="4"/>
  <c r="G846" i="4"/>
  <c r="G844" i="4"/>
  <c r="G825" i="4"/>
  <c r="G823" i="4"/>
  <c r="G814" i="4"/>
  <c r="G798" i="4"/>
  <c r="G782" i="4"/>
  <c r="G766" i="4"/>
  <c r="G750" i="4"/>
  <c r="G734" i="4"/>
  <c r="G718" i="4"/>
  <c r="G702" i="4"/>
  <c r="G686" i="4"/>
  <c r="G679" i="4"/>
  <c r="G671" i="4"/>
  <c r="G663" i="4"/>
  <c r="G930" i="4"/>
  <c r="G925" i="4"/>
  <c r="G912" i="4"/>
  <c r="G906" i="4"/>
  <c r="G901" i="4"/>
  <c r="G843" i="4"/>
  <c r="G822" i="4"/>
  <c r="G806" i="4"/>
  <c r="G790" i="4"/>
  <c r="G774" i="4"/>
  <c r="G758" i="4"/>
  <c r="G742" i="4"/>
  <c r="G726" i="4"/>
  <c r="G710" i="4"/>
  <c r="G694" i="4"/>
  <c r="G683" i="4"/>
  <c r="G675" i="4"/>
  <c r="G667" i="4"/>
  <c r="G659" i="4"/>
  <c r="G863" i="4"/>
  <c r="G855" i="4"/>
  <c r="G848" i="4"/>
  <c r="G838" i="4"/>
  <c r="G827" i="4"/>
  <c r="G812" i="4"/>
  <c r="G801" i="4"/>
  <c r="G787" i="4"/>
  <c r="G776" i="4"/>
  <c r="G773" i="4"/>
  <c r="G762" i="4"/>
  <c r="G748" i="4"/>
  <c r="G737" i="4"/>
  <c r="G723" i="4"/>
  <c r="G868" i="4"/>
  <c r="G817" i="4"/>
  <c r="G803" i="4"/>
  <c r="G792" i="4"/>
  <c r="G789" i="4"/>
  <c r="G778" i="4"/>
  <c r="G764" i="4"/>
  <c r="G753" i="4"/>
  <c r="G739" i="4"/>
  <c r="G728" i="4"/>
  <c r="G725" i="4"/>
  <c r="G714" i="4"/>
  <c r="G885" i="4"/>
  <c r="G875" i="4"/>
  <c r="G865" i="4"/>
  <c r="G831" i="4"/>
  <c r="G830" i="4"/>
  <c r="G819" i="4"/>
  <c r="G808" i="4"/>
  <c r="G805" i="4"/>
  <c r="G794" i="4"/>
  <c r="G780" i="4"/>
  <c r="G769" i="4"/>
  <c r="G755" i="4"/>
  <c r="G744" i="4"/>
  <c r="G741" i="4"/>
  <c r="G730" i="4"/>
  <c r="G897" i="4"/>
  <c r="G888" i="4"/>
  <c r="G882" i="4"/>
  <c r="G880" i="4"/>
  <c r="G876" i="4"/>
  <c r="G869" i="4"/>
  <c r="G837" i="4"/>
  <c r="G811" i="4"/>
  <c r="G810" i="4"/>
  <c r="G809" i="4"/>
  <c r="G795" i="4"/>
  <c r="G793" i="4"/>
  <c r="G761" i="4"/>
  <c r="G760" i="4"/>
  <c r="G740" i="4"/>
  <c r="G736" i="4"/>
  <c r="G733" i="4"/>
  <c r="G732" i="4"/>
  <c r="G722" i="4"/>
  <c r="G721" i="4"/>
  <c r="G720" i="4"/>
  <c r="G706" i="4"/>
  <c r="G691" i="4"/>
  <c r="G670" i="4"/>
  <c r="G668" i="4"/>
  <c r="G666" i="4"/>
  <c r="G664" i="4"/>
  <c r="G653" i="4"/>
  <c r="G645" i="4"/>
  <c r="G873" i="4"/>
  <c r="G871" i="4"/>
  <c r="G859" i="4"/>
  <c r="G839" i="4"/>
  <c r="G713" i="4"/>
  <c r="G709" i="4"/>
  <c r="G696" i="4"/>
  <c r="G693" i="4"/>
  <c r="G685" i="4"/>
  <c r="G681" i="4"/>
  <c r="G655" i="4"/>
  <c r="G647" i="4"/>
  <c r="G639" i="4"/>
  <c r="G631" i="4"/>
  <c r="G623" i="4"/>
  <c r="G892" i="4"/>
  <c r="G861" i="4"/>
  <c r="G853" i="4"/>
  <c r="G834" i="4"/>
  <c r="G833" i="4"/>
  <c r="G816" i="4"/>
  <c r="G712" i="4"/>
  <c r="G707" i="4"/>
  <c r="G692" i="4"/>
  <c r="G661" i="4"/>
  <c r="G650" i="4"/>
  <c r="G642" i="4"/>
  <c r="G634" i="4"/>
  <c r="G626" i="4"/>
  <c r="G922" i="4"/>
  <c r="G909" i="4"/>
  <c r="G879" i="4"/>
  <c r="G818" i="4"/>
  <c r="G802" i="4"/>
  <c r="G784" i="4"/>
  <c r="G708" i="4"/>
  <c r="G705" i="4"/>
  <c r="G699" i="4"/>
  <c r="G698" i="4"/>
  <c r="G697" i="4"/>
  <c r="G690" i="4"/>
  <c r="G689" i="4"/>
  <c r="G688" i="4"/>
  <c r="G684" i="4"/>
  <c r="G618" i="4"/>
  <c r="G610" i="4"/>
  <c r="G602" i="4"/>
  <c r="G594" i="4"/>
  <c r="G586" i="4"/>
  <c r="G578" i="4"/>
  <c r="G570" i="4"/>
  <c r="G562" i="4"/>
  <c r="G554" i="4"/>
  <c r="G546" i="4"/>
  <c r="G538" i="4"/>
  <c r="G530" i="4"/>
  <c r="G522" i="4"/>
  <c r="G514" i="4"/>
  <c r="G506" i="4"/>
  <c r="G498" i="4"/>
  <c r="G917" i="4"/>
  <c r="G890" i="4"/>
  <c r="G849" i="4"/>
  <c r="G842" i="4"/>
  <c r="G835" i="4"/>
  <c r="G779" i="4"/>
  <c r="G768" i="4"/>
  <c r="G757" i="4"/>
  <c r="G747" i="4"/>
  <c r="G724" i="4"/>
  <c r="G682" i="4"/>
  <c r="G660" i="4"/>
  <c r="G651" i="4"/>
  <c r="G648" i="4"/>
  <c r="G619" i="4"/>
  <c r="G611" i="4"/>
  <c r="G603" i="4"/>
  <c r="G595" i="4"/>
  <c r="G587" i="4"/>
  <c r="G579" i="4"/>
  <c r="G571" i="4"/>
  <c r="G563" i="4"/>
  <c r="G555" i="4"/>
  <c r="G547" i="4"/>
  <c r="G539" i="4"/>
  <c r="G531" i="4"/>
  <c r="G907" i="4"/>
  <c r="G904" i="4"/>
  <c r="G884" i="4"/>
  <c r="G874" i="4"/>
  <c r="G828" i="4"/>
  <c r="G820" i="4"/>
  <c r="G785" i="4"/>
  <c r="G749" i="4"/>
  <c r="G680" i="4"/>
  <c r="G669" i="4"/>
  <c r="G654" i="4"/>
  <c r="G638" i="4"/>
  <c r="G636" i="4"/>
  <c r="G630" i="4"/>
  <c r="G628" i="4"/>
  <c r="G622" i="4"/>
  <c r="G612" i="4"/>
  <c r="G604" i="4"/>
  <c r="G596" i="4"/>
  <c r="G588" i="4"/>
  <c r="G580" i="4"/>
  <c r="G572" i="4"/>
  <c r="G564" i="4"/>
  <c r="G556" i="4"/>
  <c r="G548" i="4"/>
  <c r="G540" i="4"/>
  <c r="G532" i="4"/>
  <c r="G524" i="4"/>
  <c r="G516" i="4"/>
  <c r="G508" i="4"/>
  <c r="G500" i="4"/>
  <c r="G492" i="4"/>
  <c r="G923" i="4"/>
  <c r="G900" i="4"/>
  <c r="G877" i="4"/>
  <c r="G821" i="4"/>
  <c r="G813" i="4"/>
  <c r="G770" i="4"/>
  <c r="G763" i="4"/>
  <c r="G729" i="4"/>
  <c r="G658" i="4"/>
  <c r="G644" i="4"/>
  <c r="G640" i="4"/>
  <c r="G632" i="4"/>
  <c r="G624" i="4"/>
  <c r="G620" i="4"/>
  <c r="G613" i="4"/>
  <c r="G605" i="4"/>
  <c r="G597" i="4"/>
  <c r="G589" i="4"/>
  <c r="G581" i="4"/>
  <c r="G573" i="4"/>
  <c r="G565" i="4"/>
  <c r="G557" i="4"/>
  <c r="G549" i="4"/>
  <c r="G541" i="4"/>
  <c r="G533" i="4"/>
  <c r="G525" i="4"/>
  <c r="G517" i="4"/>
  <c r="G509" i="4"/>
  <c r="G501" i="4"/>
  <c r="G826" i="4"/>
  <c r="G800" i="4"/>
  <c r="G796" i="4"/>
  <c r="G772" i="4"/>
  <c r="G745" i="4"/>
  <c r="G716" i="4"/>
  <c r="G676" i="4"/>
  <c r="G656" i="4"/>
  <c r="G615" i="4"/>
  <c r="G607" i="4"/>
  <c r="G599" i="4"/>
  <c r="G591" i="4"/>
  <c r="G583" i="4"/>
  <c r="G575" i="4"/>
  <c r="G567" i="4"/>
  <c r="G559" i="4"/>
  <c r="G551" i="4"/>
  <c r="G543" i="4"/>
  <c r="G535" i="4"/>
  <c r="G527" i="4"/>
  <c r="G519" i="4"/>
  <c r="G511" i="4"/>
  <c r="G503" i="4"/>
  <c r="G495" i="4"/>
  <c r="G903" i="4"/>
  <c r="G788" i="4"/>
  <c r="G771" i="4"/>
  <c r="G677" i="4"/>
  <c r="G665" i="4"/>
  <c r="G592" i="4"/>
  <c r="G590" i="4"/>
  <c r="G569" i="4"/>
  <c r="G797" i="4"/>
  <c r="G746" i="4"/>
  <c r="G704" i="4"/>
  <c r="G700" i="4"/>
  <c r="G674" i="4"/>
  <c r="G662" i="4"/>
  <c r="G652" i="4"/>
  <c r="G633" i="4"/>
  <c r="G629" i="4"/>
  <c r="G616" i="4"/>
  <c r="G614" i="4"/>
  <c r="G593" i="4"/>
  <c r="G552" i="4"/>
  <c r="G550" i="4"/>
  <c r="G529" i="4"/>
  <c r="G528" i="4"/>
  <c r="G520" i="4"/>
  <c r="G512" i="4"/>
  <c r="G504" i="4"/>
  <c r="G496" i="4"/>
  <c r="G491" i="4"/>
  <c r="G481" i="4"/>
  <c r="G473" i="4"/>
  <c r="G465" i="4"/>
  <c r="G457" i="4"/>
  <c r="G449" i="4"/>
  <c r="G441" i="4"/>
  <c r="G433" i="4"/>
  <c r="G425" i="4"/>
  <c r="G417" i="4"/>
  <c r="G409" i="4"/>
  <c r="G401" i="4"/>
  <c r="G393" i="4"/>
  <c r="G385" i="4"/>
  <c r="G377" i="4"/>
  <c r="G369" i="4"/>
  <c r="G361" i="4"/>
  <c r="G353" i="4"/>
  <c r="G345" i="4"/>
  <c r="G857" i="4"/>
  <c r="G657" i="4"/>
  <c r="G649" i="4"/>
  <c r="G617" i="4"/>
  <c r="G576" i="4"/>
  <c r="G574" i="4"/>
  <c r="G553" i="4"/>
  <c r="G493" i="4"/>
  <c r="G482" i="4"/>
  <c r="G474" i="4"/>
  <c r="G466" i="4"/>
  <c r="G458" i="4"/>
  <c r="G450" i="4"/>
  <c r="G442" i="4"/>
  <c r="G434" i="4"/>
  <c r="G426" i="4"/>
  <c r="G418" i="4"/>
  <c r="G410" i="4"/>
  <c r="G402" i="4"/>
  <c r="G394" i="4"/>
  <c r="G386" i="4"/>
  <c r="G378" i="4"/>
  <c r="G370" i="4"/>
  <c r="G362" i="4"/>
  <c r="G354" i="4"/>
  <c r="G346" i="4"/>
  <c r="G898" i="4"/>
  <c r="G804" i="4"/>
  <c r="G781" i="4"/>
  <c r="G738" i="4"/>
  <c r="G717" i="4"/>
  <c r="G701" i="4"/>
  <c r="G635" i="4"/>
  <c r="G600" i="4"/>
  <c r="G598" i="4"/>
  <c r="G577" i="4"/>
  <c r="G536" i="4"/>
  <c r="G534" i="4"/>
  <c r="G489" i="4"/>
  <c r="G483" i="4"/>
  <c r="G475" i="4"/>
  <c r="G467" i="4"/>
  <c r="G459" i="4"/>
  <c r="G451" i="4"/>
  <c r="G443" i="4"/>
  <c r="G435" i="4"/>
  <c r="G427" i="4"/>
  <c r="G419" i="4"/>
  <c r="G411" i="4"/>
  <c r="G403" i="4"/>
  <c r="G395" i="4"/>
  <c r="G387" i="4"/>
  <c r="G379" i="4"/>
  <c r="G371" i="4"/>
  <c r="G363" i="4"/>
  <c r="G355" i="4"/>
  <c r="G347" i="4"/>
  <c r="G928" i="4"/>
  <c r="G847" i="4"/>
  <c r="G786" i="4"/>
  <c r="G765" i="4"/>
  <c r="G756" i="4"/>
  <c r="G678" i="4"/>
  <c r="G646" i="4"/>
  <c r="G601" i="4"/>
  <c r="G560" i="4"/>
  <c r="G558" i="4"/>
  <c r="G537" i="4"/>
  <c r="G526" i="4"/>
  <c r="G518" i="4"/>
  <c r="G510" i="4"/>
  <c r="G502" i="4"/>
  <c r="G484" i="4"/>
  <c r="G476" i="4"/>
  <c r="G468" i="4"/>
  <c r="G460" i="4"/>
  <c r="G452" i="4"/>
  <c r="G444" i="4"/>
  <c r="G436" i="4"/>
  <c r="G428" i="4"/>
  <c r="G420" i="4"/>
  <c r="G412" i="4"/>
  <c r="G404" i="4"/>
  <c r="G396" i="4"/>
  <c r="G388" i="4"/>
  <c r="G380" i="4"/>
  <c r="G372" i="4"/>
  <c r="G364" i="4"/>
  <c r="G356" i="4"/>
  <c r="G348" i="4"/>
  <c r="G858" i="4"/>
  <c r="G754" i="4"/>
  <c r="G752" i="4"/>
  <c r="G608" i="4"/>
  <c r="G606" i="4"/>
  <c r="G585" i="4"/>
  <c r="G544" i="4"/>
  <c r="G542" i="4"/>
  <c r="G494" i="4"/>
  <c r="G490" i="4"/>
  <c r="G486" i="4"/>
  <c r="G478" i="4"/>
  <c r="G470" i="4"/>
  <c r="G462" i="4"/>
  <c r="G454" i="4"/>
  <c r="G446" i="4"/>
  <c r="G438" i="4"/>
  <c r="G430" i="4"/>
  <c r="G422" i="4"/>
  <c r="G414" i="4"/>
  <c r="G406" i="4"/>
  <c r="G398" i="4"/>
  <c r="G390" i="4"/>
  <c r="G382" i="4"/>
  <c r="G374" i="4"/>
  <c r="G366" i="4"/>
  <c r="G358" i="4"/>
  <c r="G350" i="4"/>
  <c r="G673" i="4"/>
  <c r="G641" i="4"/>
  <c r="G637" i="4"/>
  <c r="G513" i="4"/>
  <c r="G507" i="4"/>
  <c r="G471" i="4"/>
  <c r="G469" i="4"/>
  <c r="G448" i="4"/>
  <c r="G431" i="4"/>
  <c r="G429" i="4"/>
  <c r="G415" i="4"/>
  <c r="G413" i="4"/>
  <c r="G399" i="4"/>
  <c r="G397" i="4"/>
  <c r="G383" i="4"/>
  <c r="G381" i="4"/>
  <c r="G343" i="4"/>
  <c r="G337" i="4"/>
  <c r="G329" i="4"/>
  <c r="G321" i="4"/>
  <c r="G313" i="4"/>
  <c r="G305" i="4"/>
  <c r="G297" i="4"/>
  <c r="G289" i="4"/>
  <c r="G281" i="4"/>
  <c r="G273" i="4"/>
  <c r="G265" i="4"/>
  <c r="G257" i="4"/>
  <c r="G249" i="4"/>
  <c r="G241" i="4"/>
  <c r="G233" i="4"/>
  <c r="G225" i="4"/>
  <c r="G217" i="4"/>
  <c r="G209" i="4"/>
  <c r="G201" i="4"/>
  <c r="G866" i="4"/>
  <c r="G568" i="4"/>
  <c r="G472" i="4"/>
  <c r="G432" i="4"/>
  <c r="G416" i="4"/>
  <c r="G400" i="4"/>
  <c r="G384" i="4"/>
  <c r="G367" i="4"/>
  <c r="G365" i="4"/>
  <c r="G338" i="4"/>
  <c r="G330" i="4"/>
  <c r="G322" i="4"/>
  <c r="G314" i="4"/>
  <c r="G306" i="4"/>
  <c r="G298" i="4"/>
  <c r="G290" i="4"/>
  <c r="G282" i="4"/>
  <c r="G274" i="4"/>
  <c r="G266" i="4"/>
  <c r="G258" i="4"/>
  <c r="G250" i="4"/>
  <c r="G242" i="4"/>
  <c r="G234" i="4"/>
  <c r="G226" i="4"/>
  <c r="G218" i="4"/>
  <c r="G210" i="4"/>
  <c r="G202" i="4"/>
  <c r="G194" i="4"/>
  <c r="G186" i="4"/>
  <c r="G841" i="4"/>
  <c r="G609" i="4"/>
  <c r="G521" i="4"/>
  <c r="G515" i="4"/>
  <c r="G455" i="4"/>
  <c r="G453" i="4"/>
  <c r="G368" i="4"/>
  <c r="G351" i="4"/>
  <c r="G349" i="4"/>
  <c r="G339" i="4"/>
  <c r="G331" i="4"/>
  <c r="G323" i="4"/>
  <c r="G315" i="4"/>
  <c r="G307" i="4"/>
  <c r="G299" i="4"/>
  <c r="G291" i="4"/>
  <c r="G283" i="4"/>
  <c r="G275" i="4"/>
  <c r="G267" i="4"/>
  <c r="G259" i="4"/>
  <c r="G251" i="4"/>
  <c r="G243" i="4"/>
  <c r="G235" i="4"/>
  <c r="G227" i="4"/>
  <c r="G219" i="4"/>
  <c r="G211" i="4"/>
  <c r="G203" i="4"/>
  <c r="G195" i="4"/>
  <c r="G187" i="4"/>
  <c r="G777" i="4"/>
  <c r="G627" i="4"/>
  <c r="G479" i="4"/>
  <c r="G477" i="4"/>
  <c r="G456" i="4"/>
  <c r="G352" i="4"/>
  <c r="G340" i="4"/>
  <c r="G332" i="4"/>
  <c r="G324" i="4"/>
  <c r="G316" i="4"/>
  <c r="G308" i="4"/>
  <c r="G300" i="4"/>
  <c r="G292" i="4"/>
  <c r="G284" i="4"/>
  <c r="G276" i="4"/>
  <c r="G268" i="4"/>
  <c r="G260" i="4"/>
  <c r="G252" i="4"/>
  <c r="G244" i="4"/>
  <c r="G236" i="4"/>
  <c r="G228" i="4"/>
  <c r="G220" i="4"/>
  <c r="G212" i="4"/>
  <c r="G204" i="4"/>
  <c r="G196" i="4"/>
  <c r="G188" i="4"/>
  <c r="G731" i="4"/>
  <c r="G625" i="4"/>
  <c r="G621" i="4"/>
  <c r="G566" i="4"/>
  <c r="G545" i="4"/>
  <c r="G523" i="4"/>
  <c r="G497" i="4"/>
  <c r="G480" i="4"/>
  <c r="G439" i="4"/>
  <c r="G437" i="4"/>
  <c r="G423" i="4"/>
  <c r="G421" i="4"/>
  <c r="G407" i="4"/>
  <c r="G405" i="4"/>
  <c r="G391" i="4"/>
  <c r="G389" i="4"/>
  <c r="G375" i="4"/>
  <c r="G341" i="4"/>
  <c r="G333" i="4"/>
  <c r="G325" i="4"/>
  <c r="G317" i="4"/>
  <c r="G309" i="4"/>
  <c r="G301" i="4"/>
  <c r="G293" i="4"/>
  <c r="G285" i="4"/>
  <c r="G277" i="4"/>
  <c r="G269" i="4"/>
  <c r="G261" i="4"/>
  <c r="G253" i="4"/>
  <c r="G245" i="4"/>
  <c r="G237" i="4"/>
  <c r="G229" i="4"/>
  <c r="G221" i="4"/>
  <c r="G213" i="4"/>
  <c r="G205" i="4"/>
  <c r="G197" i="4"/>
  <c r="G189" i="4"/>
  <c r="G672" i="4"/>
  <c r="G582" i="4"/>
  <c r="G505" i="4"/>
  <c r="G499" i="4"/>
  <c r="G487" i="4"/>
  <c r="G485" i="4"/>
  <c r="G464" i="4"/>
  <c r="G360" i="4"/>
  <c r="G357" i="4"/>
  <c r="G335" i="4"/>
  <c r="G327" i="4"/>
  <c r="G319" i="4"/>
  <c r="G311" i="4"/>
  <c r="G303" i="4"/>
  <c r="G295" i="4"/>
  <c r="G287" i="4"/>
  <c r="G279" i="4"/>
  <c r="G271" i="4"/>
  <c r="G263" i="4"/>
  <c r="G255" i="4"/>
  <c r="G247" i="4"/>
  <c r="G239" i="4"/>
  <c r="G231" i="4"/>
  <c r="G223" i="4"/>
  <c r="G215" i="4"/>
  <c r="G207" i="4"/>
  <c r="G199" i="4"/>
  <c r="G191" i="4"/>
  <c r="G320" i="4"/>
  <c r="G294" i="4"/>
  <c r="G254" i="4"/>
  <c r="G206" i="4"/>
  <c r="G184" i="4"/>
  <c r="G175" i="4"/>
  <c r="G167" i="4"/>
  <c r="G159" i="4"/>
  <c r="G151" i="4"/>
  <c r="G143" i="4"/>
  <c r="G135" i="4"/>
  <c r="G127" i="4"/>
  <c r="G119" i="4"/>
  <c r="G111" i="4"/>
  <c r="G103" i="4"/>
  <c r="G836" i="4"/>
  <c r="G561" i="4"/>
  <c r="G447" i="4"/>
  <c r="G408" i="4"/>
  <c r="G334" i="4"/>
  <c r="G312" i="4"/>
  <c r="G286" i="4"/>
  <c r="G272" i="4"/>
  <c r="G232" i="4"/>
  <c r="G198" i="4"/>
  <c r="G185" i="4"/>
  <c r="G176" i="4"/>
  <c r="G168" i="4"/>
  <c r="G160" i="4"/>
  <c r="G152" i="4"/>
  <c r="G144" i="4"/>
  <c r="G136" i="4"/>
  <c r="G128" i="4"/>
  <c r="G120" i="4"/>
  <c r="G112" i="4"/>
  <c r="G59" i="4"/>
  <c r="G51" i="4"/>
  <c r="G43" i="4"/>
  <c r="G35" i="4"/>
  <c r="G27" i="4"/>
  <c r="G488" i="4"/>
  <c r="G359" i="4"/>
  <c r="G264" i="4"/>
  <c r="G246" i="4"/>
  <c r="G224" i="4"/>
  <c r="G183" i="4"/>
  <c r="G177" i="4"/>
  <c r="G169" i="4"/>
  <c r="G161" i="4"/>
  <c r="G153" i="4"/>
  <c r="G145" i="4"/>
  <c r="G137" i="4"/>
  <c r="G129" i="4"/>
  <c r="G121" i="4"/>
  <c r="G113" i="4"/>
  <c r="G102" i="4"/>
  <c r="G424" i="4"/>
  <c r="G344" i="4"/>
  <c r="G326" i="4"/>
  <c r="G304" i="4"/>
  <c r="G278" i="4"/>
  <c r="G256" i="4"/>
  <c r="G216" i="4"/>
  <c r="G192" i="4"/>
  <c r="G178" i="4"/>
  <c r="G170" i="4"/>
  <c r="G162" i="4"/>
  <c r="G154" i="4"/>
  <c r="G146" i="4"/>
  <c r="G138" i="4"/>
  <c r="G130" i="4"/>
  <c r="G122" i="4"/>
  <c r="G114" i="4"/>
  <c r="G106" i="4"/>
  <c r="G584" i="4"/>
  <c r="G445" i="4"/>
  <c r="G373" i="4"/>
  <c r="G318" i="4"/>
  <c r="G296" i="4"/>
  <c r="G238" i="4"/>
  <c r="G208" i="4"/>
  <c r="G193" i="4"/>
  <c r="G190" i="4"/>
  <c r="G179" i="4"/>
  <c r="G171" i="4"/>
  <c r="G163" i="4"/>
  <c r="G155" i="4"/>
  <c r="G147" i="4"/>
  <c r="G139" i="4"/>
  <c r="G131" i="4"/>
  <c r="G123" i="4"/>
  <c r="G115" i="4"/>
  <c r="G107" i="4"/>
  <c r="G105" i="4"/>
  <c r="G463" i="4"/>
  <c r="G440" i="4"/>
  <c r="G376" i="4"/>
  <c r="G336" i="4"/>
  <c r="G310" i="4"/>
  <c r="G288" i="4"/>
  <c r="G270" i="4"/>
  <c r="G248" i="4"/>
  <c r="G230" i="4"/>
  <c r="G200" i="4"/>
  <c r="G180" i="4"/>
  <c r="G172" i="4"/>
  <c r="G164" i="4"/>
  <c r="G156" i="4"/>
  <c r="G148" i="4"/>
  <c r="G140" i="4"/>
  <c r="G132" i="4"/>
  <c r="G124" i="4"/>
  <c r="G116" i="4"/>
  <c r="G108" i="4"/>
  <c r="G55" i="4"/>
  <c r="G47" i="4"/>
  <c r="G39" i="4"/>
  <c r="G31" i="4"/>
  <c r="G23" i="4"/>
  <c r="G715" i="4"/>
  <c r="G461" i="4"/>
  <c r="G262" i="4"/>
  <c r="G222" i="4"/>
  <c r="G181" i="4"/>
  <c r="G173" i="4"/>
  <c r="G165" i="4"/>
  <c r="G157" i="4"/>
  <c r="G149" i="4"/>
  <c r="G141" i="4"/>
  <c r="G133" i="4"/>
  <c r="G125" i="4"/>
  <c r="G117" i="4"/>
  <c r="G109" i="4"/>
  <c r="G104" i="4"/>
  <c r="G100" i="4"/>
  <c r="G96" i="4"/>
  <c r="G92" i="4"/>
  <c r="G88" i="4"/>
  <c r="G84" i="4"/>
  <c r="G80" i="4"/>
  <c r="G76" i="4"/>
  <c r="G72" i="4"/>
  <c r="G68" i="4"/>
  <c r="G64" i="4"/>
  <c r="G60" i="4"/>
  <c r="G52" i="4"/>
  <c r="G44" i="4"/>
  <c r="G328" i="4"/>
  <c r="G150" i="4"/>
  <c r="G98" i="4"/>
  <c r="G93" i="4"/>
  <c r="G91" i="4"/>
  <c r="G66" i="4"/>
  <c r="G61" i="4"/>
  <c r="G58" i="4"/>
  <c r="G48" i="4"/>
  <c r="G32" i="4"/>
  <c r="G18" i="4"/>
  <c r="G12" i="4"/>
  <c r="G10" i="4"/>
  <c r="G302" i="4"/>
  <c r="G158" i="4"/>
  <c r="G86" i="4"/>
  <c r="G81" i="4"/>
  <c r="G79" i="4"/>
  <c r="G342" i="4"/>
  <c r="G166" i="4"/>
  <c r="G99" i="4"/>
  <c r="G74" i="4"/>
  <c r="G69" i="4"/>
  <c r="G67" i="4"/>
  <c r="G56" i="4"/>
  <c r="G36" i="4"/>
  <c r="G20" i="4"/>
  <c r="G8" i="4"/>
  <c r="G38" i="4"/>
  <c r="G37" i="4"/>
  <c r="G17" i="4"/>
  <c r="G13" i="4"/>
  <c r="G643" i="4"/>
  <c r="G240" i="4"/>
  <c r="G174" i="4"/>
  <c r="G110" i="4"/>
  <c r="G101" i="4"/>
  <c r="G94" i="4"/>
  <c r="G89" i="4"/>
  <c r="G87" i="4"/>
  <c r="G62" i="4"/>
  <c r="G49" i="4"/>
  <c r="G45" i="4"/>
  <c r="G11" i="4"/>
  <c r="G280" i="4"/>
  <c r="G214" i="4"/>
  <c r="G118" i="4"/>
  <c r="G82" i="4"/>
  <c r="G77" i="4"/>
  <c r="G75" i="4"/>
  <c r="G392" i="4"/>
  <c r="G182" i="4"/>
  <c r="G126" i="4"/>
  <c r="G97" i="4"/>
  <c r="G95" i="4"/>
  <c r="G70" i="4"/>
  <c r="G65" i="4"/>
  <c r="G63" i="4"/>
  <c r="G57" i="4"/>
  <c r="G53" i="4"/>
  <c r="G42" i="4"/>
  <c r="G41" i="4"/>
  <c r="G134" i="4"/>
  <c r="G90" i="4"/>
  <c r="G85" i="4"/>
  <c r="G83" i="4"/>
  <c r="G142" i="4"/>
  <c r="G78" i="4"/>
  <c r="G73" i="4"/>
  <c r="G71" i="4"/>
  <c r="G50" i="4"/>
  <c r="G40" i="4"/>
  <c r="G33" i="4"/>
  <c r="G16" i="4"/>
  <c r="G25" i="4"/>
  <c r="G54" i="4"/>
  <c r="G46" i="4"/>
  <c r="G29" i="4"/>
  <c r="G21" i="4"/>
  <c r="G26" i="4"/>
  <c r="G28" i="4"/>
  <c r="G24" i="4"/>
  <c r="G22" i="4"/>
  <c r="G9" i="4"/>
  <c r="G14" i="4"/>
  <c r="G34" i="4"/>
  <c r="G30" i="4"/>
  <c r="G19" i="4"/>
  <c r="G15" i="4"/>
  <c r="H927" i="4"/>
  <c r="H919" i="4"/>
  <c r="H911" i="4"/>
  <c r="H903" i="4"/>
  <c r="H895" i="4"/>
  <c r="H887" i="4"/>
  <c r="H879" i="4"/>
  <c r="H871" i="4"/>
  <c r="H863" i="4"/>
  <c r="H855" i="4"/>
  <c r="H847" i="4"/>
  <c r="H928" i="4"/>
  <c r="H922" i="4"/>
  <c r="H918" i="4"/>
  <c r="H912" i="4"/>
  <c r="H906" i="4"/>
  <c r="H902" i="4"/>
  <c r="H896" i="4"/>
  <c r="H890" i="4"/>
  <c r="H886" i="4"/>
  <c r="H880" i="4"/>
  <c r="H874" i="4"/>
  <c r="H870" i="4"/>
  <c r="H864" i="4"/>
  <c r="H858" i="4"/>
  <c r="H854" i="4"/>
  <c r="H848" i="4"/>
  <c r="H841" i="4"/>
  <c r="H833" i="4"/>
  <c r="H825" i="4"/>
  <c r="H885" i="4"/>
  <c r="H883" i="4"/>
  <c r="H875" i="4"/>
  <c r="H842" i="4"/>
  <c r="H836" i="4"/>
  <c r="H832" i="4"/>
  <c r="H826" i="4"/>
  <c r="H816" i="4"/>
  <c r="H808" i="4"/>
  <c r="H800" i="4"/>
  <c r="H792" i="4"/>
  <c r="H784" i="4"/>
  <c r="H776" i="4"/>
  <c r="H768" i="4"/>
  <c r="H760" i="4"/>
  <c r="H752" i="4"/>
  <c r="H744" i="4"/>
  <c r="H736" i="4"/>
  <c r="H728" i="4"/>
  <c r="H720" i="4"/>
  <c r="H712" i="4"/>
  <c r="H704" i="4"/>
  <c r="H696" i="4"/>
  <c r="H688" i="4"/>
  <c r="H908" i="4"/>
  <c r="H924" i="4"/>
  <c r="H921" i="4"/>
  <c r="H916" i="4"/>
  <c r="H913" i="4"/>
  <c r="H905" i="4"/>
  <c r="H923" i="4"/>
  <c r="H907" i="4"/>
  <c r="H899" i="4"/>
  <c r="H888" i="4"/>
  <c r="H869" i="4"/>
  <c r="H866" i="4"/>
  <c r="H861" i="4"/>
  <c r="H856" i="4"/>
  <c r="H821" i="4"/>
  <c r="H818" i="4"/>
  <c r="H805" i="4"/>
  <c r="H802" i="4"/>
  <c r="H789" i="4"/>
  <c r="H786" i="4"/>
  <c r="H773" i="4"/>
  <c r="H770" i="4"/>
  <c r="H757" i="4"/>
  <c r="H754" i="4"/>
  <c r="H741" i="4"/>
  <c r="H738" i="4"/>
  <c r="H725" i="4"/>
  <c r="H722" i="4"/>
  <c r="H709" i="4"/>
  <c r="H706" i="4"/>
  <c r="H693" i="4"/>
  <c r="H690" i="4"/>
  <c r="H680" i="4"/>
  <c r="H672" i="4"/>
  <c r="H664" i="4"/>
  <c r="H917" i="4"/>
  <c r="H909" i="4"/>
  <c r="H900" i="4"/>
  <c r="H897" i="4"/>
  <c r="H892" i="4"/>
  <c r="H884" i="4"/>
  <c r="H876" i="4"/>
  <c r="H873" i="4"/>
  <c r="H860" i="4"/>
  <c r="H857" i="4"/>
  <c r="H852" i="4"/>
  <c r="H849" i="4"/>
  <c r="H845" i="4"/>
  <c r="H837" i="4"/>
  <c r="H813" i="4"/>
  <c r="H810" i="4"/>
  <c r="H797" i="4"/>
  <c r="H794" i="4"/>
  <c r="H781" i="4"/>
  <c r="H778" i="4"/>
  <c r="H765" i="4"/>
  <c r="H762" i="4"/>
  <c r="H749" i="4"/>
  <c r="H746" i="4"/>
  <c r="H733" i="4"/>
  <c r="H730" i="4"/>
  <c r="H717" i="4"/>
  <c r="H714" i="4"/>
  <c r="H701" i="4"/>
  <c r="H698" i="4"/>
  <c r="H684" i="4"/>
  <c r="H676" i="4"/>
  <c r="H668" i="4"/>
  <c r="H660" i="4"/>
  <c r="H920" i="4"/>
  <c r="H910" i="4"/>
  <c r="H901" i="4"/>
  <c r="H843" i="4"/>
  <c r="H820" i="4"/>
  <c r="H809" i="4"/>
  <c r="H798" i="4"/>
  <c r="H795" i="4"/>
  <c r="H759" i="4"/>
  <c r="H756" i="4"/>
  <c r="H745" i="4"/>
  <c r="H734" i="4"/>
  <c r="H731" i="4"/>
  <c r="H904" i="4"/>
  <c r="H898" i="4"/>
  <c r="H878" i="4"/>
  <c r="H877" i="4"/>
  <c r="H859" i="4"/>
  <c r="H853" i="4"/>
  <c r="H846" i="4"/>
  <c r="H814" i="4"/>
  <c r="H811" i="4"/>
  <c r="H775" i="4"/>
  <c r="H772" i="4"/>
  <c r="H761" i="4"/>
  <c r="H750" i="4"/>
  <c r="H747" i="4"/>
  <c r="H711" i="4"/>
  <c r="H708" i="4"/>
  <c r="H930" i="4"/>
  <c r="H915" i="4"/>
  <c r="H891" i="4"/>
  <c r="H835" i="4"/>
  <c r="H791" i="4"/>
  <c r="H788" i="4"/>
  <c r="H777" i="4"/>
  <c r="H766" i="4"/>
  <c r="H763" i="4"/>
  <c r="H727" i="4"/>
  <c r="H724" i="4"/>
  <c r="H893" i="4"/>
  <c r="H881" i="4"/>
  <c r="H865" i="4"/>
  <c r="H838" i="4"/>
  <c r="H829" i="4"/>
  <c r="H828" i="4"/>
  <c r="H748" i="4"/>
  <c r="H743" i="4"/>
  <c r="H742" i="4"/>
  <c r="H739" i="4"/>
  <c r="H737" i="4"/>
  <c r="H729" i="4"/>
  <c r="H726" i="4"/>
  <c r="H723" i="4"/>
  <c r="H719" i="4"/>
  <c r="H718" i="4"/>
  <c r="H705" i="4"/>
  <c r="H702" i="4"/>
  <c r="H699" i="4"/>
  <c r="H662" i="4"/>
  <c r="H658" i="4"/>
  <c r="H654" i="4"/>
  <c r="H646" i="4"/>
  <c r="H914" i="4"/>
  <c r="H889" i="4"/>
  <c r="H872" i="4"/>
  <c r="H679" i="4"/>
  <c r="H677" i="4"/>
  <c r="H675" i="4"/>
  <c r="H673" i="4"/>
  <c r="H656" i="4"/>
  <c r="H648" i="4"/>
  <c r="H640" i="4"/>
  <c r="H632" i="4"/>
  <c r="H624" i="4"/>
  <c r="H819" i="4"/>
  <c r="H774" i="4"/>
  <c r="H771" i="4"/>
  <c r="H769" i="4"/>
  <c r="H715" i="4"/>
  <c r="H703" i="4"/>
  <c r="H700" i="4"/>
  <c r="H689" i="4"/>
  <c r="H682" i="4"/>
  <c r="H657" i="4"/>
  <c r="H651" i="4"/>
  <c r="H643" i="4"/>
  <c r="H635" i="4"/>
  <c r="H627" i="4"/>
  <c r="H806" i="4"/>
  <c r="H793" i="4"/>
  <c r="H779" i="4"/>
  <c r="H767" i="4"/>
  <c r="H707" i="4"/>
  <c r="H691" i="4"/>
  <c r="H683" i="4"/>
  <c r="H671" i="4"/>
  <c r="H645" i="4"/>
  <c r="H619" i="4"/>
  <c r="H611" i="4"/>
  <c r="H603" i="4"/>
  <c r="H595" i="4"/>
  <c r="H587" i="4"/>
  <c r="H579" i="4"/>
  <c r="H571" i="4"/>
  <c r="H563" i="4"/>
  <c r="H555" i="4"/>
  <c r="H547" i="4"/>
  <c r="H539" i="4"/>
  <c r="H531" i="4"/>
  <c r="H523" i="4"/>
  <c r="H515" i="4"/>
  <c r="H507" i="4"/>
  <c r="H499" i="4"/>
  <c r="H929" i="4"/>
  <c r="H839" i="4"/>
  <c r="H831" i="4"/>
  <c r="H824" i="4"/>
  <c r="H785" i="4"/>
  <c r="H780" i="4"/>
  <c r="H710" i="4"/>
  <c r="H681" i="4"/>
  <c r="H670" i="4"/>
  <c r="H669" i="4"/>
  <c r="H659" i="4"/>
  <c r="H638" i="4"/>
  <c r="H636" i="4"/>
  <c r="H630" i="4"/>
  <c r="H628" i="4"/>
  <c r="H622" i="4"/>
  <c r="H612" i="4"/>
  <c r="H604" i="4"/>
  <c r="H596" i="4"/>
  <c r="H588" i="4"/>
  <c r="H580" i="4"/>
  <c r="H572" i="4"/>
  <c r="H564" i="4"/>
  <c r="H556" i="4"/>
  <c r="H548" i="4"/>
  <c r="H540" i="4"/>
  <c r="H532" i="4"/>
  <c r="H868" i="4"/>
  <c r="H862" i="4"/>
  <c r="H812" i="4"/>
  <c r="H807" i="4"/>
  <c r="H799" i="4"/>
  <c r="H753" i="4"/>
  <c r="H735" i="4"/>
  <c r="H713" i="4"/>
  <c r="H667" i="4"/>
  <c r="H644" i="4"/>
  <c r="H642" i="4"/>
  <c r="H634" i="4"/>
  <c r="H626" i="4"/>
  <c r="H620" i="4"/>
  <c r="H613" i="4"/>
  <c r="H605" i="4"/>
  <c r="H597" i="4"/>
  <c r="H589" i="4"/>
  <c r="H581" i="4"/>
  <c r="H573" i="4"/>
  <c r="H565" i="4"/>
  <c r="H557" i="4"/>
  <c r="H549" i="4"/>
  <c r="H541" i="4"/>
  <c r="H533" i="4"/>
  <c r="H525" i="4"/>
  <c r="H517" i="4"/>
  <c r="H509" i="4"/>
  <c r="H501" i="4"/>
  <c r="H493" i="4"/>
  <c r="H925" i="4"/>
  <c r="H850" i="4"/>
  <c r="H840" i="4"/>
  <c r="H804" i="4"/>
  <c r="H803" i="4"/>
  <c r="H790" i="4"/>
  <c r="H758" i="4"/>
  <c r="H740" i="4"/>
  <c r="H678" i="4"/>
  <c r="H666" i="4"/>
  <c r="H665" i="4"/>
  <c r="H650" i="4"/>
  <c r="H647" i="4"/>
  <c r="H614" i="4"/>
  <c r="H606" i="4"/>
  <c r="H598" i="4"/>
  <c r="H590" i="4"/>
  <c r="H582" i="4"/>
  <c r="H574" i="4"/>
  <c r="H566" i="4"/>
  <c r="H558" i="4"/>
  <c r="H550" i="4"/>
  <c r="H542" i="4"/>
  <c r="H534" i="4"/>
  <c r="H526" i="4"/>
  <c r="H518" i="4"/>
  <c r="H510" i="4"/>
  <c r="H502" i="4"/>
  <c r="H851" i="4"/>
  <c r="H844" i="4"/>
  <c r="H830" i="4"/>
  <c r="H815" i="4"/>
  <c r="H783" i="4"/>
  <c r="H764" i="4"/>
  <c r="H755" i="4"/>
  <c r="H674" i="4"/>
  <c r="H663" i="4"/>
  <c r="H649" i="4"/>
  <c r="H637" i="4"/>
  <c r="H629" i="4"/>
  <c r="H621" i="4"/>
  <c r="H616" i="4"/>
  <c r="H608" i="4"/>
  <c r="H600" i="4"/>
  <c r="H592" i="4"/>
  <c r="H584" i="4"/>
  <c r="H576" i="4"/>
  <c r="H568" i="4"/>
  <c r="H560" i="4"/>
  <c r="H552" i="4"/>
  <c r="H544" i="4"/>
  <c r="H536" i="4"/>
  <c r="H528" i="4"/>
  <c r="H520" i="4"/>
  <c r="H512" i="4"/>
  <c r="H504" i="4"/>
  <c r="H496" i="4"/>
  <c r="H867" i="4"/>
  <c r="H827" i="4"/>
  <c r="H801" i="4"/>
  <c r="H716" i="4"/>
  <c r="H652" i="4"/>
  <c r="H639" i="4"/>
  <c r="H633" i="4"/>
  <c r="H623" i="4"/>
  <c r="H615" i="4"/>
  <c r="H610" i="4"/>
  <c r="H593" i="4"/>
  <c r="H551" i="4"/>
  <c r="H546" i="4"/>
  <c r="H529" i="4"/>
  <c r="H894" i="4"/>
  <c r="H823" i="4"/>
  <c r="H721" i="4"/>
  <c r="H697" i="4"/>
  <c r="H694" i="4"/>
  <c r="H617" i="4"/>
  <c r="H575" i="4"/>
  <c r="H570" i="4"/>
  <c r="H553" i="4"/>
  <c r="H482" i="4"/>
  <c r="H474" i="4"/>
  <c r="H466" i="4"/>
  <c r="H458" i="4"/>
  <c r="H450" i="4"/>
  <c r="H442" i="4"/>
  <c r="H434" i="4"/>
  <c r="H426" i="4"/>
  <c r="H418" i="4"/>
  <c r="H410" i="4"/>
  <c r="H402" i="4"/>
  <c r="H394" i="4"/>
  <c r="H386" i="4"/>
  <c r="H378" i="4"/>
  <c r="H370" i="4"/>
  <c r="H362" i="4"/>
  <c r="H354" i="4"/>
  <c r="H346" i="4"/>
  <c r="H882" i="4"/>
  <c r="H685" i="4"/>
  <c r="H653" i="4"/>
  <c r="H599" i="4"/>
  <c r="H594" i="4"/>
  <c r="H577" i="4"/>
  <c r="H535" i="4"/>
  <c r="H530" i="4"/>
  <c r="H527" i="4"/>
  <c r="H519" i="4"/>
  <c r="H511" i="4"/>
  <c r="H503" i="4"/>
  <c r="H489" i="4"/>
  <c r="H483" i="4"/>
  <c r="H475" i="4"/>
  <c r="H467" i="4"/>
  <c r="H459" i="4"/>
  <c r="H451" i="4"/>
  <c r="H443" i="4"/>
  <c r="H435" i="4"/>
  <c r="H427" i="4"/>
  <c r="H419" i="4"/>
  <c r="H411" i="4"/>
  <c r="H403" i="4"/>
  <c r="H395" i="4"/>
  <c r="H387" i="4"/>
  <c r="H379" i="4"/>
  <c r="H371" i="4"/>
  <c r="H363" i="4"/>
  <c r="H355" i="4"/>
  <c r="H347" i="4"/>
  <c r="H926" i="4"/>
  <c r="H751" i="4"/>
  <c r="H695" i="4"/>
  <c r="H618" i="4"/>
  <c r="H601" i="4"/>
  <c r="H559" i="4"/>
  <c r="H554" i="4"/>
  <c r="H537" i="4"/>
  <c r="H495" i="4"/>
  <c r="H484" i="4"/>
  <c r="H476" i="4"/>
  <c r="H468" i="4"/>
  <c r="H460" i="4"/>
  <c r="H452" i="4"/>
  <c r="H444" i="4"/>
  <c r="H436" i="4"/>
  <c r="H428" i="4"/>
  <c r="H420" i="4"/>
  <c r="H412" i="4"/>
  <c r="H404" i="4"/>
  <c r="H396" i="4"/>
  <c r="H388" i="4"/>
  <c r="H380" i="4"/>
  <c r="H372" i="4"/>
  <c r="H364" i="4"/>
  <c r="H356" i="4"/>
  <c r="H348" i="4"/>
  <c r="H817" i="4"/>
  <c r="H692" i="4"/>
  <c r="H686" i="4"/>
  <c r="H641" i="4"/>
  <c r="H631" i="4"/>
  <c r="H625" i="4"/>
  <c r="H583" i="4"/>
  <c r="H578" i="4"/>
  <c r="H561" i="4"/>
  <c r="H485" i="4"/>
  <c r="H477" i="4"/>
  <c r="H469" i="4"/>
  <c r="H461" i="4"/>
  <c r="H453" i="4"/>
  <c r="H445" i="4"/>
  <c r="H437" i="4"/>
  <c r="H429" i="4"/>
  <c r="H421" i="4"/>
  <c r="H413" i="4"/>
  <c r="H405" i="4"/>
  <c r="H397" i="4"/>
  <c r="H389" i="4"/>
  <c r="H381" i="4"/>
  <c r="H373" i="4"/>
  <c r="H365" i="4"/>
  <c r="H357" i="4"/>
  <c r="H349" i="4"/>
  <c r="H796" i="4"/>
  <c r="H782" i="4"/>
  <c r="H687" i="4"/>
  <c r="H609" i="4"/>
  <c r="H567" i="4"/>
  <c r="H562" i="4"/>
  <c r="H545" i="4"/>
  <c r="H524" i="4"/>
  <c r="H516" i="4"/>
  <c r="H508" i="4"/>
  <c r="H500" i="4"/>
  <c r="H487" i="4"/>
  <c r="H479" i="4"/>
  <c r="H471" i="4"/>
  <c r="H463" i="4"/>
  <c r="H455" i="4"/>
  <c r="H447" i="4"/>
  <c r="H439" i="4"/>
  <c r="H431" i="4"/>
  <c r="H423" i="4"/>
  <c r="H415" i="4"/>
  <c r="H407" i="4"/>
  <c r="H399" i="4"/>
  <c r="H391" i="4"/>
  <c r="H383" i="4"/>
  <c r="H375" i="4"/>
  <c r="H367" i="4"/>
  <c r="H359" i="4"/>
  <c r="H351" i="4"/>
  <c r="H343" i="4"/>
  <c r="H585" i="4"/>
  <c r="H514" i="4"/>
  <c r="H472" i="4"/>
  <c r="H432" i="4"/>
  <c r="H416" i="4"/>
  <c r="H400" i="4"/>
  <c r="H384" i="4"/>
  <c r="H366" i="4"/>
  <c r="H345" i="4"/>
  <c r="H338" i="4"/>
  <c r="H330" i="4"/>
  <c r="H322" i="4"/>
  <c r="H314" i="4"/>
  <c r="H306" i="4"/>
  <c r="H298" i="4"/>
  <c r="H290" i="4"/>
  <c r="H282" i="4"/>
  <c r="H274" i="4"/>
  <c r="H266" i="4"/>
  <c r="H258" i="4"/>
  <c r="H250" i="4"/>
  <c r="H242" i="4"/>
  <c r="H234" i="4"/>
  <c r="H226" i="4"/>
  <c r="H218" i="4"/>
  <c r="H210" i="4"/>
  <c r="H202" i="4"/>
  <c r="H538" i="4"/>
  <c r="H521" i="4"/>
  <c r="H492" i="4"/>
  <c r="H491" i="4"/>
  <c r="H454" i="4"/>
  <c r="H449" i="4"/>
  <c r="H368" i="4"/>
  <c r="H350" i="4"/>
  <c r="H339" i="4"/>
  <c r="H331" i="4"/>
  <c r="H323" i="4"/>
  <c r="H315" i="4"/>
  <c r="H307" i="4"/>
  <c r="H299" i="4"/>
  <c r="H291" i="4"/>
  <c r="H283" i="4"/>
  <c r="H275" i="4"/>
  <c r="H267" i="4"/>
  <c r="H259" i="4"/>
  <c r="H251" i="4"/>
  <c r="H243" i="4"/>
  <c r="H235" i="4"/>
  <c r="H227" i="4"/>
  <c r="H219" i="4"/>
  <c r="H211" i="4"/>
  <c r="H203" i="4"/>
  <c r="H195" i="4"/>
  <c r="H187" i="4"/>
  <c r="H522" i="4"/>
  <c r="H478" i="4"/>
  <c r="H473" i="4"/>
  <c r="H456" i="4"/>
  <c r="H433" i="4"/>
  <c r="H417" i="4"/>
  <c r="H401" i="4"/>
  <c r="H385" i="4"/>
  <c r="H352" i="4"/>
  <c r="H340" i="4"/>
  <c r="H332" i="4"/>
  <c r="H324" i="4"/>
  <c r="H316" i="4"/>
  <c r="H308" i="4"/>
  <c r="H300" i="4"/>
  <c r="H292" i="4"/>
  <c r="H284" i="4"/>
  <c r="H276" i="4"/>
  <c r="H268" i="4"/>
  <c r="H260" i="4"/>
  <c r="H252" i="4"/>
  <c r="H244" i="4"/>
  <c r="H236" i="4"/>
  <c r="H228" i="4"/>
  <c r="H220" i="4"/>
  <c r="H212" i="4"/>
  <c r="H204" i="4"/>
  <c r="H196" i="4"/>
  <c r="H188" i="4"/>
  <c r="H586" i="4"/>
  <c r="H569" i="4"/>
  <c r="H497" i="4"/>
  <c r="H480" i="4"/>
  <c r="H438" i="4"/>
  <c r="H422" i="4"/>
  <c r="H406" i="4"/>
  <c r="H390" i="4"/>
  <c r="H369" i="4"/>
  <c r="H341" i="4"/>
  <c r="H333" i="4"/>
  <c r="H325" i="4"/>
  <c r="H317" i="4"/>
  <c r="H309" i="4"/>
  <c r="H301" i="4"/>
  <c r="H293" i="4"/>
  <c r="H285" i="4"/>
  <c r="H277" i="4"/>
  <c r="H269" i="4"/>
  <c r="H261" i="4"/>
  <c r="H253" i="4"/>
  <c r="H245" i="4"/>
  <c r="H237" i="4"/>
  <c r="H229" i="4"/>
  <c r="H221" i="4"/>
  <c r="H213" i="4"/>
  <c r="H205" i="4"/>
  <c r="H197" i="4"/>
  <c r="H189" i="4"/>
  <c r="H834" i="4"/>
  <c r="H822" i="4"/>
  <c r="H607" i="4"/>
  <c r="H591" i="4"/>
  <c r="H498" i="4"/>
  <c r="H494" i="4"/>
  <c r="H462" i="4"/>
  <c r="H457" i="4"/>
  <c r="H440" i="4"/>
  <c r="H424" i="4"/>
  <c r="H408" i="4"/>
  <c r="H392" i="4"/>
  <c r="H376" i="4"/>
  <c r="H374" i="4"/>
  <c r="H353" i="4"/>
  <c r="H342" i="4"/>
  <c r="H334" i="4"/>
  <c r="H326" i="4"/>
  <c r="H318" i="4"/>
  <c r="H310" i="4"/>
  <c r="H302" i="4"/>
  <c r="H294" i="4"/>
  <c r="H286" i="4"/>
  <c r="H278" i="4"/>
  <c r="H270" i="4"/>
  <c r="H262" i="4"/>
  <c r="H254" i="4"/>
  <c r="H246" i="4"/>
  <c r="H238" i="4"/>
  <c r="H230" i="4"/>
  <c r="H222" i="4"/>
  <c r="H214" i="4"/>
  <c r="H206" i="4"/>
  <c r="H198" i="4"/>
  <c r="H190" i="4"/>
  <c r="H655" i="4"/>
  <c r="H543" i="4"/>
  <c r="H506" i="4"/>
  <c r="H488" i="4"/>
  <c r="H446" i="4"/>
  <c r="H441" i="4"/>
  <c r="H425" i="4"/>
  <c r="H409" i="4"/>
  <c r="H393" i="4"/>
  <c r="H377" i="4"/>
  <c r="H344" i="4"/>
  <c r="H336" i="4"/>
  <c r="H328" i="4"/>
  <c r="H320" i="4"/>
  <c r="H312" i="4"/>
  <c r="H304" i="4"/>
  <c r="H296" i="4"/>
  <c r="H288" i="4"/>
  <c r="H280" i="4"/>
  <c r="H272" i="4"/>
  <c r="H264" i="4"/>
  <c r="H256" i="4"/>
  <c r="H248" i="4"/>
  <c r="H240" i="4"/>
  <c r="H232" i="4"/>
  <c r="H224" i="4"/>
  <c r="H216" i="4"/>
  <c r="H208" i="4"/>
  <c r="H200" i="4"/>
  <c r="H192" i="4"/>
  <c r="H184" i="4"/>
  <c r="H602" i="4"/>
  <c r="H464" i="4"/>
  <c r="H430" i="4"/>
  <c r="H361" i="4"/>
  <c r="H303" i="4"/>
  <c r="H215" i="4"/>
  <c r="H185" i="4"/>
  <c r="H176" i="4"/>
  <c r="H168" i="4"/>
  <c r="H160" i="4"/>
  <c r="H152" i="4"/>
  <c r="H144" i="4"/>
  <c r="H136" i="4"/>
  <c r="H128" i="4"/>
  <c r="H120" i="4"/>
  <c r="H112" i="4"/>
  <c r="H513" i="4"/>
  <c r="H329" i="4"/>
  <c r="H295" i="4"/>
  <c r="H281" i="4"/>
  <c r="H255" i="4"/>
  <c r="H241" i="4"/>
  <c r="H207" i="4"/>
  <c r="H183" i="4"/>
  <c r="H177" i="4"/>
  <c r="H169" i="4"/>
  <c r="H161" i="4"/>
  <c r="H153" i="4"/>
  <c r="H145" i="4"/>
  <c r="H137" i="4"/>
  <c r="H129" i="4"/>
  <c r="H121" i="4"/>
  <c r="H113" i="4"/>
  <c r="H102" i="4"/>
  <c r="H98" i="4"/>
  <c r="H94" i="4"/>
  <c r="H90" i="4"/>
  <c r="H86" i="4"/>
  <c r="H82" i="4"/>
  <c r="H78" i="4"/>
  <c r="H74" i="4"/>
  <c r="H70" i="4"/>
  <c r="H66" i="4"/>
  <c r="H62" i="4"/>
  <c r="H56" i="4"/>
  <c r="H48" i="4"/>
  <c r="H40" i="4"/>
  <c r="H32" i="4"/>
  <c r="H24" i="4"/>
  <c r="H382" i="4"/>
  <c r="H335" i="4"/>
  <c r="H321" i="4"/>
  <c r="H287" i="4"/>
  <c r="H199" i="4"/>
  <c r="H186" i="4"/>
  <c r="H178" i="4"/>
  <c r="H170" i="4"/>
  <c r="H162" i="4"/>
  <c r="H154" i="4"/>
  <c r="H146" i="4"/>
  <c r="H138" i="4"/>
  <c r="H130" i="4"/>
  <c r="H122" i="4"/>
  <c r="H114" i="4"/>
  <c r="H106" i="4"/>
  <c r="H787" i="4"/>
  <c r="H732" i="4"/>
  <c r="H505" i="4"/>
  <c r="H465" i="4"/>
  <c r="H448" i="4"/>
  <c r="H313" i="4"/>
  <c r="H273" i="4"/>
  <c r="H247" i="4"/>
  <c r="H233" i="4"/>
  <c r="H193" i="4"/>
  <c r="H191" i="4"/>
  <c r="H179" i="4"/>
  <c r="H171" i="4"/>
  <c r="H163" i="4"/>
  <c r="H155" i="4"/>
  <c r="H147" i="4"/>
  <c r="H139" i="4"/>
  <c r="H131" i="4"/>
  <c r="H123" i="4"/>
  <c r="H115" i="4"/>
  <c r="H107" i="4"/>
  <c r="H486" i="4"/>
  <c r="H470" i="4"/>
  <c r="H398" i="4"/>
  <c r="H327" i="4"/>
  <c r="H279" i="4"/>
  <c r="H265" i="4"/>
  <c r="H225" i="4"/>
  <c r="H180" i="4"/>
  <c r="H172" i="4"/>
  <c r="H164" i="4"/>
  <c r="H156" i="4"/>
  <c r="H148" i="4"/>
  <c r="H140" i="4"/>
  <c r="H132" i="4"/>
  <c r="H124" i="4"/>
  <c r="H116" i="4"/>
  <c r="H108" i="4"/>
  <c r="H661" i="4"/>
  <c r="H360" i="4"/>
  <c r="H319" i="4"/>
  <c r="H305" i="4"/>
  <c r="H257" i="4"/>
  <c r="H239" i="4"/>
  <c r="H217" i="4"/>
  <c r="H194" i="4"/>
  <c r="H181" i="4"/>
  <c r="H173" i="4"/>
  <c r="H165" i="4"/>
  <c r="H157" i="4"/>
  <c r="H149" i="4"/>
  <c r="H141" i="4"/>
  <c r="H133" i="4"/>
  <c r="H125" i="4"/>
  <c r="H117" i="4"/>
  <c r="H109" i="4"/>
  <c r="H104" i="4"/>
  <c r="H100" i="4"/>
  <c r="H96" i="4"/>
  <c r="H92" i="4"/>
  <c r="H88" i="4"/>
  <c r="H84" i="4"/>
  <c r="H80" i="4"/>
  <c r="H76" i="4"/>
  <c r="H72" i="4"/>
  <c r="H68" i="4"/>
  <c r="H64" i="4"/>
  <c r="H60" i="4"/>
  <c r="H52" i="4"/>
  <c r="H44" i="4"/>
  <c r="H36" i="4"/>
  <c r="H28" i="4"/>
  <c r="H414" i="4"/>
  <c r="H311" i="4"/>
  <c r="H297" i="4"/>
  <c r="H271" i="4"/>
  <c r="H231" i="4"/>
  <c r="H209" i="4"/>
  <c r="H182" i="4"/>
  <c r="H174" i="4"/>
  <c r="H166" i="4"/>
  <c r="H158" i="4"/>
  <c r="H150" i="4"/>
  <c r="H142" i="4"/>
  <c r="H134" i="4"/>
  <c r="H126" i="4"/>
  <c r="H118" i="4"/>
  <c r="H110" i="4"/>
  <c r="H57" i="4"/>
  <c r="H49" i="4"/>
  <c r="H481" i="4"/>
  <c r="H249" i="4"/>
  <c r="H127" i="4"/>
  <c r="H81" i="4"/>
  <c r="H79" i="4"/>
  <c r="H55" i="4"/>
  <c r="H34" i="4"/>
  <c r="H33" i="4"/>
  <c r="H15" i="4"/>
  <c r="H59" i="4"/>
  <c r="H358" i="4"/>
  <c r="H289" i="4"/>
  <c r="H223" i="4"/>
  <c r="H135" i="4"/>
  <c r="H99" i="4"/>
  <c r="H69" i="4"/>
  <c r="H67" i="4"/>
  <c r="H143" i="4"/>
  <c r="H101" i="4"/>
  <c r="H89" i="4"/>
  <c r="H87" i="4"/>
  <c r="H45" i="4"/>
  <c r="H38" i="4"/>
  <c r="H37" i="4"/>
  <c r="H17" i="4"/>
  <c r="H13" i="4"/>
  <c r="H11" i="4"/>
  <c r="H23" i="4"/>
  <c r="H263" i="4"/>
  <c r="H151" i="4"/>
  <c r="H77" i="4"/>
  <c r="H75" i="4"/>
  <c r="H46" i="4"/>
  <c r="H39" i="4"/>
  <c r="H201" i="4"/>
  <c r="H159" i="4"/>
  <c r="H97" i="4"/>
  <c r="H95" i="4"/>
  <c r="H65" i="4"/>
  <c r="H63" i="4"/>
  <c r="H53" i="4"/>
  <c r="H337" i="4"/>
  <c r="H167" i="4"/>
  <c r="H105" i="4"/>
  <c r="H85" i="4"/>
  <c r="H83" i="4"/>
  <c r="H54" i="4"/>
  <c r="H50" i="4"/>
  <c r="H43" i="4"/>
  <c r="H27" i="4"/>
  <c r="H490" i="4"/>
  <c r="H175" i="4"/>
  <c r="H111" i="4"/>
  <c r="H103" i="4"/>
  <c r="H73" i="4"/>
  <c r="H71" i="4"/>
  <c r="H119" i="4"/>
  <c r="H93" i="4"/>
  <c r="H91" i="4"/>
  <c r="H61" i="4"/>
  <c r="H58" i="4"/>
  <c r="H51" i="4"/>
  <c r="H47" i="4"/>
  <c r="H42" i="4"/>
  <c r="H25" i="4"/>
  <c r="H20" i="4"/>
  <c r="H29" i="4"/>
  <c r="H21" i="4"/>
  <c r="H26" i="4"/>
  <c r="H22" i="4"/>
  <c r="H9" i="4"/>
  <c r="H35" i="4"/>
  <c r="H31" i="4"/>
  <c r="H14" i="4"/>
  <c r="H10" i="4"/>
  <c r="H41" i="4"/>
  <c r="H30" i="4"/>
  <c r="H19" i="4"/>
  <c r="H18" i="4"/>
  <c r="H8" i="4"/>
  <c r="H16" i="4"/>
  <c r="H12" i="4"/>
  <c r="F925" i="4"/>
  <c r="F917" i="4"/>
  <c r="F909" i="4"/>
  <c r="F901" i="4"/>
  <c r="F893" i="4"/>
  <c r="F885" i="4"/>
  <c r="F877" i="4"/>
  <c r="F869" i="4"/>
  <c r="F861" i="4"/>
  <c r="F853" i="4"/>
  <c r="F927" i="4"/>
  <c r="F924" i="4"/>
  <c r="F921" i="4"/>
  <c r="F911" i="4"/>
  <c r="F908" i="4"/>
  <c r="F905" i="4"/>
  <c r="F895" i="4"/>
  <c r="F892" i="4"/>
  <c r="F889" i="4"/>
  <c r="F879" i="4"/>
  <c r="F876" i="4"/>
  <c r="F873" i="4"/>
  <c r="F863" i="4"/>
  <c r="F860" i="4"/>
  <c r="F857" i="4"/>
  <c r="F847" i="4"/>
  <c r="F839" i="4"/>
  <c r="F831" i="4"/>
  <c r="F823" i="4"/>
  <c r="F928" i="4"/>
  <c r="F926" i="4"/>
  <c r="F922" i="4"/>
  <c r="F891" i="4"/>
  <c r="F864" i="4"/>
  <c r="F862" i="4"/>
  <c r="F858" i="4"/>
  <c r="F841" i="4"/>
  <c r="F838" i="4"/>
  <c r="F835" i="4"/>
  <c r="F825" i="4"/>
  <c r="F822" i="4"/>
  <c r="F814" i="4"/>
  <c r="F806" i="4"/>
  <c r="F798" i="4"/>
  <c r="F790" i="4"/>
  <c r="F782" i="4"/>
  <c r="F774" i="4"/>
  <c r="F766" i="4"/>
  <c r="F758" i="4"/>
  <c r="F750" i="4"/>
  <c r="F742" i="4"/>
  <c r="F734" i="4"/>
  <c r="F726" i="4"/>
  <c r="F718" i="4"/>
  <c r="F710" i="4"/>
  <c r="F702" i="4"/>
  <c r="F694" i="4"/>
  <c r="F686" i="4"/>
  <c r="F914" i="4"/>
  <c r="F903" i="4"/>
  <c r="F900" i="4"/>
  <c r="F897" i="4"/>
  <c r="F929" i="4"/>
  <c r="F919" i="4"/>
  <c r="F916" i="4"/>
  <c r="F902" i="4"/>
  <c r="F886" i="4"/>
  <c r="F878" i="4"/>
  <c r="F875" i="4"/>
  <c r="F851" i="4"/>
  <c r="F817" i="4"/>
  <c r="F811" i="4"/>
  <c r="F801" i="4"/>
  <c r="F795" i="4"/>
  <c r="F785" i="4"/>
  <c r="F779" i="4"/>
  <c r="F769" i="4"/>
  <c r="F763" i="4"/>
  <c r="F753" i="4"/>
  <c r="F747" i="4"/>
  <c r="F737" i="4"/>
  <c r="F731" i="4"/>
  <c r="F721" i="4"/>
  <c r="F715" i="4"/>
  <c r="F705" i="4"/>
  <c r="F699" i="4"/>
  <c r="F689" i="4"/>
  <c r="F678" i="4"/>
  <c r="F670" i="4"/>
  <c r="F662" i="4"/>
  <c r="F920" i="4"/>
  <c r="F882" i="4"/>
  <c r="F868" i="4"/>
  <c r="F865" i="4"/>
  <c r="F855" i="4"/>
  <c r="F826" i="4"/>
  <c r="F824" i="4"/>
  <c r="F819" i="4"/>
  <c r="F809" i="4"/>
  <c r="F803" i="4"/>
  <c r="F793" i="4"/>
  <c r="F787" i="4"/>
  <c r="F777" i="4"/>
  <c r="F771" i="4"/>
  <c r="F761" i="4"/>
  <c r="F755" i="4"/>
  <c r="F745" i="4"/>
  <c r="F739" i="4"/>
  <c r="F729" i="4"/>
  <c r="F723" i="4"/>
  <c r="F713" i="4"/>
  <c r="F707" i="4"/>
  <c r="F697" i="4"/>
  <c r="F691" i="4"/>
  <c r="F682" i="4"/>
  <c r="F674" i="4"/>
  <c r="F666" i="4"/>
  <c r="F658" i="4"/>
  <c r="F888" i="4"/>
  <c r="F881" i="4"/>
  <c r="F871" i="4"/>
  <c r="F849" i="4"/>
  <c r="F833" i="4"/>
  <c r="F828" i="4"/>
  <c r="F818" i="4"/>
  <c r="F815" i="4"/>
  <c r="F804" i="4"/>
  <c r="F768" i="4"/>
  <c r="F765" i="4"/>
  <c r="F754" i="4"/>
  <c r="F751" i="4"/>
  <c r="F740" i="4"/>
  <c r="F923" i="4"/>
  <c r="F894" i="4"/>
  <c r="F880" i="4"/>
  <c r="F870" i="4"/>
  <c r="F867" i="4"/>
  <c r="F854" i="4"/>
  <c r="F837" i="4"/>
  <c r="F832" i="4"/>
  <c r="F820" i="4"/>
  <c r="F784" i="4"/>
  <c r="F781" i="4"/>
  <c r="F770" i="4"/>
  <c r="F767" i="4"/>
  <c r="F756" i="4"/>
  <c r="F720" i="4"/>
  <c r="F717" i="4"/>
  <c r="F706" i="4"/>
  <c r="F904" i="4"/>
  <c r="F898" i="4"/>
  <c r="F884" i="4"/>
  <c r="F866" i="4"/>
  <c r="F859" i="4"/>
  <c r="F852" i="4"/>
  <c r="F842" i="4"/>
  <c r="F836" i="4"/>
  <c r="F800" i="4"/>
  <c r="F797" i="4"/>
  <c r="F786" i="4"/>
  <c r="F783" i="4"/>
  <c r="F772" i="4"/>
  <c r="F736" i="4"/>
  <c r="F733" i="4"/>
  <c r="F722" i="4"/>
  <c r="F719" i="4"/>
  <c r="F910" i="4"/>
  <c r="F887" i="4"/>
  <c r="F883" i="4"/>
  <c r="F856" i="4"/>
  <c r="F827" i="4"/>
  <c r="F812" i="4"/>
  <c r="F808" i="4"/>
  <c r="F807" i="4"/>
  <c r="F796" i="4"/>
  <c r="F794" i="4"/>
  <c r="F789" i="4"/>
  <c r="F778" i="4"/>
  <c r="F776" i="4"/>
  <c r="F764" i="4"/>
  <c r="F759" i="4"/>
  <c r="F757" i="4"/>
  <c r="F749" i="4"/>
  <c r="F741" i="4"/>
  <c r="F738" i="4"/>
  <c r="F735" i="4"/>
  <c r="F727" i="4"/>
  <c r="F724" i="4"/>
  <c r="F676" i="4"/>
  <c r="F672" i="4"/>
  <c r="F652" i="4"/>
  <c r="F644" i="4"/>
  <c r="F907" i="4"/>
  <c r="F906" i="4"/>
  <c r="F890" i="4"/>
  <c r="F850" i="4"/>
  <c r="F840" i="4"/>
  <c r="F830" i="4"/>
  <c r="F746" i="4"/>
  <c r="F728" i="4"/>
  <c r="F688" i="4"/>
  <c r="F683" i="4"/>
  <c r="F660" i="4"/>
  <c r="F654" i="4"/>
  <c r="F646" i="4"/>
  <c r="F638" i="4"/>
  <c r="F630" i="4"/>
  <c r="F622" i="4"/>
  <c r="F896" i="4"/>
  <c r="F874" i="4"/>
  <c r="F844" i="4"/>
  <c r="F843" i="4"/>
  <c r="F716" i="4"/>
  <c r="F698" i="4"/>
  <c r="F695" i="4"/>
  <c r="F669" i="4"/>
  <c r="F665" i="4"/>
  <c r="F663" i="4"/>
  <c r="F659" i="4"/>
  <c r="F649" i="4"/>
  <c r="F641" i="4"/>
  <c r="F633" i="4"/>
  <c r="F625" i="4"/>
  <c r="F834" i="4"/>
  <c r="F810" i="4"/>
  <c r="F792" i="4"/>
  <c r="F760" i="4"/>
  <c r="F752" i="4"/>
  <c r="F732" i="4"/>
  <c r="F704" i="4"/>
  <c r="F701" i="4"/>
  <c r="F700" i="4"/>
  <c r="F696" i="4"/>
  <c r="F693" i="4"/>
  <c r="F692" i="4"/>
  <c r="F687" i="4"/>
  <c r="F685" i="4"/>
  <c r="F661" i="4"/>
  <c r="F655" i="4"/>
  <c r="F617" i="4"/>
  <c r="F609" i="4"/>
  <c r="F601" i="4"/>
  <c r="F593" i="4"/>
  <c r="F585" i="4"/>
  <c r="F577" i="4"/>
  <c r="F569" i="4"/>
  <c r="F561" i="4"/>
  <c r="F553" i="4"/>
  <c r="F545" i="4"/>
  <c r="F537" i="4"/>
  <c r="F529" i="4"/>
  <c r="F521" i="4"/>
  <c r="F513" i="4"/>
  <c r="F505" i="4"/>
  <c r="F497" i="4"/>
  <c r="F802" i="4"/>
  <c r="F775" i="4"/>
  <c r="F743" i="4"/>
  <c r="F711" i="4"/>
  <c r="F708" i="4"/>
  <c r="F690" i="4"/>
  <c r="F684" i="4"/>
  <c r="F671" i="4"/>
  <c r="F645" i="4"/>
  <c r="F618" i="4"/>
  <c r="F610" i="4"/>
  <c r="F602" i="4"/>
  <c r="F594" i="4"/>
  <c r="F586" i="4"/>
  <c r="F578" i="4"/>
  <c r="F570" i="4"/>
  <c r="F562" i="4"/>
  <c r="F554" i="4"/>
  <c r="F546" i="4"/>
  <c r="F538" i="4"/>
  <c r="F530" i="4"/>
  <c r="F846" i="4"/>
  <c r="F780" i="4"/>
  <c r="F748" i="4"/>
  <c r="F709" i="4"/>
  <c r="F681" i="4"/>
  <c r="F651" i="4"/>
  <c r="F648" i="4"/>
  <c r="F619" i="4"/>
  <c r="F611" i="4"/>
  <c r="F603" i="4"/>
  <c r="F595" i="4"/>
  <c r="F587" i="4"/>
  <c r="F579" i="4"/>
  <c r="F571" i="4"/>
  <c r="F563" i="4"/>
  <c r="F555" i="4"/>
  <c r="F547" i="4"/>
  <c r="F539" i="4"/>
  <c r="F531" i="4"/>
  <c r="F523" i="4"/>
  <c r="F515" i="4"/>
  <c r="F507" i="4"/>
  <c r="F499" i="4"/>
  <c r="F491" i="4"/>
  <c r="F912" i="4"/>
  <c r="F829" i="4"/>
  <c r="F799" i="4"/>
  <c r="F762" i="4"/>
  <c r="F744" i="4"/>
  <c r="F712" i="4"/>
  <c r="F680" i="4"/>
  <c r="F679" i="4"/>
  <c r="F668" i="4"/>
  <c r="F667" i="4"/>
  <c r="F642" i="4"/>
  <c r="F636" i="4"/>
  <c r="F634" i="4"/>
  <c r="F628" i="4"/>
  <c r="F626" i="4"/>
  <c r="F612" i="4"/>
  <c r="F604" i="4"/>
  <c r="F596" i="4"/>
  <c r="F588" i="4"/>
  <c r="F580" i="4"/>
  <c r="F572" i="4"/>
  <c r="F564" i="4"/>
  <c r="F556" i="4"/>
  <c r="F548" i="4"/>
  <c r="F540" i="4"/>
  <c r="F532" i="4"/>
  <c r="F524" i="4"/>
  <c r="F516" i="4"/>
  <c r="F508" i="4"/>
  <c r="F500" i="4"/>
  <c r="F930" i="4"/>
  <c r="F872" i="4"/>
  <c r="F791" i="4"/>
  <c r="F730" i="4"/>
  <c r="F677" i="4"/>
  <c r="F675" i="4"/>
  <c r="F664" i="4"/>
  <c r="F657" i="4"/>
  <c r="F653" i="4"/>
  <c r="F614" i="4"/>
  <c r="F606" i="4"/>
  <c r="F598" i="4"/>
  <c r="F590" i="4"/>
  <c r="F582" i="4"/>
  <c r="F574" i="4"/>
  <c r="F566" i="4"/>
  <c r="F558" i="4"/>
  <c r="F550" i="4"/>
  <c r="F542" i="4"/>
  <c r="F534" i="4"/>
  <c r="F526" i="4"/>
  <c r="F518" i="4"/>
  <c r="F510" i="4"/>
  <c r="F502" i="4"/>
  <c r="F494" i="4"/>
  <c r="F915" i="4"/>
  <c r="F848" i="4"/>
  <c r="F673" i="4"/>
  <c r="F656" i="4"/>
  <c r="F643" i="4"/>
  <c r="F627" i="4"/>
  <c r="F591" i="4"/>
  <c r="F568" i="4"/>
  <c r="F565" i="4"/>
  <c r="F913" i="4"/>
  <c r="F816" i="4"/>
  <c r="F813" i="4"/>
  <c r="F788" i="4"/>
  <c r="F639" i="4"/>
  <c r="F623" i="4"/>
  <c r="F615" i="4"/>
  <c r="F592" i="4"/>
  <c r="F589" i="4"/>
  <c r="F551" i="4"/>
  <c r="F488" i="4"/>
  <c r="F480" i="4"/>
  <c r="F472" i="4"/>
  <c r="F464" i="4"/>
  <c r="F456" i="4"/>
  <c r="F448" i="4"/>
  <c r="F440" i="4"/>
  <c r="F432" i="4"/>
  <c r="F424" i="4"/>
  <c r="F416" i="4"/>
  <c r="F408" i="4"/>
  <c r="F400" i="4"/>
  <c r="F392" i="4"/>
  <c r="F384" i="4"/>
  <c r="F376" i="4"/>
  <c r="F368" i="4"/>
  <c r="F360" i="4"/>
  <c r="F352" i="4"/>
  <c r="F344" i="4"/>
  <c r="F821" i="4"/>
  <c r="F714" i="4"/>
  <c r="F629" i="4"/>
  <c r="F616" i="4"/>
  <c r="F613" i="4"/>
  <c r="F575" i="4"/>
  <c r="F552" i="4"/>
  <c r="F549" i="4"/>
  <c r="F528" i="4"/>
  <c r="F520" i="4"/>
  <c r="F512" i="4"/>
  <c r="F504" i="4"/>
  <c r="F496" i="4"/>
  <c r="F481" i="4"/>
  <c r="F473" i="4"/>
  <c r="F465" i="4"/>
  <c r="F457" i="4"/>
  <c r="F449" i="4"/>
  <c r="F441" i="4"/>
  <c r="F433" i="4"/>
  <c r="F425" i="4"/>
  <c r="F417" i="4"/>
  <c r="F409" i="4"/>
  <c r="F401" i="4"/>
  <c r="F393" i="4"/>
  <c r="F385" i="4"/>
  <c r="F377" i="4"/>
  <c r="F369" i="4"/>
  <c r="F361" i="4"/>
  <c r="F353" i="4"/>
  <c r="F345" i="4"/>
  <c r="F918" i="4"/>
  <c r="F640" i="4"/>
  <c r="F624" i="4"/>
  <c r="F599" i="4"/>
  <c r="F576" i="4"/>
  <c r="F573" i="4"/>
  <c r="F535" i="4"/>
  <c r="F527" i="4"/>
  <c r="F519" i="4"/>
  <c r="F511" i="4"/>
  <c r="F503" i="4"/>
  <c r="F493" i="4"/>
  <c r="F482" i="4"/>
  <c r="F474" i="4"/>
  <c r="F466" i="4"/>
  <c r="F458" i="4"/>
  <c r="F450" i="4"/>
  <c r="F442" i="4"/>
  <c r="F434" i="4"/>
  <c r="F426" i="4"/>
  <c r="F418" i="4"/>
  <c r="F410" i="4"/>
  <c r="F402" i="4"/>
  <c r="F394" i="4"/>
  <c r="F386" i="4"/>
  <c r="F378" i="4"/>
  <c r="F370" i="4"/>
  <c r="F362" i="4"/>
  <c r="F354" i="4"/>
  <c r="F346" i="4"/>
  <c r="F845" i="4"/>
  <c r="F650" i="4"/>
  <c r="F635" i="4"/>
  <c r="F600" i="4"/>
  <c r="F597" i="4"/>
  <c r="F559" i="4"/>
  <c r="F536" i="4"/>
  <c r="F533" i="4"/>
  <c r="F495" i="4"/>
  <c r="F489" i="4"/>
  <c r="F483" i="4"/>
  <c r="F475" i="4"/>
  <c r="F467" i="4"/>
  <c r="F459" i="4"/>
  <c r="F451" i="4"/>
  <c r="F443" i="4"/>
  <c r="F435" i="4"/>
  <c r="F427" i="4"/>
  <c r="F419" i="4"/>
  <c r="F411" i="4"/>
  <c r="F403" i="4"/>
  <c r="F395" i="4"/>
  <c r="F387" i="4"/>
  <c r="F379" i="4"/>
  <c r="F371" i="4"/>
  <c r="F363" i="4"/>
  <c r="F355" i="4"/>
  <c r="F347" i="4"/>
  <c r="F899" i="4"/>
  <c r="F725" i="4"/>
  <c r="F647" i="4"/>
  <c r="F637" i="4"/>
  <c r="F621" i="4"/>
  <c r="F607" i="4"/>
  <c r="F584" i="4"/>
  <c r="F581" i="4"/>
  <c r="F543" i="4"/>
  <c r="F525" i="4"/>
  <c r="F517" i="4"/>
  <c r="F509" i="4"/>
  <c r="F501" i="4"/>
  <c r="F492" i="4"/>
  <c r="F485" i="4"/>
  <c r="F477" i="4"/>
  <c r="F469" i="4"/>
  <c r="F461" i="4"/>
  <c r="F453" i="4"/>
  <c r="F445" i="4"/>
  <c r="F437" i="4"/>
  <c r="F429" i="4"/>
  <c r="F421" i="4"/>
  <c r="F413" i="4"/>
  <c r="F405" i="4"/>
  <c r="F397" i="4"/>
  <c r="F389" i="4"/>
  <c r="F381" i="4"/>
  <c r="F373" i="4"/>
  <c r="F365" i="4"/>
  <c r="F357" i="4"/>
  <c r="F349" i="4"/>
  <c r="F608" i="4"/>
  <c r="F605" i="4"/>
  <c r="F490" i="4"/>
  <c r="F470" i="4"/>
  <c r="F447" i="4"/>
  <c r="F444" i="4"/>
  <c r="F430" i="4"/>
  <c r="F414" i="4"/>
  <c r="F398" i="4"/>
  <c r="F382" i="4"/>
  <c r="F336" i="4"/>
  <c r="F328" i="4"/>
  <c r="F320" i="4"/>
  <c r="F312" i="4"/>
  <c r="F304" i="4"/>
  <c r="F296" i="4"/>
  <c r="F288" i="4"/>
  <c r="F280" i="4"/>
  <c r="F272" i="4"/>
  <c r="F264" i="4"/>
  <c r="F256" i="4"/>
  <c r="F248" i="4"/>
  <c r="F240" i="4"/>
  <c r="F232" i="4"/>
  <c r="F224" i="4"/>
  <c r="F216" i="4"/>
  <c r="F208" i="4"/>
  <c r="F200" i="4"/>
  <c r="F773" i="4"/>
  <c r="F620" i="4"/>
  <c r="F583" i="4"/>
  <c r="F514" i="4"/>
  <c r="F471" i="4"/>
  <c r="F468" i="4"/>
  <c r="F431" i="4"/>
  <c r="F428" i="4"/>
  <c r="F415" i="4"/>
  <c r="F412" i="4"/>
  <c r="F399" i="4"/>
  <c r="F396" i="4"/>
  <c r="F383" i="4"/>
  <c r="F380" i="4"/>
  <c r="F366" i="4"/>
  <c r="F343" i="4"/>
  <c r="F337" i="4"/>
  <c r="F329" i="4"/>
  <c r="F321" i="4"/>
  <c r="F313" i="4"/>
  <c r="F305" i="4"/>
  <c r="F297" i="4"/>
  <c r="F289" i="4"/>
  <c r="F281" i="4"/>
  <c r="F273" i="4"/>
  <c r="F265" i="4"/>
  <c r="F257" i="4"/>
  <c r="F249" i="4"/>
  <c r="F241" i="4"/>
  <c r="F233" i="4"/>
  <c r="F225" i="4"/>
  <c r="F217" i="4"/>
  <c r="F209" i="4"/>
  <c r="F201" i="4"/>
  <c r="F193" i="4"/>
  <c r="F185" i="4"/>
  <c r="F631" i="4"/>
  <c r="F560" i="4"/>
  <c r="F544" i="4"/>
  <c r="F541" i="4"/>
  <c r="F454" i="4"/>
  <c r="F367" i="4"/>
  <c r="F364" i="4"/>
  <c r="F350" i="4"/>
  <c r="F338" i="4"/>
  <c r="F330" i="4"/>
  <c r="F322" i="4"/>
  <c r="F314" i="4"/>
  <c r="F306" i="4"/>
  <c r="F298" i="4"/>
  <c r="F290" i="4"/>
  <c r="F282" i="4"/>
  <c r="F274" i="4"/>
  <c r="F266" i="4"/>
  <c r="F258" i="4"/>
  <c r="F250" i="4"/>
  <c r="F242" i="4"/>
  <c r="F234" i="4"/>
  <c r="F226" i="4"/>
  <c r="F218" i="4"/>
  <c r="F210" i="4"/>
  <c r="F202" i="4"/>
  <c r="F194" i="4"/>
  <c r="F186" i="4"/>
  <c r="F522" i="4"/>
  <c r="F478" i="4"/>
  <c r="F455" i="4"/>
  <c r="F452" i="4"/>
  <c r="F351" i="4"/>
  <c r="F348" i="4"/>
  <c r="F339" i="4"/>
  <c r="F331" i="4"/>
  <c r="F323" i="4"/>
  <c r="F315" i="4"/>
  <c r="F307" i="4"/>
  <c r="F299" i="4"/>
  <c r="F291" i="4"/>
  <c r="F283" i="4"/>
  <c r="F275" i="4"/>
  <c r="F267" i="4"/>
  <c r="F259" i="4"/>
  <c r="F251" i="4"/>
  <c r="F243" i="4"/>
  <c r="F235" i="4"/>
  <c r="F227" i="4"/>
  <c r="F219" i="4"/>
  <c r="F211" i="4"/>
  <c r="F203" i="4"/>
  <c r="F195" i="4"/>
  <c r="F187" i="4"/>
  <c r="F479" i="4"/>
  <c r="F476" i="4"/>
  <c r="F438" i="4"/>
  <c r="F422" i="4"/>
  <c r="F406" i="4"/>
  <c r="F390" i="4"/>
  <c r="F340" i="4"/>
  <c r="F332" i="4"/>
  <c r="F324" i="4"/>
  <c r="F316" i="4"/>
  <c r="F308" i="4"/>
  <c r="F300" i="4"/>
  <c r="F292" i="4"/>
  <c r="F284" i="4"/>
  <c r="F276" i="4"/>
  <c r="F268" i="4"/>
  <c r="F260" i="4"/>
  <c r="F252" i="4"/>
  <c r="F244" i="4"/>
  <c r="F236" i="4"/>
  <c r="F228" i="4"/>
  <c r="F220" i="4"/>
  <c r="F212" i="4"/>
  <c r="F204" i="4"/>
  <c r="F196" i="4"/>
  <c r="F188" i="4"/>
  <c r="F703" i="4"/>
  <c r="F632" i="4"/>
  <c r="F567" i="4"/>
  <c r="F486" i="4"/>
  <c r="F463" i="4"/>
  <c r="F460" i="4"/>
  <c r="F372" i="4"/>
  <c r="F359" i="4"/>
  <c r="F358" i="4"/>
  <c r="F342" i="4"/>
  <c r="F334" i="4"/>
  <c r="F326" i="4"/>
  <c r="F318" i="4"/>
  <c r="F310" i="4"/>
  <c r="F302" i="4"/>
  <c r="F294" i="4"/>
  <c r="F286" i="4"/>
  <c r="F278" i="4"/>
  <c r="F270" i="4"/>
  <c r="F262" i="4"/>
  <c r="F254" i="4"/>
  <c r="F246" i="4"/>
  <c r="F238" i="4"/>
  <c r="F230" i="4"/>
  <c r="F222" i="4"/>
  <c r="F214" i="4"/>
  <c r="F206" i="4"/>
  <c r="F198" i="4"/>
  <c r="F190" i="4"/>
  <c r="F557" i="4"/>
  <c r="F487" i="4"/>
  <c r="F484" i="4"/>
  <c r="F423" i="4"/>
  <c r="F333" i="4"/>
  <c r="F285" i="4"/>
  <c r="F263" i="4"/>
  <c r="F223" i="4"/>
  <c r="F197" i="4"/>
  <c r="F182" i="4"/>
  <c r="F174" i="4"/>
  <c r="F166" i="4"/>
  <c r="F158" i="4"/>
  <c r="F150" i="4"/>
  <c r="F142" i="4"/>
  <c r="F134" i="4"/>
  <c r="F126" i="4"/>
  <c r="F118" i="4"/>
  <c r="F110" i="4"/>
  <c r="F462" i="4"/>
  <c r="F388" i="4"/>
  <c r="F303" i="4"/>
  <c r="F245" i="4"/>
  <c r="F215" i="4"/>
  <c r="F184" i="4"/>
  <c r="F175" i="4"/>
  <c r="F167" i="4"/>
  <c r="F159" i="4"/>
  <c r="F151" i="4"/>
  <c r="F143" i="4"/>
  <c r="F135" i="4"/>
  <c r="F127" i="4"/>
  <c r="F119" i="4"/>
  <c r="F111" i="4"/>
  <c r="F103" i="4"/>
  <c r="F99" i="4"/>
  <c r="F95" i="4"/>
  <c r="F91" i="4"/>
  <c r="F87" i="4"/>
  <c r="F83" i="4"/>
  <c r="F79" i="4"/>
  <c r="F75" i="4"/>
  <c r="F71" i="4"/>
  <c r="F67" i="4"/>
  <c r="F63" i="4"/>
  <c r="F54" i="4"/>
  <c r="F46" i="4"/>
  <c r="F38" i="4"/>
  <c r="F30" i="4"/>
  <c r="F22" i="4"/>
  <c r="F439" i="4"/>
  <c r="F375" i="4"/>
  <c r="F325" i="4"/>
  <c r="F295" i="4"/>
  <c r="F277" i="4"/>
  <c r="F255" i="4"/>
  <c r="F207" i="4"/>
  <c r="F176" i="4"/>
  <c r="F168" i="4"/>
  <c r="F160" i="4"/>
  <c r="F152" i="4"/>
  <c r="F144" i="4"/>
  <c r="F136" i="4"/>
  <c r="F128" i="4"/>
  <c r="F120" i="4"/>
  <c r="F112" i="4"/>
  <c r="F805" i="4"/>
  <c r="F404" i="4"/>
  <c r="F356" i="4"/>
  <c r="F335" i="4"/>
  <c r="F317" i="4"/>
  <c r="F287" i="4"/>
  <c r="F237" i="4"/>
  <c r="F199" i="4"/>
  <c r="F183" i="4"/>
  <c r="F177" i="4"/>
  <c r="F169" i="4"/>
  <c r="F161" i="4"/>
  <c r="F153" i="4"/>
  <c r="F145" i="4"/>
  <c r="F137" i="4"/>
  <c r="F129" i="4"/>
  <c r="F121" i="4"/>
  <c r="F113" i="4"/>
  <c r="F391" i="4"/>
  <c r="F309" i="4"/>
  <c r="F269" i="4"/>
  <c r="F247" i="4"/>
  <c r="F229" i="4"/>
  <c r="F192" i="4"/>
  <c r="F191" i="4"/>
  <c r="F178" i="4"/>
  <c r="F170" i="4"/>
  <c r="F162" i="4"/>
  <c r="F154" i="4"/>
  <c r="F146" i="4"/>
  <c r="F138" i="4"/>
  <c r="F130" i="4"/>
  <c r="F122" i="4"/>
  <c r="F114" i="4"/>
  <c r="F106" i="4"/>
  <c r="F420" i="4"/>
  <c r="F327" i="4"/>
  <c r="F279" i="4"/>
  <c r="F261" i="4"/>
  <c r="F221" i="4"/>
  <c r="F189" i="4"/>
  <c r="F179" i="4"/>
  <c r="F171" i="4"/>
  <c r="F163" i="4"/>
  <c r="F155" i="4"/>
  <c r="F147" i="4"/>
  <c r="F139" i="4"/>
  <c r="F131" i="4"/>
  <c r="F123" i="4"/>
  <c r="F115" i="4"/>
  <c r="F107" i="4"/>
  <c r="F105" i="4"/>
  <c r="F101" i="4"/>
  <c r="F97" i="4"/>
  <c r="F93" i="4"/>
  <c r="F89" i="4"/>
  <c r="F85" i="4"/>
  <c r="F81" i="4"/>
  <c r="F77" i="4"/>
  <c r="F73" i="4"/>
  <c r="F69" i="4"/>
  <c r="F65" i="4"/>
  <c r="F61" i="4"/>
  <c r="F58" i="4"/>
  <c r="F50" i="4"/>
  <c r="F42" i="4"/>
  <c r="F34" i="4"/>
  <c r="F26" i="4"/>
  <c r="F506" i="4"/>
  <c r="F446" i="4"/>
  <c r="F407" i="4"/>
  <c r="F341" i="4"/>
  <c r="F319" i="4"/>
  <c r="F301" i="4"/>
  <c r="F239" i="4"/>
  <c r="F213" i="4"/>
  <c r="F180" i="4"/>
  <c r="F172" i="4"/>
  <c r="F164" i="4"/>
  <c r="F156" i="4"/>
  <c r="F148" i="4"/>
  <c r="F140" i="4"/>
  <c r="F132" i="4"/>
  <c r="F124" i="4"/>
  <c r="F116" i="4"/>
  <c r="F108" i="4"/>
  <c r="F55" i="4"/>
  <c r="F47" i="4"/>
  <c r="F498" i="4"/>
  <c r="F173" i="4"/>
  <c r="F109" i="4"/>
  <c r="F88" i="4"/>
  <c r="F78" i="4"/>
  <c r="F51" i="4"/>
  <c r="F31" i="4"/>
  <c r="F29" i="4"/>
  <c r="F21" i="4"/>
  <c r="F117" i="4"/>
  <c r="F102" i="4"/>
  <c r="F98" i="4"/>
  <c r="F76" i="4"/>
  <c r="F66" i="4"/>
  <c r="F436" i="4"/>
  <c r="F253" i="4"/>
  <c r="F181" i="4"/>
  <c r="F125" i="4"/>
  <c r="F96" i="4"/>
  <c r="F86" i="4"/>
  <c r="F64" i="4"/>
  <c r="F59" i="4"/>
  <c r="F35" i="4"/>
  <c r="F33" i="4"/>
  <c r="F15" i="4"/>
  <c r="F36" i="4"/>
  <c r="F20" i="4"/>
  <c r="F293" i="4"/>
  <c r="F133" i="4"/>
  <c r="F84" i="4"/>
  <c r="F74" i="4"/>
  <c r="F56" i="4"/>
  <c r="F52" i="4"/>
  <c r="F231" i="4"/>
  <c r="F141" i="4"/>
  <c r="F94" i="4"/>
  <c r="F72" i="4"/>
  <c r="F62" i="4"/>
  <c r="F149" i="4"/>
  <c r="F92" i="4"/>
  <c r="F82" i="4"/>
  <c r="F60" i="4"/>
  <c r="F40" i="4"/>
  <c r="F374" i="4"/>
  <c r="F311" i="4"/>
  <c r="F271" i="4"/>
  <c r="F205" i="4"/>
  <c r="F157" i="4"/>
  <c r="F80" i="4"/>
  <c r="F70" i="4"/>
  <c r="F165" i="4"/>
  <c r="F104" i="4"/>
  <c r="F100" i="4"/>
  <c r="F90" i="4"/>
  <c r="F68" i="4"/>
  <c r="F49" i="4"/>
  <c r="F48" i="4"/>
  <c r="F27" i="4"/>
  <c r="F23" i="4"/>
  <c r="F37" i="4"/>
  <c r="F16" i="4"/>
  <c r="F53" i="4"/>
  <c r="F32" i="4"/>
  <c r="F25" i="4"/>
  <c r="F17" i="4"/>
  <c r="F19" i="4"/>
  <c r="F45" i="4"/>
  <c r="F39" i="4"/>
  <c r="F11" i="4"/>
  <c r="F12" i="4"/>
  <c r="F57" i="4"/>
  <c r="F44" i="4"/>
  <c r="F28" i="4"/>
  <c r="F24" i="4"/>
  <c r="F13" i="4"/>
  <c r="F10" i="4"/>
  <c r="F9" i="4"/>
  <c r="F43" i="4"/>
  <c r="F41" i="4"/>
  <c r="F18" i="4"/>
  <c r="F14" i="4"/>
  <c r="F8" i="4"/>
  <c r="D923" i="4"/>
  <c r="M923" i="4" s="1"/>
  <c r="N923" i="4" s="1"/>
  <c r="D915" i="4"/>
  <c r="M915" i="4" s="1"/>
  <c r="N915" i="4" s="1"/>
  <c r="D907" i="4"/>
  <c r="M907" i="4" s="1"/>
  <c r="N907" i="4" s="1"/>
  <c r="D899" i="4"/>
  <c r="M899" i="4" s="1"/>
  <c r="N899" i="4" s="1"/>
  <c r="D891" i="4"/>
  <c r="M891" i="4" s="1"/>
  <c r="N891" i="4" s="1"/>
  <c r="D883" i="4"/>
  <c r="M883" i="4" s="1"/>
  <c r="N883" i="4" s="1"/>
  <c r="D875" i="4"/>
  <c r="M875" i="4" s="1"/>
  <c r="N875" i="4" s="1"/>
  <c r="D867" i="4"/>
  <c r="M867" i="4" s="1"/>
  <c r="N867" i="4" s="1"/>
  <c r="D859" i="4"/>
  <c r="M859" i="4" s="1"/>
  <c r="N859" i="4" s="1"/>
  <c r="D851" i="4"/>
  <c r="M851" i="4" s="1"/>
  <c r="N851" i="4" s="1"/>
  <c r="D930" i="4"/>
  <c r="M930" i="4" s="1"/>
  <c r="N930" i="4" s="1"/>
  <c r="D920" i="4"/>
  <c r="M920" i="4" s="1"/>
  <c r="N920" i="4" s="1"/>
  <c r="D917" i="4"/>
  <c r="M917" i="4" s="1"/>
  <c r="N917" i="4" s="1"/>
  <c r="D914" i="4"/>
  <c r="M914" i="4" s="1"/>
  <c r="N914" i="4" s="1"/>
  <c r="D904" i="4"/>
  <c r="M904" i="4" s="1"/>
  <c r="N904" i="4" s="1"/>
  <c r="D901" i="4"/>
  <c r="M901" i="4" s="1"/>
  <c r="N901" i="4" s="1"/>
  <c r="D898" i="4"/>
  <c r="M898" i="4" s="1"/>
  <c r="N898" i="4" s="1"/>
  <c r="D888" i="4"/>
  <c r="M888" i="4" s="1"/>
  <c r="N888" i="4" s="1"/>
  <c r="D885" i="4"/>
  <c r="M885" i="4" s="1"/>
  <c r="N885" i="4" s="1"/>
  <c r="D882" i="4"/>
  <c r="M882" i="4" s="1"/>
  <c r="N882" i="4" s="1"/>
  <c r="D872" i="4"/>
  <c r="M872" i="4" s="1"/>
  <c r="N872" i="4" s="1"/>
  <c r="D869" i="4"/>
  <c r="M869" i="4" s="1"/>
  <c r="N869" i="4" s="1"/>
  <c r="D866" i="4"/>
  <c r="M866" i="4" s="1"/>
  <c r="N866" i="4" s="1"/>
  <c r="D856" i="4"/>
  <c r="M856" i="4" s="1"/>
  <c r="N856" i="4" s="1"/>
  <c r="D853" i="4"/>
  <c r="M853" i="4" s="1"/>
  <c r="N853" i="4" s="1"/>
  <c r="D850" i="4"/>
  <c r="M850" i="4" s="1"/>
  <c r="N850" i="4" s="1"/>
  <c r="D845" i="4"/>
  <c r="M845" i="4" s="1"/>
  <c r="N845" i="4" s="1"/>
  <c r="D837" i="4"/>
  <c r="M837" i="4" s="1"/>
  <c r="N837" i="4" s="1"/>
  <c r="D829" i="4"/>
  <c r="M829" i="4" s="1"/>
  <c r="N829" i="4" s="1"/>
  <c r="D911" i="4"/>
  <c r="M911" i="4" s="1"/>
  <c r="N911" i="4" s="1"/>
  <c r="D909" i="4"/>
  <c r="M909" i="4" s="1"/>
  <c r="N909" i="4" s="1"/>
  <c r="D905" i="4"/>
  <c r="M905" i="4" s="1"/>
  <c r="N905" i="4" s="1"/>
  <c r="D880" i="4"/>
  <c r="M880" i="4" s="1"/>
  <c r="N880" i="4" s="1"/>
  <c r="D878" i="4"/>
  <c r="M878" i="4" s="1"/>
  <c r="N878" i="4" s="1"/>
  <c r="D874" i="4"/>
  <c r="M874" i="4" s="1"/>
  <c r="N874" i="4" s="1"/>
  <c r="D868" i="4"/>
  <c r="M868" i="4" s="1"/>
  <c r="N868" i="4" s="1"/>
  <c r="D847" i="4"/>
  <c r="M847" i="4" s="1"/>
  <c r="N847" i="4" s="1"/>
  <c r="D844" i="4"/>
  <c r="M844" i="4" s="1"/>
  <c r="N844" i="4" s="1"/>
  <c r="D834" i="4"/>
  <c r="M834" i="4" s="1"/>
  <c r="N834" i="4" s="1"/>
  <c r="D831" i="4"/>
  <c r="M831" i="4" s="1"/>
  <c r="N831" i="4" s="1"/>
  <c r="D828" i="4"/>
  <c r="M828" i="4" s="1"/>
  <c r="N828" i="4" s="1"/>
  <c r="D820" i="4"/>
  <c r="M820" i="4" s="1"/>
  <c r="N820" i="4" s="1"/>
  <c r="D812" i="4"/>
  <c r="M812" i="4" s="1"/>
  <c r="N812" i="4" s="1"/>
  <c r="D804" i="4"/>
  <c r="M804" i="4" s="1"/>
  <c r="N804" i="4" s="1"/>
  <c r="D796" i="4"/>
  <c r="M796" i="4" s="1"/>
  <c r="N796" i="4" s="1"/>
  <c r="D788" i="4"/>
  <c r="M788" i="4" s="1"/>
  <c r="N788" i="4" s="1"/>
  <c r="D780" i="4"/>
  <c r="M780" i="4" s="1"/>
  <c r="N780" i="4" s="1"/>
  <c r="D772" i="4"/>
  <c r="M772" i="4" s="1"/>
  <c r="N772" i="4" s="1"/>
  <c r="D764" i="4"/>
  <c r="M764" i="4" s="1"/>
  <c r="N764" i="4" s="1"/>
  <c r="D756" i="4"/>
  <c r="M756" i="4" s="1"/>
  <c r="N756" i="4" s="1"/>
  <c r="D748" i="4"/>
  <c r="M748" i="4" s="1"/>
  <c r="N748" i="4" s="1"/>
  <c r="D740" i="4"/>
  <c r="M740" i="4" s="1"/>
  <c r="N740" i="4" s="1"/>
  <c r="D732" i="4"/>
  <c r="M732" i="4" s="1"/>
  <c r="N732" i="4" s="1"/>
  <c r="D724" i="4"/>
  <c r="M724" i="4" s="1"/>
  <c r="N724" i="4" s="1"/>
  <c r="D716" i="4"/>
  <c r="M716" i="4" s="1"/>
  <c r="N716" i="4" s="1"/>
  <c r="D708" i="4"/>
  <c r="M708" i="4" s="1"/>
  <c r="N708" i="4" s="1"/>
  <c r="D700" i="4"/>
  <c r="M700" i="4" s="1"/>
  <c r="N700" i="4" s="1"/>
  <c r="D692" i="4"/>
  <c r="M692" i="4" s="1"/>
  <c r="N692" i="4" s="1"/>
  <c r="D925" i="4"/>
  <c r="M925" i="4" s="1"/>
  <c r="N925" i="4" s="1"/>
  <c r="D895" i="4"/>
  <c r="M895" i="4" s="1"/>
  <c r="N895" i="4" s="1"/>
  <c r="D922" i="4"/>
  <c r="M922" i="4" s="1"/>
  <c r="N922" i="4" s="1"/>
  <c r="D912" i="4"/>
  <c r="M912" i="4" s="1"/>
  <c r="N912" i="4" s="1"/>
  <c r="D906" i="4"/>
  <c r="M906" i="4" s="1"/>
  <c r="N906" i="4" s="1"/>
  <c r="D903" i="4"/>
  <c r="M903" i="4" s="1"/>
  <c r="N903" i="4" s="1"/>
  <c r="D900" i="4"/>
  <c r="M900" i="4" s="1"/>
  <c r="N900" i="4" s="1"/>
  <c r="D897" i="4"/>
  <c r="M897" i="4" s="1"/>
  <c r="N897" i="4" s="1"/>
  <c r="D927" i="4"/>
  <c r="M927" i="4" s="1"/>
  <c r="N927" i="4" s="1"/>
  <c r="D924" i="4"/>
  <c r="M924" i="4" s="1"/>
  <c r="N924" i="4" s="1"/>
  <c r="D908" i="4"/>
  <c r="M908" i="4" s="1"/>
  <c r="N908" i="4" s="1"/>
  <c r="D889" i="4"/>
  <c r="M889" i="4" s="1"/>
  <c r="N889" i="4" s="1"/>
  <c r="D870" i="4"/>
  <c r="M870" i="4" s="1"/>
  <c r="N870" i="4" s="1"/>
  <c r="D862" i="4"/>
  <c r="M862" i="4" s="1"/>
  <c r="N862" i="4" s="1"/>
  <c r="D849" i="4"/>
  <c r="M849" i="4" s="1"/>
  <c r="N849" i="4" s="1"/>
  <c r="D841" i="4"/>
  <c r="M841" i="4" s="1"/>
  <c r="N841" i="4" s="1"/>
  <c r="D839" i="4"/>
  <c r="M839" i="4" s="1"/>
  <c r="N839" i="4" s="1"/>
  <c r="D835" i="4"/>
  <c r="M835" i="4" s="1"/>
  <c r="N835" i="4" s="1"/>
  <c r="D816" i="4"/>
  <c r="M816" i="4" s="1"/>
  <c r="N816" i="4" s="1"/>
  <c r="D810" i="4"/>
  <c r="M810" i="4" s="1"/>
  <c r="N810" i="4" s="1"/>
  <c r="D800" i="4"/>
  <c r="M800" i="4" s="1"/>
  <c r="N800" i="4" s="1"/>
  <c r="D794" i="4"/>
  <c r="M794" i="4" s="1"/>
  <c r="N794" i="4" s="1"/>
  <c r="D784" i="4"/>
  <c r="M784" i="4" s="1"/>
  <c r="N784" i="4" s="1"/>
  <c r="D778" i="4"/>
  <c r="M778" i="4" s="1"/>
  <c r="N778" i="4" s="1"/>
  <c r="D768" i="4"/>
  <c r="M768" i="4" s="1"/>
  <c r="N768" i="4" s="1"/>
  <c r="D762" i="4"/>
  <c r="M762" i="4" s="1"/>
  <c r="N762" i="4" s="1"/>
  <c r="D752" i="4"/>
  <c r="M752" i="4" s="1"/>
  <c r="N752" i="4" s="1"/>
  <c r="D746" i="4"/>
  <c r="M746" i="4" s="1"/>
  <c r="N746" i="4" s="1"/>
  <c r="D736" i="4"/>
  <c r="M736" i="4" s="1"/>
  <c r="N736" i="4" s="1"/>
  <c r="D730" i="4"/>
  <c r="M730" i="4" s="1"/>
  <c r="N730" i="4" s="1"/>
  <c r="D720" i="4"/>
  <c r="M720" i="4" s="1"/>
  <c r="N720" i="4" s="1"/>
  <c r="D714" i="4"/>
  <c r="M714" i="4" s="1"/>
  <c r="N714" i="4" s="1"/>
  <c r="D704" i="4"/>
  <c r="M704" i="4" s="1"/>
  <c r="N704" i="4" s="1"/>
  <c r="D698" i="4"/>
  <c r="M698" i="4" s="1"/>
  <c r="N698" i="4" s="1"/>
  <c r="D688" i="4"/>
  <c r="M688" i="4" s="1"/>
  <c r="N688" i="4" s="1"/>
  <c r="D684" i="4"/>
  <c r="M684" i="4" s="1"/>
  <c r="N684" i="4" s="1"/>
  <c r="D676" i="4"/>
  <c r="M676" i="4" s="1"/>
  <c r="N676" i="4" s="1"/>
  <c r="D668" i="4"/>
  <c r="M668" i="4" s="1"/>
  <c r="N668" i="4" s="1"/>
  <c r="D660" i="4"/>
  <c r="M660" i="4" s="1"/>
  <c r="N660" i="4" s="1"/>
  <c r="D929" i="4"/>
  <c r="M929" i="4" s="1"/>
  <c r="N929" i="4" s="1"/>
  <c r="D918" i="4"/>
  <c r="M918" i="4" s="1"/>
  <c r="N918" i="4" s="1"/>
  <c r="D910" i="4"/>
  <c r="M910" i="4" s="1"/>
  <c r="N910" i="4" s="1"/>
  <c r="D893" i="4"/>
  <c r="M893" i="4" s="1"/>
  <c r="N893" i="4" s="1"/>
  <c r="D877" i="4"/>
  <c r="M877" i="4" s="1"/>
  <c r="N877" i="4" s="1"/>
  <c r="D858" i="4"/>
  <c r="M858" i="4" s="1"/>
  <c r="N858" i="4" s="1"/>
  <c r="D848" i="4"/>
  <c r="M848" i="4" s="1"/>
  <c r="N848" i="4" s="1"/>
  <c r="D842" i="4"/>
  <c r="M842" i="4" s="1"/>
  <c r="N842" i="4" s="1"/>
  <c r="D840" i="4"/>
  <c r="M840" i="4" s="1"/>
  <c r="N840" i="4" s="1"/>
  <c r="D836" i="4"/>
  <c r="M836" i="4" s="1"/>
  <c r="N836" i="4" s="1"/>
  <c r="D830" i="4"/>
  <c r="M830" i="4" s="1"/>
  <c r="N830" i="4" s="1"/>
  <c r="D818" i="4"/>
  <c r="M818" i="4" s="1"/>
  <c r="N818" i="4" s="1"/>
  <c r="D808" i="4"/>
  <c r="M808" i="4" s="1"/>
  <c r="N808" i="4" s="1"/>
  <c r="D802" i="4"/>
  <c r="M802" i="4" s="1"/>
  <c r="N802" i="4" s="1"/>
  <c r="D792" i="4"/>
  <c r="M792" i="4" s="1"/>
  <c r="N792" i="4" s="1"/>
  <c r="D786" i="4"/>
  <c r="M786" i="4" s="1"/>
  <c r="N786" i="4" s="1"/>
  <c r="D776" i="4"/>
  <c r="M776" i="4" s="1"/>
  <c r="N776" i="4" s="1"/>
  <c r="D770" i="4"/>
  <c r="M770" i="4" s="1"/>
  <c r="N770" i="4" s="1"/>
  <c r="D760" i="4"/>
  <c r="M760" i="4" s="1"/>
  <c r="N760" i="4" s="1"/>
  <c r="D754" i="4"/>
  <c r="M754" i="4" s="1"/>
  <c r="N754" i="4" s="1"/>
  <c r="D744" i="4"/>
  <c r="M744" i="4" s="1"/>
  <c r="N744" i="4" s="1"/>
  <c r="D738" i="4"/>
  <c r="M738" i="4" s="1"/>
  <c r="N738" i="4" s="1"/>
  <c r="D728" i="4"/>
  <c r="M728" i="4" s="1"/>
  <c r="N728" i="4" s="1"/>
  <c r="D722" i="4"/>
  <c r="M722" i="4" s="1"/>
  <c r="N722" i="4" s="1"/>
  <c r="D712" i="4"/>
  <c r="M712" i="4" s="1"/>
  <c r="N712" i="4" s="1"/>
  <c r="D706" i="4"/>
  <c r="M706" i="4" s="1"/>
  <c r="N706" i="4" s="1"/>
  <c r="D696" i="4"/>
  <c r="M696" i="4" s="1"/>
  <c r="N696" i="4" s="1"/>
  <c r="D690" i="4"/>
  <c r="M690" i="4" s="1"/>
  <c r="N690" i="4" s="1"/>
  <c r="D680" i="4"/>
  <c r="M680" i="4" s="1"/>
  <c r="N680" i="4" s="1"/>
  <c r="D672" i="4"/>
  <c r="M672" i="4" s="1"/>
  <c r="N672" i="4" s="1"/>
  <c r="D664" i="4"/>
  <c r="M664" i="4" s="1"/>
  <c r="N664" i="4" s="1"/>
  <c r="D864" i="4"/>
  <c r="M864" i="4" s="1"/>
  <c r="N864" i="4" s="1"/>
  <c r="D821" i="4"/>
  <c r="M821" i="4" s="1"/>
  <c r="N821" i="4" s="1"/>
  <c r="D807" i="4"/>
  <c r="M807" i="4" s="1"/>
  <c r="N807" i="4" s="1"/>
  <c r="D785" i="4"/>
  <c r="M785" i="4" s="1"/>
  <c r="N785" i="4" s="1"/>
  <c r="D782" i="4"/>
  <c r="M782" i="4" s="1"/>
  <c r="N782" i="4" s="1"/>
  <c r="D771" i="4"/>
  <c r="M771" i="4" s="1"/>
  <c r="N771" i="4" s="1"/>
  <c r="D757" i="4"/>
  <c r="M757" i="4" s="1"/>
  <c r="N757" i="4" s="1"/>
  <c r="D743" i="4"/>
  <c r="M743" i="4" s="1"/>
  <c r="N743" i="4" s="1"/>
  <c r="D721" i="4"/>
  <c r="M721" i="4" s="1"/>
  <c r="N721" i="4" s="1"/>
  <c r="D928" i="4"/>
  <c r="M928" i="4" s="1"/>
  <c r="N928" i="4" s="1"/>
  <c r="D921" i="4"/>
  <c r="M921" i="4" s="1"/>
  <c r="N921" i="4" s="1"/>
  <c r="D902" i="4"/>
  <c r="M902" i="4" s="1"/>
  <c r="N902" i="4" s="1"/>
  <c r="D855" i="4"/>
  <c r="M855" i="4" s="1"/>
  <c r="N855" i="4" s="1"/>
  <c r="D827" i="4"/>
  <c r="M827" i="4" s="1"/>
  <c r="N827" i="4" s="1"/>
  <c r="D801" i="4"/>
  <c r="M801" i="4" s="1"/>
  <c r="N801" i="4" s="1"/>
  <c r="D798" i="4"/>
  <c r="M798" i="4" s="1"/>
  <c r="N798" i="4" s="1"/>
  <c r="D787" i="4"/>
  <c r="M787" i="4" s="1"/>
  <c r="N787" i="4" s="1"/>
  <c r="D773" i="4"/>
  <c r="M773" i="4" s="1"/>
  <c r="N773" i="4" s="1"/>
  <c r="D759" i="4"/>
  <c r="M759" i="4" s="1"/>
  <c r="N759" i="4" s="1"/>
  <c r="D737" i="4"/>
  <c r="M737" i="4" s="1"/>
  <c r="N737" i="4" s="1"/>
  <c r="D734" i="4"/>
  <c r="M734" i="4" s="1"/>
  <c r="N734" i="4" s="1"/>
  <c r="D723" i="4"/>
  <c r="M723" i="4" s="1"/>
  <c r="N723" i="4" s="1"/>
  <c r="D709" i="4"/>
  <c r="M709" i="4" s="1"/>
  <c r="N709" i="4" s="1"/>
  <c r="D892" i="4"/>
  <c r="M892" i="4" s="1"/>
  <c r="N892" i="4" s="1"/>
  <c r="D886" i="4"/>
  <c r="M886" i="4" s="1"/>
  <c r="N886" i="4" s="1"/>
  <c r="D876" i="4"/>
  <c r="M876" i="4" s="1"/>
  <c r="N876" i="4" s="1"/>
  <c r="D846" i="4"/>
  <c r="M846" i="4" s="1"/>
  <c r="N846" i="4" s="1"/>
  <c r="D817" i="4"/>
  <c r="M817" i="4" s="1"/>
  <c r="N817" i="4" s="1"/>
  <c r="D814" i="4"/>
  <c r="M814" i="4" s="1"/>
  <c r="N814" i="4" s="1"/>
  <c r="D803" i="4"/>
  <c r="M803" i="4" s="1"/>
  <c r="N803" i="4" s="1"/>
  <c r="D789" i="4"/>
  <c r="M789" i="4" s="1"/>
  <c r="N789" i="4" s="1"/>
  <c r="D775" i="4"/>
  <c r="M775" i="4" s="1"/>
  <c r="N775" i="4" s="1"/>
  <c r="D753" i="4"/>
  <c r="M753" i="4" s="1"/>
  <c r="N753" i="4" s="1"/>
  <c r="D750" i="4"/>
  <c r="M750" i="4" s="1"/>
  <c r="N750" i="4" s="1"/>
  <c r="D739" i="4"/>
  <c r="M739" i="4" s="1"/>
  <c r="N739" i="4" s="1"/>
  <c r="D725" i="4"/>
  <c r="M725" i="4" s="1"/>
  <c r="N725" i="4" s="1"/>
  <c r="D913" i="4"/>
  <c r="M913" i="4" s="1"/>
  <c r="N913" i="4" s="1"/>
  <c r="D863" i="4"/>
  <c r="M863" i="4" s="1"/>
  <c r="N863" i="4" s="1"/>
  <c r="D826" i="4"/>
  <c r="M826" i="4" s="1"/>
  <c r="N826" i="4" s="1"/>
  <c r="D825" i="4"/>
  <c r="M825" i="4" s="1"/>
  <c r="N825" i="4" s="1"/>
  <c r="D824" i="4"/>
  <c r="M824" i="4" s="1"/>
  <c r="N824" i="4" s="1"/>
  <c r="D823" i="4"/>
  <c r="M823" i="4" s="1"/>
  <c r="N823" i="4" s="1"/>
  <c r="D813" i="4"/>
  <c r="M813" i="4" s="1"/>
  <c r="N813" i="4" s="1"/>
  <c r="D806" i="4"/>
  <c r="M806" i="4" s="1"/>
  <c r="N806" i="4" s="1"/>
  <c r="D805" i="4"/>
  <c r="M805" i="4" s="1"/>
  <c r="N805" i="4" s="1"/>
  <c r="D799" i="4"/>
  <c r="M799" i="4" s="1"/>
  <c r="N799" i="4" s="1"/>
  <c r="D797" i="4"/>
  <c r="M797" i="4" s="1"/>
  <c r="N797" i="4" s="1"/>
  <c r="D791" i="4"/>
  <c r="M791" i="4" s="1"/>
  <c r="N791" i="4" s="1"/>
  <c r="D790" i="4"/>
  <c r="M790" i="4" s="1"/>
  <c r="N790" i="4" s="1"/>
  <c r="D781" i="4"/>
  <c r="M781" i="4" s="1"/>
  <c r="N781" i="4" s="1"/>
  <c r="D779" i="4"/>
  <c r="M779" i="4" s="1"/>
  <c r="N779" i="4" s="1"/>
  <c r="D777" i="4"/>
  <c r="M777" i="4" s="1"/>
  <c r="N777" i="4" s="1"/>
  <c r="D765" i="4"/>
  <c r="M765" i="4" s="1"/>
  <c r="N765" i="4" s="1"/>
  <c r="D758" i="4"/>
  <c r="M758" i="4" s="1"/>
  <c r="N758" i="4" s="1"/>
  <c r="D755" i="4"/>
  <c r="M755" i="4" s="1"/>
  <c r="N755" i="4" s="1"/>
  <c r="D751" i="4"/>
  <c r="M751" i="4" s="1"/>
  <c r="N751" i="4" s="1"/>
  <c r="D715" i="4"/>
  <c r="M715" i="4" s="1"/>
  <c r="N715" i="4" s="1"/>
  <c r="D689" i="4"/>
  <c r="M689" i="4" s="1"/>
  <c r="N689" i="4" s="1"/>
  <c r="D686" i="4"/>
  <c r="M686" i="4" s="1"/>
  <c r="N686" i="4" s="1"/>
  <c r="D682" i="4"/>
  <c r="M682" i="4" s="1"/>
  <c r="N682" i="4" s="1"/>
  <c r="D657" i="4"/>
  <c r="M657" i="4" s="1"/>
  <c r="N657" i="4" s="1"/>
  <c r="D650" i="4"/>
  <c r="M650" i="4" s="1"/>
  <c r="N650" i="4" s="1"/>
  <c r="D894" i="4"/>
  <c r="M894" i="4" s="1"/>
  <c r="N894" i="4" s="1"/>
  <c r="D884" i="4"/>
  <c r="M884" i="4" s="1"/>
  <c r="N884" i="4" s="1"/>
  <c r="D865" i="4"/>
  <c r="M865" i="4" s="1"/>
  <c r="N865" i="4" s="1"/>
  <c r="D747" i="4"/>
  <c r="M747" i="4" s="1"/>
  <c r="N747" i="4" s="1"/>
  <c r="D745" i="4"/>
  <c r="M745" i="4" s="1"/>
  <c r="N745" i="4" s="1"/>
  <c r="D731" i="4"/>
  <c r="M731" i="4" s="1"/>
  <c r="N731" i="4" s="1"/>
  <c r="D729" i="4"/>
  <c r="M729" i="4" s="1"/>
  <c r="N729" i="4" s="1"/>
  <c r="D718" i="4"/>
  <c r="M718" i="4" s="1"/>
  <c r="N718" i="4" s="1"/>
  <c r="D702" i="4"/>
  <c r="M702" i="4" s="1"/>
  <c r="N702" i="4" s="1"/>
  <c r="D691" i="4"/>
  <c r="M691" i="4" s="1"/>
  <c r="N691" i="4" s="1"/>
  <c r="D670" i="4"/>
  <c r="M670" i="4" s="1"/>
  <c r="N670" i="4" s="1"/>
  <c r="D666" i="4"/>
  <c r="M666" i="4" s="1"/>
  <c r="N666" i="4" s="1"/>
  <c r="D652" i="4"/>
  <c r="M652" i="4" s="1"/>
  <c r="N652" i="4" s="1"/>
  <c r="D644" i="4"/>
  <c r="M644" i="4" s="1"/>
  <c r="N644" i="4" s="1"/>
  <c r="D636" i="4"/>
  <c r="M636" i="4" s="1"/>
  <c r="N636" i="4" s="1"/>
  <c r="D628" i="4"/>
  <c r="M628" i="4" s="1"/>
  <c r="N628" i="4" s="1"/>
  <c r="D620" i="4"/>
  <c r="M620" i="4" s="1"/>
  <c r="N620" i="4" s="1"/>
  <c r="D919" i="4"/>
  <c r="M919" i="4" s="1"/>
  <c r="N919" i="4" s="1"/>
  <c r="D701" i="4"/>
  <c r="M701" i="4" s="1"/>
  <c r="N701" i="4" s="1"/>
  <c r="D687" i="4"/>
  <c r="M687" i="4" s="1"/>
  <c r="N687" i="4" s="1"/>
  <c r="D679" i="4"/>
  <c r="M679" i="4" s="1"/>
  <c r="N679" i="4" s="1"/>
  <c r="D677" i="4"/>
  <c r="M677" i="4" s="1"/>
  <c r="N677" i="4" s="1"/>
  <c r="D675" i="4"/>
  <c r="M675" i="4" s="1"/>
  <c r="N675" i="4" s="1"/>
  <c r="D673" i="4"/>
  <c r="M673" i="4" s="1"/>
  <c r="N673" i="4" s="1"/>
  <c r="D655" i="4"/>
  <c r="M655" i="4" s="1"/>
  <c r="N655" i="4" s="1"/>
  <c r="D647" i="4"/>
  <c r="M647" i="4" s="1"/>
  <c r="N647" i="4" s="1"/>
  <c r="D639" i="4"/>
  <c r="M639" i="4" s="1"/>
  <c r="N639" i="4" s="1"/>
  <c r="D631" i="4"/>
  <c r="M631" i="4" s="1"/>
  <c r="N631" i="4" s="1"/>
  <c r="D623" i="4"/>
  <c r="M623" i="4" s="1"/>
  <c r="N623" i="4" s="1"/>
  <c r="D873" i="4"/>
  <c r="M873" i="4" s="1"/>
  <c r="N873" i="4" s="1"/>
  <c r="D861" i="4"/>
  <c r="M861" i="4" s="1"/>
  <c r="N861" i="4" s="1"/>
  <c r="D852" i="4"/>
  <c r="M852" i="4" s="1"/>
  <c r="N852" i="4" s="1"/>
  <c r="D774" i="4"/>
  <c r="M774" i="4" s="1"/>
  <c r="N774" i="4" s="1"/>
  <c r="D766" i="4"/>
  <c r="M766" i="4" s="1"/>
  <c r="N766" i="4" s="1"/>
  <c r="D703" i="4"/>
  <c r="M703" i="4" s="1"/>
  <c r="N703" i="4" s="1"/>
  <c r="D695" i="4"/>
  <c r="M695" i="4" s="1"/>
  <c r="N695" i="4" s="1"/>
  <c r="D694" i="4"/>
  <c r="M694" i="4" s="1"/>
  <c r="N694" i="4" s="1"/>
  <c r="D662" i="4"/>
  <c r="M662" i="4" s="1"/>
  <c r="N662" i="4" s="1"/>
  <c r="D649" i="4"/>
  <c r="M649" i="4" s="1"/>
  <c r="N649" i="4" s="1"/>
  <c r="D646" i="4"/>
  <c r="M646" i="4" s="1"/>
  <c r="N646" i="4" s="1"/>
  <c r="D637" i="4"/>
  <c r="M637" i="4" s="1"/>
  <c r="N637" i="4" s="1"/>
  <c r="D629" i="4"/>
  <c r="M629" i="4" s="1"/>
  <c r="N629" i="4" s="1"/>
  <c r="D621" i="4"/>
  <c r="M621" i="4" s="1"/>
  <c r="N621" i="4" s="1"/>
  <c r="D615" i="4"/>
  <c r="M615" i="4" s="1"/>
  <c r="N615" i="4" s="1"/>
  <c r="D607" i="4"/>
  <c r="M607" i="4" s="1"/>
  <c r="N607" i="4" s="1"/>
  <c r="D599" i="4"/>
  <c r="M599" i="4" s="1"/>
  <c r="N599" i="4" s="1"/>
  <c r="D591" i="4"/>
  <c r="M591" i="4" s="1"/>
  <c r="N591" i="4" s="1"/>
  <c r="D583" i="4"/>
  <c r="M583" i="4" s="1"/>
  <c r="N583" i="4" s="1"/>
  <c r="D575" i="4"/>
  <c r="M575" i="4" s="1"/>
  <c r="N575" i="4" s="1"/>
  <c r="D567" i="4"/>
  <c r="M567" i="4" s="1"/>
  <c r="N567" i="4" s="1"/>
  <c r="D559" i="4"/>
  <c r="M559" i="4" s="1"/>
  <c r="N559" i="4" s="1"/>
  <c r="D551" i="4"/>
  <c r="M551" i="4" s="1"/>
  <c r="N551" i="4" s="1"/>
  <c r="D543" i="4"/>
  <c r="M543" i="4" s="1"/>
  <c r="N543" i="4" s="1"/>
  <c r="D535" i="4"/>
  <c r="M535" i="4" s="1"/>
  <c r="N535" i="4" s="1"/>
  <c r="D527" i="4"/>
  <c r="M527" i="4" s="1"/>
  <c r="N527" i="4" s="1"/>
  <c r="D519" i="4"/>
  <c r="M519" i="4" s="1"/>
  <c r="N519" i="4" s="1"/>
  <c r="D511" i="4"/>
  <c r="M511" i="4" s="1"/>
  <c r="N511" i="4" s="1"/>
  <c r="D503" i="4"/>
  <c r="M503" i="4" s="1"/>
  <c r="N503" i="4" s="1"/>
  <c r="D495" i="4"/>
  <c r="M495" i="4" s="1"/>
  <c r="N495" i="4" s="1"/>
  <c r="D879" i="4"/>
  <c r="M879" i="4" s="1"/>
  <c r="N879" i="4" s="1"/>
  <c r="D811" i="4"/>
  <c r="M811" i="4" s="1"/>
  <c r="N811" i="4" s="1"/>
  <c r="D793" i="4"/>
  <c r="M793" i="4" s="1"/>
  <c r="N793" i="4" s="1"/>
  <c r="D767" i="4"/>
  <c r="M767" i="4" s="1"/>
  <c r="N767" i="4" s="1"/>
  <c r="D761" i="4"/>
  <c r="M761" i="4" s="1"/>
  <c r="N761" i="4" s="1"/>
  <c r="D733" i="4"/>
  <c r="M733" i="4" s="1"/>
  <c r="N733" i="4" s="1"/>
  <c r="D719" i="4"/>
  <c r="M719" i="4" s="1"/>
  <c r="N719" i="4" s="1"/>
  <c r="D705" i="4"/>
  <c r="M705" i="4" s="1"/>
  <c r="N705" i="4" s="1"/>
  <c r="D699" i="4"/>
  <c r="M699" i="4" s="1"/>
  <c r="N699" i="4" s="1"/>
  <c r="D697" i="4"/>
  <c r="M697" i="4" s="1"/>
  <c r="N697" i="4" s="1"/>
  <c r="D693" i="4"/>
  <c r="M693" i="4" s="1"/>
  <c r="N693" i="4" s="1"/>
  <c r="D685" i="4"/>
  <c r="M685" i="4" s="1"/>
  <c r="N685" i="4" s="1"/>
  <c r="D661" i="4"/>
  <c r="M661" i="4" s="1"/>
  <c r="N661" i="4" s="1"/>
  <c r="D643" i="4"/>
  <c r="M643" i="4" s="1"/>
  <c r="N643" i="4" s="1"/>
  <c r="D641" i="4"/>
  <c r="M641" i="4" s="1"/>
  <c r="N641" i="4" s="1"/>
  <c r="D635" i="4"/>
  <c r="M635" i="4" s="1"/>
  <c r="N635" i="4" s="1"/>
  <c r="D633" i="4"/>
  <c r="M633" i="4" s="1"/>
  <c r="N633" i="4" s="1"/>
  <c r="D627" i="4"/>
  <c r="M627" i="4" s="1"/>
  <c r="N627" i="4" s="1"/>
  <c r="D625" i="4"/>
  <c r="M625" i="4" s="1"/>
  <c r="N625" i="4" s="1"/>
  <c r="D616" i="4"/>
  <c r="M616" i="4" s="1"/>
  <c r="N616" i="4" s="1"/>
  <c r="D608" i="4"/>
  <c r="M608" i="4" s="1"/>
  <c r="N608" i="4" s="1"/>
  <c r="D600" i="4"/>
  <c r="M600" i="4" s="1"/>
  <c r="N600" i="4" s="1"/>
  <c r="D592" i="4"/>
  <c r="M592" i="4" s="1"/>
  <c r="N592" i="4" s="1"/>
  <c r="D584" i="4"/>
  <c r="M584" i="4" s="1"/>
  <c r="N584" i="4" s="1"/>
  <c r="D576" i="4"/>
  <c r="M576" i="4" s="1"/>
  <c r="N576" i="4" s="1"/>
  <c r="D568" i="4"/>
  <c r="M568" i="4" s="1"/>
  <c r="N568" i="4" s="1"/>
  <c r="D560" i="4"/>
  <c r="M560" i="4" s="1"/>
  <c r="N560" i="4" s="1"/>
  <c r="D552" i="4"/>
  <c r="M552" i="4" s="1"/>
  <c r="N552" i="4" s="1"/>
  <c r="D544" i="4"/>
  <c r="M544" i="4" s="1"/>
  <c r="N544" i="4" s="1"/>
  <c r="D536" i="4"/>
  <c r="M536" i="4" s="1"/>
  <c r="N536" i="4" s="1"/>
  <c r="D890" i="4"/>
  <c r="M890" i="4" s="1"/>
  <c r="N890" i="4" s="1"/>
  <c r="D819" i="4"/>
  <c r="M819" i="4" s="1"/>
  <c r="N819" i="4" s="1"/>
  <c r="D711" i="4"/>
  <c r="M711" i="4" s="1"/>
  <c r="N711" i="4" s="1"/>
  <c r="D710" i="4"/>
  <c r="M710" i="4" s="1"/>
  <c r="N710" i="4" s="1"/>
  <c r="D707" i="4"/>
  <c r="M707" i="4" s="1"/>
  <c r="N707" i="4" s="1"/>
  <c r="D683" i="4"/>
  <c r="M683" i="4" s="1"/>
  <c r="N683" i="4" s="1"/>
  <c r="D671" i="4"/>
  <c r="M671" i="4" s="1"/>
  <c r="N671" i="4" s="1"/>
  <c r="D645" i="4"/>
  <c r="M645" i="4" s="1"/>
  <c r="N645" i="4" s="1"/>
  <c r="D617" i="4"/>
  <c r="M617" i="4" s="1"/>
  <c r="N617" i="4" s="1"/>
  <c r="D609" i="4"/>
  <c r="M609" i="4" s="1"/>
  <c r="N609" i="4" s="1"/>
  <c r="D601" i="4"/>
  <c r="M601" i="4" s="1"/>
  <c r="N601" i="4" s="1"/>
  <c r="D593" i="4"/>
  <c r="M593" i="4" s="1"/>
  <c r="N593" i="4" s="1"/>
  <c r="D585" i="4"/>
  <c r="M585" i="4" s="1"/>
  <c r="N585" i="4" s="1"/>
  <c r="D577" i="4"/>
  <c r="M577" i="4" s="1"/>
  <c r="N577" i="4" s="1"/>
  <c r="D569" i="4"/>
  <c r="M569" i="4" s="1"/>
  <c r="N569" i="4" s="1"/>
  <c r="D561" i="4"/>
  <c r="M561" i="4" s="1"/>
  <c r="N561" i="4" s="1"/>
  <c r="D553" i="4"/>
  <c r="M553" i="4" s="1"/>
  <c r="N553" i="4" s="1"/>
  <c r="D545" i="4"/>
  <c r="M545" i="4" s="1"/>
  <c r="N545" i="4" s="1"/>
  <c r="D537" i="4"/>
  <c r="M537" i="4" s="1"/>
  <c r="N537" i="4" s="1"/>
  <c r="D529" i="4"/>
  <c r="M529" i="4" s="1"/>
  <c r="N529" i="4" s="1"/>
  <c r="D521" i="4"/>
  <c r="M521" i="4" s="1"/>
  <c r="N521" i="4" s="1"/>
  <c r="D513" i="4"/>
  <c r="M513" i="4" s="1"/>
  <c r="N513" i="4" s="1"/>
  <c r="D505" i="4"/>
  <c r="M505" i="4" s="1"/>
  <c r="N505" i="4" s="1"/>
  <c r="D497" i="4"/>
  <c r="M497" i="4" s="1"/>
  <c r="N497" i="4" s="1"/>
  <c r="D489" i="4"/>
  <c r="M489" i="4" s="1"/>
  <c r="N489" i="4" s="1"/>
  <c r="D871" i="4"/>
  <c r="M871" i="4" s="1"/>
  <c r="N871" i="4" s="1"/>
  <c r="D769" i="4"/>
  <c r="M769" i="4" s="1"/>
  <c r="N769" i="4" s="1"/>
  <c r="D749" i="4"/>
  <c r="M749" i="4" s="1"/>
  <c r="N749" i="4" s="1"/>
  <c r="D735" i="4"/>
  <c r="M735" i="4" s="1"/>
  <c r="N735" i="4" s="1"/>
  <c r="D681" i="4"/>
  <c r="M681" i="4" s="1"/>
  <c r="N681" i="4" s="1"/>
  <c r="D669" i="4"/>
  <c r="M669" i="4" s="1"/>
  <c r="N669" i="4" s="1"/>
  <c r="D659" i="4"/>
  <c r="M659" i="4" s="1"/>
  <c r="N659" i="4" s="1"/>
  <c r="D651" i="4"/>
  <c r="M651" i="4" s="1"/>
  <c r="N651" i="4" s="1"/>
  <c r="D648" i="4"/>
  <c r="M648" i="4" s="1"/>
  <c r="N648" i="4" s="1"/>
  <c r="D618" i="4"/>
  <c r="M618" i="4" s="1"/>
  <c r="N618" i="4" s="1"/>
  <c r="D610" i="4"/>
  <c r="M610" i="4" s="1"/>
  <c r="N610" i="4" s="1"/>
  <c r="D602" i="4"/>
  <c r="M602" i="4" s="1"/>
  <c r="N602" i="4" s="1"/>
  <c r="D594" i="4"/>
  <c r="M594" i="4" s="1"/>
  <c r="N594" i="4" s="1"/>
  <c r="D586" i="4"/>
  <c r="M586" i="4" s="1"/>
  <c r="N586" i="4" s="1"/>
  <c r="D578" i="4"/>
  <c r="M578" i="4" s="1"/>
  <c r="N578" i="4" s="1"/>
  <c r="D570" i="4"/>
  <c r="M570" i="4" s="1"/>
  <c r="N570" i="4" s="1"/>
  <c r="D562" i="4"/>
  <c r="M562" i="4" s="1"/>
  <c r="N562" i="4" s="1"/>
  <c r="D554" i="4"/>
  <c r="M554" i="4" s="1"/>
  <c r="N554" i="4" s="1"/>
  <c r="D546" i="4"/>
  <c r="M546" i="4" s="1"/>
  <c r="N546" i="4" s="1"/>
  <c r="D538" i="4"/>
  <c r="M538" i="4" s="1"/>
  <c r="N538" i="4" s="1"/>
  <c r="D530" i="4"/>
  <c r="M530" i="4" s="1"/>
  <c r="N530" i="4" s="1"/>
  <c r="D522" i="4"/>
  <c r="M522" i="4" s="1"/>
  <c r="N522" i="4" s="1"/>
  <c r="D514" i="4"/>
  <c r="M514" i="4" s="1"/>
  <c r="N514" i="4" s="1"/>
  <c r="D506" i="4"/>
  <c r="M506" i="4" s="1"/>
  <c r="N506" i="4" s="1"/>
  <c r="D498" i="4"/>
  <c r="M498" i="4" s="1"/>
  <c r="N498" i="4" s="1"/>
  <c r="D896" i="4"/>
  <c r="M896" i="4" s="1"/>
  <c r="N896" i="4" s="1"/>
  <c r="D860" i="4"/>
  <c r="M860" i="4" s="1"/>
  <c r="N860" i="4" s="1"/>
  <c r="D857" i="4"/>
  <c r="M857" i="4" s="1"/>
  <c r="N857" i="4" s="1"/>
  <c r="D822" i="4"/>
  <c r="M822" i="4" s="1"/>
  <c r="N822" i="4" s="1"/>
  <c r="D726" i="4"/>
  <c r="M726" i="4" s="1"/>
  <c r="N726" i="4" s="1"/>
  <c r="D678" i="4"/>
  <c r="M678" i="4" s="1"/>
  <c r="N678" i="4" s="1"/>
  <c r="D665" i="4"/>
  <c r="M665" i="4" s="1"/>
  <c r="N665" i="4" s="1"/>
  <c r="D642" i="4"/>
  <c r="M642" i="4" s="1"/>
  <c r="N642" i="4" s="1"/>
  <c r="D640" i="4"/>
  <c r="M640" i="4" s="1"/>
  <c r="N640" i="4" s="1"/>
  <c r="D634" i="4"/>
  <c r="M634" i="4" s="1"/>
  <c r="N634" i="4" s="1"/>
  <c r="D632" i="4"/>
  <c r="M632" i="4" s="1"/>
  <c r="N632" i="4" s="1"/>
  <c r="D626" i="4"/>
  <c r="M626" i="4" s="1"/>
  <c r="N626" i="4" s="1"/>
  <c r="D624" i="4"/>
  <c r="M624" i="4" s="1"/>
  <c r="N624" i="4" s="1"/>
  <c r="D612" i="4"/>
  <c r="M612" i="4" s="1"/>
  <c r="N612" i="4" s="1"/>
  <c r="D604" i="4"/>
  <c r="M604" i="4" s="1"/>
  <c r="N604" i="4" s="1"/>
  <c r="D596" i="4"/>
  <c r="M596" i="4" s="1"/>
  <c r="N596" i="4" s="1"/>
  <c r="D588" i="4"/>
  <c r="M588" i="4" s="1"/>
  <c r="N588" i="4" s="1"/>
  <c r="D580" i="4"/>
  <c r="M580" i="4" s="1"/>
  <c r="N580" i="4" s="1"/>
  <c r="D572" i="4"/>
  <c r="M572" i="4" s="1"/>
  <c r="N572" i="4" s="1"/>
  <c r="D564" i="4"/>
  <c r="M564" i="4" s="1"/>
  <c r="N564" i="4" s="1"/>
  <c r="D556" i="4"/>
  <c r="M556" i="4" s="1"/>
  <c r="N556" i="4" s="1"/>
  <c r="D548" i="4"/>
  <c r="M548" i="4" s="1"/>
  <c r="N548" i="4" s="1"/>
  <c r="D540" i="4"/>
  <c r="M540" i="4" s="1"/>
  <c r="N540" i="4" s="1"/>
  <c r="D532" i="4"/>
  <c r="M532" i="4" s="1"/>
  <c r="N532" i="4" s="1"/>
  <c r="D524" i="4"/>
  <c r="M524" i="4" s="1"/>
  <c r="N524" i="4" s="1"/>
  <c r="D516" i="4"/>
  <c r="M516" i="4" s="1"/>
  <c r="N516" i="4" s="1"/>
  <c r="D508" i="4"/>
  <c r="M508" i="4" s="1"/>
  <c r="N508" i="4" s="1"/>
  <c r="D500" i="4"/>
  <c r="M500" i="4" s="1"/>
  <c r="N500" i="4" s="1"/>
  <c r="D492" i="4"/>
  <c r="M492" i="4" s="1"/>
  <c r="N492" i="4" s="1"/>
  <c r="D667" i="4"/>
  <c r="M667" i="4" s="1"/>
  <c r="N667" i="4" s="1"/>
  <c r="D638" i="4"/>
  <c r="M638" i="4" s="1"/>
  <c r="N638" i="4" s="1"/>
  <c r="D622" i="4"/>
  <c r="M622" i="4" s="1"/>
  <c r="N622" i="4" s="1"/>
  <c r="D606" i="4"/>
  <c r="M606" i="4" s="1"/>
  <c r="N606" i="4" s="1"/>
  <c r="D605" i="4"/>
  <c r="M605" i="4" s="1"/>
  <c r="N605" i="4" s="1"/>
  <c r="D563" i="4"/>
  <c r="M563" i="4" s="1"/>
  <c r="N563" i="4" s="1"/>
  <c r="D542" i="4"/>
  <c r="M542" i="4" s="1"/>
  <c r="N542" i="4" s="1"/>
  <c r="D541" i="4"/>
  <c r="M541" i="4" s="1"/>
  <c r="N541" i="4" s="1"/>
  <c r="D881" i="4"/>
  <c r="M881" i="4" s="1"/>
  <c r="N881" i="4" s="1"/>
  <c r="D783" i="4"/>
  <c r="M783" i="4" s="1"/>
  <c r="N783" i="4" s="1"/>
  <c r="D742" i="4"/>
  <c r="M742" i="4" s="1"/>
  <c r="N742" i="4" s="1"/>
  <c r="D656" i="4"/>
  <c r="M656" i="4" s="1"/>
  <c r="N656" i="4" s="1"/>
  <c r="D587" i="4"/>
  <c r="M587" i="4" s="1"/>
  <c r="N587" i="4" s="1"/>
  <c r="D566" i="4"/>
  <c r="M566" i="4" s="1"/>
  <c r="N566" i="4" s="1"/>
  <c r="D565" i="4"/>
  <c r="M565" i="4" s="1"/>
  <c r="N565" i="4" s="1"/>
  <c r="D486" i="4"/>
  <c r="M486" i="4" s="1"/>
  <c r="N486" i="4" s="1"/>
  <c r="D478" i="4"/>
  <c r="M478" i="4" s="1"/>
  <c r="N478" i="4" s="1"/>
  <c r="D470" i="4"/>
  <c r="M470" i="4" s="1"/>
  <c r="N470" i="4" s="1"/>
  <c r="D462" i="4"/>
  <c r="M462" i="4" s="1"/>
  <c r="N462" i="4" s="1"/>
  <c r="D454" i="4"/>
  <c r="M454" i="4" s="1"/>
  <c r="N454" i="4" s="1"/>
  <c r="D446" i="4"/>
  <c r="M446" i="4" s="1"/>
  <c r="N446" i="4" s="1"/>
  <c r="D438" i="4"/>
  <c r="M438" i="4" s="1"/>
  <c r="N438" i="4" s="1"/>
  <c r="D430" i="4"/>
  <c r="M430" i="4" s="1"/>
  <c r="N430" i="4" s="1"/>
  <c r="D422" i="4"/>
  <c r="M422" i="4" s="1"/>
  <c r="N422" i="4" s="1"/>
  <c r="D414" i="4"/>
  <c r="M414" i="4" s="1"/>
  <c r="N414" i="4" s="1"/>
  <c r="D406" i="4"/>
  <c r="M406" i="4" s="1"/>
  <c r="N406" i="4" s="1"/>
  <c r="D398" i="4"/>
  <c r="M398" i="4" s="1"/>
  <c r="N398" i="4" s="1"/>
  <c r="D390" i="4"/>
  <c r="M390" i="4" s="1"/>
  <c r="N390" i="4" s="1"/>
  <c r="D382" i="4"/>
  <c r="M382" i="4" s="1"/>
  <c r="N382" i="4" s="1"/>
  <c r="D374" i="4"/>
  <c r="M374" i="4" s="1"/>
  <c r="N374" i="4" s="1"/>
  <c r="D366" i="4"/>
  <c r="M366" i="4" s="1"/>
  <c r="N366" i="4" s="1"/>
  <c r="D358" i="4"/>
  <c r="M358" i="4" s="1"/>
  <c r="N358" i="4" s="1"/>
  <c r="D350" i="4"/>
  <c r="M350" i="4" s="1"/>
  <c r="N350" i="4" s="1"/>
  <c r="D838" i="4"/>
  <c r="M838" i="4" s="1"/>
  <c r="N838" i="4" s="1"/>
  <c r="D833" i="4"/>
  <c r="M833" i="4" s="1"/>
  <c r="N833" i="4" s="1"/>
  <c r="D674" i="4"/>
  <c r="M674" i="4" s="1"/>
  <c r="N674" i="4" s="1"/>
  <c r="D611" i="4"/>
  <c r="M611" i="4" s="1"/>
  <c r="N611" i="4" s="1"/>
  <c r="D590" i="4"/>
  <c r="M590" i="4" s="1"/>
  <c r="N590" i="4" s="1"/>
  <c r="D589" i="4"/>
  <c r="M589" i="4" s="1"/>
  <c r="N589" i="4" s="1"/>
  <c r="D547" i="4"/>
  <c r="M547" i="4" s="1"/>
  <c r="N547" i="4" s="1"/>
  <c r="D487" i="4"/>
  <c r="M487" i="4" s="1"/>
  <c r="N487" i="4" s="1"/>
  <c r="D479" i="4"/>
  <c r="M479" i="4" s="1"/>
  <c r="N479" i="4" s="1"/>
  <c r="D471" i="4"/>
  <c r="M471" i="4" s="1"/>
  <c r="N471" i="4" s="1"/>
  <c r="D463" i="4"/>
  <c r="M463" i="4" s="1"/>
  <c r="N463" i="4" s="1"/>
  <c r="D455" i="4"/>
  <c r="M455" i="4" s="1"/>
  <c r="N455" i="4" s="1"/>
  <c r="D447" i="4"/>
  <c r="M447" i="4" s="1"/>
  <c r="N447" i="4" s="1"/>
  <c r="D439" i="4"/>
  <c r="M439" i="4" s="1"/>
  <c r="N439" i="4" s="1"/>
  <c r="D431" i="4"/>
  <c r="M431" i="4" s="1"/>
  <c r="N431" i="4" s="1"/>
  <c r="D423" i="4"/>
  <c r="M423" i="4" s="1"/>
  <c r="N423" i="4" s="1"/>
  <c r="D415" i="4"/>
  <c r="M415" i="4" s="1"/>
  <c r="N415" i="4" s="1"/>
  <c r="D407" i="4"/>
  <c r="M407" i="4" s="1"/>
  <c r="N407" i="4" s="1"/>
  <c r="D399" i="4"/>
  <c r="M399" i="4" s="1"/>
  <c r="N399" i="4" s="1"/>
  <c r="D391" i="4"/>
  <c r="M391" i="4" s="1"/>
  <c r="N391" i="4" s="1"/>
  <c r="D383" i="4"/>
  <c r="M383" i="4" s="1"/>
  <c r="N383" i="4" s="1"/>
  <c r="D375" i="4"/>
  <c r="M375" i="4" s="1"/>
  <c r="N375" i="4" s="1"/>
  <c r="D367" i="4"/>
  <c r="M367" i="4" s="1"/>
  <c r="N367" i="4" s="1"/>
  <c r="D359" i="4"/>
  <c r="M359" i="4" s="1"/>
  <c r="N359" i="4" s="1"/>
  <c r="D351" i="4"/>
  <c r="M351" i="4" s="1"/>
  <c r="N351" i="4" s="1"/>
  <c r="D343" i="4"/>
  <c r="M343" i="4" s="1"/>
  <c r="N343" i="4" s="1"/>
  <c r="D795" i="4"/>
  <c r="M795" i="4" s="1"/>
  <c r="N795" i="4" s="1"/>
  <c r="D663" i="4"/>
  <c r="M663" i="4" s="1"/>
  <c r="N663" i="4" s="1"/>
  <c r="D653" i="4"/>
  <c r="M653" i="4" s="1"/>
  <c r="N653" i="4" s="1"/>
  <c r="D614" i="4"/>
  <c r="M614" i="4" s="1"/>
  <c r="N614" i="4" s="1"/>
  <c r="D613" i="4"/>
  <c r="M613" i="4" s="1"/>
  <c r="N613" i="4" s="1"/>
  <c r="D571" i="4"/>
  <c r="M571" i="4" s="1"/>
  <c r="N571" i="4" s="1"/>
  <c r="D550" i="4"/>
  <c r="M550" i="4" s="1"/>
  <c r="N550" i="4" s="1"/>
  <c r="D549" i="4"/>
  <c r="M549" i="4" s="1"/>
  <c r="N549" i="4" s="1"/>
  <c r="D528" i="4"/>
  <c r="M528" i="4" s="1"/>
  <c r="N528" i="4" s="1"/>
  <c r="D520" i="4"/>
  <c r="M520" i="4" s="1"/>
  <c r="N520" i="4" s="1"/>
  <c r="D512" i="4"/>
  <c r="M512" i="4" s="1"/>
  <c r="N512" i="4" s="1"/>
  <c r="D504" i="4"/>
  <c r="M504" i="4" s="1"/>
  <c r="N504" i="4" s="1"/>
  <c r="D496" i="4"/>
  <c r="M496" i="4" s="1"/>
  <c r="N496" i="4" s="1"/>
  <c r="D491" i="4"/>
  <c r="M491" i="4" s="1"/>
  <c r="N491" i="4" s="1"/>
  <c r="D488" i="4"/>
  <c r="M488" i="4" s="1"/>
  <c r="N488" i="4" s="1"/>
  <c r="D480" i="4"/>
  <c r="M480" i="4" s="1"/>
  <c r="N480" i="4" s="1"/>
  <c r="D472" i="4"/>
  <c r="M472" i="4" s="1"/>
  <c r="N472" i="4" s="1"/>
  <c r="D464" i="4"/>
  <c r="M464" i="4" s="1"/>
  <c r="N464" i="4" s="1"/>
  <c r="D456" i="4"/>
  <c r="M456" i="4" s="1"/>
  <c r="N456" i="4" s="1"/>
  <c r="D448" i="4"/>
  <c r="M448" i="4" s="1"/>
  <c r="N448" i="4" s="1"/>
  <c r="D440" i="4"/>
  <c r="M440" i="4" s="1"/>
  <c r="N440" i="4" s="1"/>
  <c r="D432" i="4"/>
  <c r="M432" i="4" s="1"/>
  <c r="N432" i="4" s="1"/>
  <c r="D424" i="4"/>
  <c r="M424" i="4" s="1"/>
  <c r="N424" i="4" s="1"/>
  <c r="D416" i="4"/>
  <c r="M416" i="4" s="1"/>
  <c r="N416" i="4" s="1"/>
  <c r="D408" i="4"/>
  <c r="M408" i="4" s="1"/>
  <c r="N408" i="4" s="1"/>
  <c r="D400" i="4"/>
  <c r="M400" i="4" s="1"/>
  <c r="N400" i="4" s="1"/>
  <c r="D392" i="4"/>
  <c r="M392" i="4" s="1"/>
  <c r="N392" i="4" s="1"/>
  <c r="D384" i="4"/>
  <c r="M384" i="4" s="1"/>
  <c r="N384" i="4" s="1"/>
  <c r="D376" i="4"/>
  <c r="M376" i="4" s="1"/>
  <c r="N376" i="4" s="1"/>
  <c r="D368" i="4"/>
  <c r="M368" i="4" s="1"/>
  <c r="N368" i="4" s="1"/>
  <c r="D360" i="4"/>
  <c r="M360" i="4" s="1"/>
  <c r="N360" i="4" s="1"/>
  <c r="D352" i="4"/>
  <c r="M352" i="4" s="1"/>
  <c r="N352" i="4" s="1"/>
  <c r="D926" i="4"/>
  <c r="M926" i="4" s="1"/>
  <c r="N926" i="4" s="1"/>
  <c r="D916" i="4"/>
  <c r="M916" i="4" s="1"/>
  <c r="N916" i="4" s="1"/>
  <c r="D717" i="4"/>
  <c r="M717" i="4" s="1"/>
  <c r="N717" i="4" s="1"/>
  <c r="D630" i="4"/>
  <c r="M630" i="4" s="1"/>
  <c r="N630" i="4" s="1"/>
  <c r="D595" i="4"/>
  <c r="M595" i="4" s="1"/>
  <c r="N595" i="4" s="1"/>
  <c r="D574" i="4"/>
  <c r="M574" i="4" s="1"/>
  <c r="N574" i="4" s="1"/>
  <c r="D573" i="4"/>
  <c r="M573" i="4" s="1"/>
  <c r="N573" i="4" s="1"/>
  <c r="D531" i="4"/>
  <c r="M531" i="4" s="1"/>
  <c r="N531" i="4" s="1"/>
  <c r="D493" i="4"/>
  <c r="M493" i="4" s="1"/>
  <c r="N493" i="4" s="1"/>
  <c r="D481" i="4"/>
  <c r="M481" i="4" s="1"/>
  <c r="N481" i="4" s="1"/>
  <c r="D473" i="4"/>
  <c r="M473" i="4" s="1"/>
  <c r="N473" i="4" s="1"/>
  <c r="D465" i="4"/>
  <c r="M465" i="4" s="1"/>
  <c r="N465" i="4" s="1"/>
  <c r="D457" i="4"/>
  <c r="M457" i="4" s="1"/>
  <c r="N457" i="4" s="1"/>
  <c r="D449" i="4"/>
  <c r="M449" i="4" s="1"/>
  <c r="N449" i="4" s="1"/>
  <c r="D441" i="4"/>
  <c r="M441" i="4" s="1"/>
  <c r="N441" i="4" s="1"/>
  <c r="D433" i="4"/>
  <c r="M433" i="4" s="1"/>
  <c r="N433" i="4" s="1"/>
  <c r="D425" i="4"/>
  <c r="M425" i="4" s="1"/>
  <c r="N425" i="4" s="1"/>
  <c r="D417" i="4"/>
  <c r="M417" i="4" s="1"/>
  <c r="N417" i="4" s="1"/>
  <c r="D409" i="4"/>
  <c r="M409" i="4" s="1"/>
  <c r="N409" i="4" s="1"/>
  <c r="D401" i="4"/>
  <c r="M401" i="4" s="1"/>
  <c r="N401" i="4" s="1"/>
  <c r="D393" i="4"/>
  <c r="M393" i="4" s="1"/>
  <c r="N393" i="4" s="1"/>
  <c r="D385" i="4"/>
  <c r="M385" i="4" s="1"/>
  <c r="N385" i="4" s="1"/>
  <c r="D377" i="4"/>
  <c r="M377" i="4" s="1"/>
  <c r="N377" i="4" s="1"/>
  <c r="D369" i="4"/>
  <c r="M369" i="4" s="1"/>
  <c r="N369" i="4" s="1"/>
  <c r="D361" i="4"/>
  <c r="M361" i="4" s="1"/>
  <c r="N361" i="4" s="1"/>
  <c r="D353" i="4"/>
  <c r="M353" i="4" s="1"/>
  <c r="N353" i="4" s="1"/>
  <c r="D345" i="4"/>
  <c r="M345" i="4" s="1"/>
  <c r="N345" i="4" s="1"/>
  <c r="D887" i="4"/>
  <c r="M887" i="4" s="1"/>
  <c r="N887" i="4" s="1"/>
  <c r="D843" i="4"/>
  <c r="M843" i="4" s="1"/>
  <c r="N843" i="4" s="1"/>
  <c r="D832" i="4"/>
  <c r="M832" i="4" s="1"/>
  <c r="N832" i="4" s="1"/>
  <c r="D763" i="4"/>
  <c r="M763" i="4" s="1"/>
  <c r="N763" i="4" s="1"/>
  <c r="D713" i="4"/>
  <c r="M713" i="4" s="1"/>
  <c r="N713" i="4" s="1"/>
  <c r="D658" i="4"/>
  <c r="M658" i="4" s="1"/>
  <c r="N658" i="4" s="1"/>
  <c r="D654" i="4"/>
  <c r="M654" i="4" s="1"/>
  <c r="N654" i="4" s="1"/>
  <c r="D579" i="4"/>
  <c r="M579" i="4" s="1"/>
  <c r="N579" i="4" s="1"/>
  <c r="D558" i="4"/>
  <c r="M558" i="4" s="1"/>
  <c r="N558" i="4" s="1"/>
  <c r="D557" i="4"/>
  <c r="M557" i="4" s="1"/>
  <c r="N557" i="4" s="1"/>
  <c r="D526" i="4"/>
  <c r="M526" i="4" s="1"/>
  <c r="N526" i="4" s="1"/>
  <c r="D518" i="4"/>
  <c r="M518" i="4" s="1"/>
  <c r="N518" i="4" s="1"/>
  <c r="D510" i="4"/>
  <c r="M510" i="4" s="1"/>
  <c r="N510" i="4" s="1"/>
  <c r="D502" i="4"/>
  <c r="M502" i="4" s="1"/>
  <c r="N502" i="4" s="1"/>
  <c r="D483" i="4"/>
  <c r="M483" i="4" s="1"/>
  <c r="N483" i="4" s="1"/>
  <c r="D475" i="4"/>
  <c r="M475" i="4" s="1"/>
  <c r="N475" i="4" s="1"/>
  <c r="D467" i="4"/>
  <c r="M467" i="4" s="1"/>
  <c r="N467" i="4" s="1"/>
  <c r="D459" i="4"/>
  <c r="M459" i="4" s="1"/>
  <c r="N459" i="4" s="1"/>
  <c r="D451" i="4"/>
  <c r="M451" i="4" s="1"/>
  <c r="N451" i="4" s="1"/>
  <c r="D443" i="4"/>
  <c r="M443" i="4" s="1"/>
  <c r="N443" i="4" s="1"/>
  <c r="D435" i="4"/>
  <c r="M435" i="4" s="1"/>
  <c r="N435" i="4" s="1"/>
  <c r="D427" i="4"/>
  <c r="M427" i="4" s="1"/>
  <c r="N427" i="4" s="1"/>
  <c r="D419" i="4"/>
  <c r="M419" i="4" s="1"/>
  <c r="N419" i="4" s="1"/>
  <c r="D411" i="4"/>
  <c r="M411" i="4" s="1"/>
  <c r="N411" i="4" s="1"/>
  <c r="D403" i="4"/>
  <c r="M403" i="4" s="1"/>
  <c r="N403" i="4" s="1"/>
  <c r="D395" i="4"/>
  <c r="M395" i="4" s="1"/>
  <c r="N395" i="4" s="1"/>
  <c r="D387" i="4"/>
  <c r="M387" i="4" s="1"/>
  <c r="N387" i="4" s="1"/>
  <c r="D379" i="4"/>
  <c r="M379" i="4" s="1"/>
  <c r="N379" i="4" s="1"/>
  <c r="D371" i="4"/>
  <c r="M371" i="4" s="1"/>
  <c r="N371" i="4" s="1"/>
  <c r="D363" i="4"/>
  <c r="M363" i="4" s="1"/>
  <c r="N363" i="4" s="1"/>
  <c r="D355" i="4"/>
  <c r="M355" i="4" s="1"/>
  <c r="N355" i="4" s="1"/>
  <c r="D347" i="4"/>
  <c r="M347" i="4" s="1"/>
  <c r="N347" i="4" s="1"/>
  <c r="D555" i="4"/>
  <c r="M555" i="4" s="1"/>
  <c r="N555" i="4" s="1"/>
  <c r="D485" i="4"/>
  <c r="M485" i="4" s="1"/>
  <c r="N485" i="4" s="1"/>
  <c r="D484" i="4"/>
  <c r="M484" i="4" s="1"/>
  <c r="N484" i="4" s="1"/>
  <c r="D442" i="4"/>
  <c r="M442" i="4" s="1"/>
  <c r="N442" i="4" s="1"/>
  <c r="D426" i="4"/>
  <c r="M426" i="4" s="1"/>
  <c r="N426" i="4" s="1"/>
  <c r="D410" i="4"/>
  <c r="M410" i="4" s="1"/>
  <c r="N410" i="4" s="1"/>
  <c r="D394" i="4"/>
  <c r="M394" i="4" s="1"/>
  <c r="N394" i="4" s="1"/>
  <c r="D378" i="4"/>
  <c r="M378" i="4" s="1"/>
  <c r="N378" i="4" s="1"/>
  <c r="D357" i="4"/>
  <c r="M357" i="4" s="1"/>
  <c r="N357" i="4" s="1"/>
  <c r="D356" i="4"/>
  <c r="M356" i="4" s="1"/>
  <c r="N356" i="4" s="1"/>
  <c r="D344" i="4"/>
  <c r="M344" i="4" s="1"/>
  <c r="N344" i="4" s="1"/>
  <c r="D342" i="4"/>
  <c r="M342" i="4" s="1"/>
  <c r="N342" i="4" s="1"/>
  <c r="D334" i="4"/>
  <c r="M334" i="4" s="1"/>
  <c r="N334" i="4" s="1"/>
  <c r="D326" i="4"/>
  <c r="M326" i="4" s="1"/>
  <c r="N326" i="4" s="1"/>
  <c r="D318" i="4"/>
  <c r="M318" i="4" s="1"/>
  <c r="N318" i="4" s="1"/>
  <c r="D310" i="4"/>
  <c r="M310" i="4" s="1"/>
  <c r="N310" i="4" s="1"/>
  <c r="D302" i="4"/>
  <c r="M302" i="4" s="1"/>
  <c r="N302" i="4" s="1"/>
  <c r="D294" i="4"/>
  <c r="M294" i="4" s="1"/>
  <c r="N294" i="4" s="1"/>
  <c r="D286" i="4"/>
  <c r="M286" i="4" s="1"/>
  <c r="N286" i="4" s="1"/>
  <c r="D278" i="4"/>
  <c r="M278" i="4" s="1"/>
  <c r="N278" i="4" s="1"/>
  <c r="D270" i="4"/>
  <c r="M270" i="4" s="1"/>
  <c r="N270" i="4" s="1"/>
  <c r="D262" i="4"/>
  <c r="M262" i="4" s="1"/>
  <c r="N262" i="4" s="1"/>
  <c r="D254" i="4"/>
  <c r="M254" i="4" s="1"/>
  <c r="N254" i="4" s="1"/>
  <c r="D246" i="4"/>
  <c r="M246" i="4" s="1"/>
  <c r="N246" i="4" s="1"/>
  <c r="D238" i="4"/>
  <c r="M238" i="4" s="1"/>
  <c r="N238" i="4" s="1"/>
  <c r="D230" i="4"/>
  <c r="M230" i="4" s="1"/>
  <c r="N230" i="4" s="1"/>
  <c r="D222" i="4"/>
  <c r="M222" i="4" s="1"/>
  <c r="N222" i="4" s="1"/>
  <c r="D214" i="4"/>
  <c r="M214" i="4" s="1"/>
  <c r="N214" i="4" s="1"/>
  <c r="D206" i="4"/>
  <c r="M206" i="4" s="1"/>
  <c r="N206" i="4" s="1"/>
  <c r="D198" i="4"/>
  <c r="M198" i="4" s="1"/>
  <c r="N198" i="4" s="1"/>
  <c r="D534" i="4"/>
  <c r="M534" i="4" s="1"/>
  <c r="N534" i="4" s="1"/>
  <c r="D525" i="4"/>
  <c r="M525" i="4" s="1"/>
  <c r="N525" i="4" s="1"/>
  <c r="D507" i="4"/>
  <c r="M507" i="4" s="1"/>
  <c r="N507" i="4" s="1"/>
  <c r="D490" i="4"/>
  <c r="M490" i="4" s="1"/>
  <c r="N490" i="4" s="1"/>
  <c r="D466" i="4"/>
  <c r="M466" i="4" s="1"/>
  <c r="N466" i="4" s="1"/>
  <c r="D445" i="4"/>
  <c r="M445" i="4" s="1"/>
  <c r="N445" i="4" s="1"/>
  <c r="D444" i="4"/>
  <c r="M444" i="4" s="1"/>
  <c r="N444" i="4" s="1"/>
  <c r="D362" i="4"/>
  <c r="M362" i="4" s="1"/>
  <c r="N362" i="4" s="1"/>
  <c r="D335" i="4"/>
  <c r="M335" i="4" s="1"/>
  <c r="N335" i="4" s="1"/>
  <c r="D327" i="4"/>
  <c r="M327" i="4" s="1"/>
  <c r="N327" i="4" s="1"/>
  <c r="D319" i="4"/>
  <c r="M319" i="4" s="1"/>
  <c r="N319" i="4" s="1"/>
  <c r="D311" i="4"/>
  <c r="M311" i="4" s="1"/>
  <c r="N311" i="4" s="1"/>
  <c r="D303" i="4"/>
  <c r="M303" i="4" s="1"/>
  <c r="N303" i="4" s="1"/>
  <c r="D295" i="4"/>
  <c r="M295" i="4" s="1"/>
  <c r="N295" i="4" s="1"/>
  <c r="D287" i="4"/>
  <c r="M287" i="4" s="1"/>
  <c r="N287" i="4" s="1"/>
  <c r="D279" i="4"/>
  <c r="M279" i="4" s="1"/>
  <c r="N279" i="4" s="1"/>
  <c r="D271" i="4"/>
  <c r="M271" i="4" s="1"/>
  <c r="N271" i="4" s="1"/>
  <c r="D263" i="4"/>
  <c r="M263" i="4" s="1"/>
  <c r="N263" i="4" s="1"/>
  <c r="D255" i="4"/>
  <c r="M255" i="4" s="1"/>
  <c r="N255" i="4" s="1"/>
  <c r="D247" i="4"/>
  <c r="M247" i="4" s="1"/>
  <c r="N247" i="4" s="1"/>
  <c r="D239" i="4"/>
  <c r="M239" i="4" s="1"/>
  <c r="N239" i="4" s="1"/>
  <c r="D231" i="4"/>
  <c r="M231" i="4" s="1"/>
  <c r="N231" i="4" s="1"/>
  <c r="D223" i="4"/>
  <c r="M223" i="4" s="1"/>
  <c r="N223" i="4" s="1"/>
  <c r="D215" i="4"/>
  <c r="M215" i="4" s="1"/>
  <c r="N215" i="4" s="1"/>
  <c r="D207" i="4"/>
  <c r="M207" i="4" s="1"/>
  <c r="N207" i="4" s="1"/>
  <c r="D199" i="4"/>
  <c r="M199" i="4" s="1"/>
  <c r="N199" i="4" s="1"/>
  <c r="D191" i="4"/>
  <c r="M191" i="4" s="1"/>
  <c r="N191" i="4" s="1"/>
  <c r="D183" i="4"/>
  <c r="M183" i="4" s="1"/>
  <c r="N183" i="4" s="1"/>
  <c r="D727" i="4"/>
  <c r="M727" i="4" s="1"/>
  <c r="N727" i="4" s="1"/>
  <c r="D469" i="4"/>
  <c r="M469" i="4" s="1"/>
  <c r="N469" i="4" s="1"/>
  <c r="D468" i="4"/>
  <c r="M468" i="4" s="1"/>
  <c r="N468" i="4" s="1"/>
  <c r="D429" i="4"/>
  <c r="M429" i="4" s="1"/>
  <c r="N429" i="4" s="1"/>
  <c r="D428" i="4"/>
  <c r="M428" i="4" s="1"/>
  <c r="N428" i="4" s="1"/>
  <c r="D413" i="4"/>
  <c r="M413" i="4" s="1"/>
  <c r="N413" i="4" s="1"/>
  <c r="D412" i="4"/>
  <c r="M412" i="4" s="1"/>
  <c r="N412" i="4" s="1"/>
  <c r="D397" i="4"/>
  <c r="M397" i="4" s="1"/>
  <c r="N397" i="4" s="1"/>
  <c r="D396" i="4"/>
  <c r="M396" i="4" s="1"/>
  <c r="N396" i="4" s="1"/>
  <c r="D381" i="4"/>
  <c r="M381" i="4" s="1"/>
  <c r="N381" i="4" s="1"/>
  <c r="D380" i="4"/>
  <c r="M380" i="4" s="1"/>
  <c r="N380" i="4" s="1"/>
  <c r="D346" i="4"/>
  <c r="M346" i="4" s="1"/>
  <c r="N346" i="4" s="1"/>
  <c r="D336" i="4"/>
  <c r="M336" i="4" s="1"/>
  <c r="N336" i="4" s="1"/>
  <c r="D328" i="4"/>
  <c r="M328" i="4" s="1"/>
  <c r="N328" i="4" s="1"/>
  <c r="D320" i="4"/>
  <c r="M320" i="4" s="1"/>
  <c r="N320" i="4" s="1"/>
  <c r="D312" i="4"/>
  <c r="M312" i="4" s="1"/>
  <c r="N312" i="4" s="1"/>
  <c r="D304" i="4"/>
  <c r="M304" i="4" s="1"/>
  <c r="N304" i="4" s="1"/>
  <c r="D296" i="4"/>
  <c r="M296" i="4" s="1"/>
  <c r="N296" i="4" s="1"/>
  <c r="D288" i="4"/>
  <c r="M288" i="4" s="1"/>
  <c r="N288" i="4" s="1"/>
  <c r="D280" i="4"/>
  <c r="M280" i="4" s="1"/>
  <c r="N280" i="4" s="1"/>
  <c r="D272" i="4"/>
  <c r="M272" i="4" s="1"/>
  <c r="N272" i="4" s="1"/>
  <c r="D264" i="4"/>
  <c r="M264" i="4" s="1"/>
  <c r="N264" i="4" s="1"/>
  <c r="D256" i="4"/>
  <c r="M256" i="4" s="1"/>
  <c r="N256" i="4" s="1"/>
  <c r="D248" i="4"/>
  <c r="M248" i="4" s="1"/>
  <c r="N248" i="4" s="1"/>
  <c r="D240" i="4"/>
  <c r="M240" i="4" s="1"/>
  <c r="N240" i="4" s="1"/>
  <c r="D232" i="4"/>
  <c r="M232" i="4" s="1"/>
  <c r="N232" i="4" s="1"/>
  <c r="D224" i="4"/>
  <c r="M224" i="4" s="1"/>
  <c r="N224" i="4" s="1"/>
  <c r="D216" i="4"/>
  <c r="M216" i="4" s="1"/>
  <c r="N216" i="4" s="1"/>
  <c r="D208" i="4"/>
  <c r="M208" i="4" s="1"/>
  <c r="N208" i="4" s="1"/>
  <c r="D200" i="4"/>
  <c r="M200" i="4" s="1"/>
  <c r="N200" i="4" s="1"/>
  <c r="D192" i="4"/>
  <c r="M192" i="4" s="1"/>
  <c r="N192" i="4" s="1"/>
  <c r="D184" i="4"/>
  <c r="M184" i="4" s="1"/>
  <c r="N184" i="4" s="1"/>
  <c r="D854" i="4"/>
  <c r="M854" i="4" s="1"/>
  <c r="N854" i="4" s="1"/>
  <c r="D603" i="4"/>
  <c r="M603" i="4" s="1"/>
  <c r="N603" i="4" s="1"/>
  <c r="D597" i="4"/>
  <c r="M597" i="4" s="1"/>
  <c r="N597" i="4" s="1"/>
  <c r="D515" i="4"/>
  <c r="M515" i="4" s="1"/>
  <c r="N515" i="4" s="1"/>
  <c r="D501" i="4"/>
  <c r="M501" i="4" s="1"/>
  <c r="N501" i="4" s="1"/>
  <c r="D450" i="4"/>
  <c r="M450" i="4" s="1"/>
  <c r="N450" i="4" s="1"/>
  <c r="D365" i="4"/>
  <c r="M365" i="4" s="1"/>
  <c r="N365" i="4" s="1"/>
  <c r="D364" i="4"/>
  <c r="M364" i="4" s="1"/>
  <c r="N364" i="4" s="1"/>
  <c r="D337" i="4"/>
  <c r="M337" i="4" s="1"/>
  <c r="N337" i="4" s="1"/>
  <c r="D329" i="4"/>
  <c r="M329" i="4" s="1"/>
  <c r="N329" i="4" s="1"/>
  <c r="D321" i="4"/>
  <c r="M321" i="4" s="1"/>
  <c r="N321" i="4" s="1"/>
  <c r="D313" i="4"/>
  <c r="M313" i="4" s="1"/>
  <c r="N313" i="4" s="1"/>
  <c r="D305" i="4"/>
  <c r="M305" i="4" s="1"/>
  <c r="N305" i="4" s="1"/>
  <c r="D297" i="4"/>
  <c r="M297" i="4" s="1"/>
  <c r="N297" i="4" s="1"/>
  <c r="D289" i="4"/>
  <c r="M289" i="4" s="1"/>
  <c r="N289" i="4" s="1"/>
  <c r="D281" i="4"/>
  <c r="M281" i="4" s="1"/>
  <c r="N281" i="4" s="1"/>
  <c r="D273" i="4"/>
  <c r="M273" i="4" s="1"/>
  <c r="N273" i="4" s="1"/>
  <c r="D265" i="4"/>
  <c r="M265" i="4" s="1"/>
  <c r="N265" i="4" s="1"/>
  <c r="D257" i="4"/>
  <c r="M257" i="4" s="1"/>
  <c r="N257" i="4" s="1"/>
  <c r="D249" i="4"/>
  <c r="M249" i="4" s="1"/>
  <c r="N249" i="4" s="1"/>
  <c r="D241" i="4"/>
  <c r="M241" i="4" s="1"/>
  <c r="N241" i="4" s="1"/>
  <c r="D233" i="4"/>
  <c r="M233" i="4" s="1"/>
  <c r="N233" i="4" s="1"/>
  <c r="D225" i="4"/>
  <c r="M225" i="4" s="1"/>
  <c r="N225" i="4" s="1"/>
  <c r="D217" i="4"/>
  <c r="M217" i="4" s="1"/>
  <c r="N217" i="4" s="1"/>
  <c r="D209" i="4"/>
  <c r="M209" i="4" s="1"/>
  <c r="N209" i="4" s="1"/>
  <c r="D201" i="4"/>
  <c r="M201" i="4" s="1"/>
  <c r="N201" i="4" s="1"/>
  <c r="D193" i="4"/>
  <c r="M193" i="4" s="1"/>
  <c r="N193" i="4" s="1"/>
  <c r="D185" i="4"/>
  <c r="M185" i="4" s="1"/>
  <c r="N185" i="4" s="1"/>
  <c r="D741" i="4"/>
  <c r="M741" i="4" s="1"/>
  <c r="N741" i="4" s="1"/>
  <c r="D581" i="4"/>
  <c r="M581" i="4" s="1"/>
  <c r="N581" i="4" s="1"/>
  <c r="D474" i="4"/>
  <c r="M474" i="4" s="1"/>
  <c r="N474" i="4" s="1"/>
  <c r="D453" i="4"/>
  <c r="M453" i="4" s="1"/>
  <c r="N453" i="4" s="1"/>
  <c r="D452" i="4"/>
  <c r="M452" i="4" s="1"/>
  <c r="N452" i="4" s="1"/>
  <c r="D434" i="4"/>
  <c r="M434" i="4" s="1"/>
  <c r="N434" i="4" s="1"/>
  <c r="D418" i="4"/>
  <c r="M418" i="4" s="1"/>
  <c r="N418" i="4" s="1"/>
  <c r="D402" i="4"/>
  <c r="M402" i="4" s="1"/>
  <c r="N402" i="4" s="1"/>
  <c r="D386" i="4"/>
  <c r="M386" i="4" s="1"/>
  <c r="N386" i="4" s="1"/>
  <c r="D349" i="4"/>
  <c r="M349" i="4" s="1"/>
  <c r="N349" i="4" s="1"/>
  <c r="D348" i="4"/>
  <c r="M348" i="4" s="1"/>
  <c r="N348" i="4" s="1"/>
  <c r="D338" i="4"/>
  <c r="M338" i="4" s="1"/>
  <c r="N338" i="4" s="1"/>
  <c r="D330" i="4"/>
  <c r="M330" i="4" s="1"/>
  <c r="N330" i="4" s="1"/>
  <c r="D322" i="4"/>
  <c r="M322" i="4" s="1"/>
  <c r="N322" i="4" s="1"/>
  <c r="D314" i="4"/>
  <c r="M314" i="4" s="1"/>
  <c r="N314" i="4" s="1"/>
  <c r="D306" i="4"/>
  <c r="M306" i="4" s="1"/>
  <c r="N306" i="4" s="1"/>
  <c r="D298" i="4"/>
  <c r="M298" i="4" s="1"/>
  <c r="N298" i="4" s="1"/>
  <c r="D290" i="4"/>
  <c r="M290" i="4" s="1"/>
  <c r="N290" i="4" s="1"/>
  <c r="D282" i="4"/>
  <c r="M282" i="4" s="1"/>
  <c r="N282" i="4" s="1"/>
  <c r="D274" i="4"/>
  <c r="M274" i="4" s="1"/>
  <c r="N274" i="4" s="1"/>
  <c r="D266" i="4"/>
  <c r="M266" i="4" s="1"/>
  <c r="N266" i="4" s="1"/>
  <c r="D258" i="4"/>
  <c r="M258" i="4" s="1"/>
  <c r="N258" i="4" s="1"/>
  <c r="D250" i="4"/>
  <c r="M250" i="4" s="1"/>
  <c r="N250" i="4" s="1"/>
  <c r="D242" i="4"/>
  <c r="M242" i="4" s="1"/>
  <c r="N242" i="4" s="1"/>
  <c r="D234" i="4"/>
  <c r="M234" i="4" s="1"/>
  <c r="N234" i="4" s="1"/>
  <c r="D226" i="4"/>
  <c r="M226" i="4" s="1"/>
  <c r="N226" i="4" s="1"/>
  <c r="D218" i="4"/>
  <c r="M218" i="4" s="1"/>
  <c r="N218" i="4" s="1"/>
  <c r="D210" i="4"/>
  <c r="M210" i="4" s="1"/>
  <c r="N210" i="4" s="1"/>
  <c r="D202" i="4"/>
  <c r="M202" i="4" s="1"/>
  <c r="N202" i="4" s="1"/>
  <c r="D194" i="4"/>
  <c r="M194" i="4" s="1"/>
  <c r="N194" i="4" s="1"/>
  <c r="D186" i="4"/>
  <c r="M186" i="4" s="1"/>
  <c r="N186" i="4" s="1"/>
  <c r="D809" i="4"/>
  <c r="M809" i="4" s="1"/>
  <c r="N809" i="4" s="1"/>
  <c r="D619" i="4"/>
  <c r="M619" i="4" s="1"/>
  <c r="N619" i="4" s="1"/>
  <c r="D494" i="4"/>
  <c r="M494" i="4" s="1"/>
  <c r="N494" i="4" s="1"/>
  <c r="D458" i="4"/>
  <c r="M458" i="4" s="1"/>
  <c r="N458" i="4" s="1"/>
  <c r="D437" i="4"/>
  <c r="M437" i="4" s="1"/>
  <c r="N437" i="4" s="1"/>
  <c r="D436" i="4"/>
  <c r="M436" i="4" s="1"/>
  <c r="N436" i="4" s="1"/>
  <c r="D421" i="4"/>
  <c r="M421" i="4" s="1"/>
  <c r="N421" i="4" s="1"/>
  <c r="D420" i="4"/>
  <c r="M420" i="4" s="1"/>
  <c r="N420" i="4" s="1"/>
  <c r="D405" i="4"/>
  <c r="M405" i="4" s="1"/>
  <c r="N405" i="4" s="1"/>
  <c r="D404" i="4"/>
  <c r="M404" i="4" s="1"/>
  <c r="N404" i="4" s="1"/>
  <c r="D389" i="4"/>
  <c r="M389" i="4" s="1"/>
  <c r="N389" i="4" s="1"/>
  <c r="D388" i="4"/>
  <c r="M388" i="4" s="1"/>
  <c r="N388" i="4" s="1"/>
  <c r="D354" i="4"/>
  <c r="M354" i="4" s="1"/>
  <c r="N354" i="4" s="1"/>
  <c r="D340" i="4"/>
  <c r="M340" i="4" s="1"/>
  <c r="N340" i="4" s="1"/>
  <c r="D332" i="4"/>
  <c r="M332" i="4" s="1"/>
  <c r="N332" i="4" s="1"/>
  <c r="D324" i="4"/>
  <c r="M324" i="4" s="1"/>
  <c r="N324" i="4" s="1"/>
  <c r="D316" i="4"/>
  <c r="M316" i="4" s="1"/>
  <c r="N316" i="4" s="1"/>
  <c r="D308" i="4"/>
  <c r="M308" i="4" s="1"/>
  <c r="N308" i="4" s="1"/>
  <c r="D300" i="4"/>
  <c r="M300" i="4" s="1"/>
  <c r="N300" i="4" s="1"/>
  <c r="D292" i="4"/>
  <c r="M292" i="4" s="1"/>
  <c r="N292" i="4" s="1"/>
  <c r="D284" i="4"/>
  <c r="M284" i="4" s="1"/>
  <c r="N284" i="4" s="1"/>
  <c r="D276" i="4"/>
  <c r="M276" i="4" s="1"/>
  <c r="N276" i="4" s="1"/>
  <c r="D268" i="4"/>
  <c r="M268" i="4" s="1"/>
  <c r="N268" i="4" s="1"/>
  <c r="D260" i="4"/>
  <c r="M260" i="4" s="1"/>
  <c r="N260" i="4" s="1"/>
  <c r="D252" i="4"/>
  <c r="M252" i="4" s="1"/>
  <c r="N252" i="4" s="1"/>
  <c r="D244" i="4"/>
  <c r="M244" i="4" s="1"/>
  <c r="N244" i="4" s="1"/>
  <c r="D236" i="4"/>
  <c r="M236" i="4" s="1"/>
  <c r="N236" i="4" s="1"/>
  <c r="D228" i="4"/>
  <c r="M228" i="4" s="1"/>
  <c r="N228" i="4" s="1"/>
  <c r="D220" i="4"/>
  <c r="M220" i="4" s="1"/>
  <c r="N220" i="4" s="1"/>
  <c r="D212" i="4"/>
  <c r="M212" i="4" s="1"/>
  <c r="N212" i="4" s="1"/>
  <c r="D204" i="4"/>
  <c r="M204" i="4" s="1"/>
  <c r="N204" i="4" s="1"/>
  <c r="D196" i="4"/>
  <c r="M196" i="4" s="1"/>
  <c r="N196" i="4" s="1"/>
  <c r="D188" i="4"/>
  <c r="M188" i="4" s="1"/>
  <c r="N188" i="4" s="1"/>
  <c r="D598" i="4"/>
  <c r="M598" i="4" s="1"/>
  <c r="N598" i="4" s="1"/>
  <c r="D315" i="4"/>
  <c r="M315" i="4" s="1"/>
  <c r="N315" i="4" s="1"/>
  <c r="D293" i="4"/>
  <c r="M293" i="4" s="1"/>
  <c r="N293" i="4" s="1"/>
  <c r="D275" i="4"/>
  <c r="M275" i="4" s="1"/>
  <c r="N275" i="4" s="1"/>
  <c r="D253" i="4"/>
  <c r="M253" i="4" s="1"/>
  <c r="N253" i="4" s="1"/>
  <c r="D235" i="4"/>
  <c r="M235" i="4" s="1"/>
  <c r="N235" i="4" s="1"/>
  <c r="D205" i="4"/>
  <c r="M205" i="4" s="1"/>
  <c r="N205" i="4" s="1"/>
  <c r="D180" i="4"/>
  <c r="M180" i="4" s="1"/>
  <c r="N180" i="4" s="1"/>
  <c r="D172" i="4"/>
  <c r="M172" i="4" s="1"/>
  <c r="N172" i="4" s="1"/>
  <c r="D164" i="4"/>
  <c r="M164" i="4" s="1"/>
  <c r="N164" i="4" s="1"/>
  <c r="D156" i="4"/>
  <c r="M156" i="4" s="1"/>
  <c r="N156" i="4" s="1"/>
  <c r="D148" i="4"/>
  <c r="M148" i="4" s="1"/>
  <c r="N148" i="4" s="1"/>
  <c r="D140" i="4"/>
  <c r="M140" i="4" s="1"/>
  <c r="N140" i="4" s="1"/>
  <c r="D132" i="4"/>
  <c r="M132" i="4" s="1"/>
  <c r="N132" i="4" s="1"/>
  <c r="D124" i="4"/>
  <c r="M124" i="4" s="1"/>
  <c r="N124" i="4" s="1"/>
  <c r="D116" i="4"/>
  <c r="M116" i="4" s="1"/>
  <c r="N116" i="4" s="1"/>
  <c r="D108" i="4"/>
  <c r="M108" i="4" s="1"/>
  <c r="N108" i="4" s="1"/>
  <c r="D523" i="4"/>
  <c r="M523" i="4" s="1"/>
  <c r="N523" i="4" s="1"/>
  <c r="D517" i="4"/>
  <c r="M517" i="4" s="1"/>
  <c r="N517" i="4" s="1"/>
  <c r="D509" i="4"/>
  <c r="M509" i="4" s="1"/>
  <c r="N509" i="4" s="1"/>
  <c r="D333" i="4"/>
  <c r="M333" i="4" s="1"/>
  <c r="N333" i="4" s="1"/>
  <c r="D285" i="4"/>
  <c r="M285" i="4" s="1"/>
  <c r="N285" i="4" s="1"/>
  <c r="D267" i="4"/>
  <c r="M267" i="4" s="1"/>
  <c r="N267" i="4" s="1"/>
  <c r="D227" i="4"/>
  <c r="M227" i="4" s="1"/>
  <c r="N227" i="4" s="1"/>
  <c r="D197" i="4"/>
  <c r="M197" i="4" s="1"/>
  <c r="N197" i="4" s="1"/>
  <c r="D181" i="4"/>
  <c r="M181" i="4" s="1"/>
  <c r="N181" i="4" s="1"/>
  <c r="D173" i="4"/>
  <c r="M173" i="4" s="1"/>
  <c r="N173" i="4" s="1"/>
  <c r="D165" i="4"/>
  <c r="M165" i="4" s="1"/>
  <c r="N165" i="4" s="1"/>
  <c r="D157" i="4"/>
  <c r="M157" i="4" s="1"/>
  <c r="N157" i="4" s="1"/>
  <c r="D149" i="4"/>
  <c r="M149" i="4" s="1"/>
  <c r="N149" i="4" s="1"/>
  <c r="D141" i="4"/>
  <c r="M141" i="4" s="1"/>
  <c r="N141" i="4" s="1"/>
  <c r="D133" i="4"/>
  <c r="M133" i="4" s="1"/>
  <c r="N133" i="4" s="1"/>
  <c r="D125" i="4"/>
  <c r="M125" i="4" s="1"/>
  <c r="N125" i="4" s="1"/>
  <c r="D117" i="4"/>
  <c r="M117" i="4" s="1"/>
  <c r="N117" i="4" s="1"/>
  <c r="D109" i="4"/>
  <c r="M109" i="4" s="1"/>
  <c r="N109" i="4" s="1"/>
  <c r="D104" i="4"/>
  <c r="M104" i="4" s="1"/>
  <c r="N104" i="4" s="1"/>
  <c r="D100" i="4"/>
  <c r="M100" i="4" s="1"/>
  <c r="N100" i="4" s="1"/>
  <c r="D96" i="4"/>
  <c r="M96" i="4" s="1"/>
  <c r="N96" i="4" s="1"/>
  <c r="D92" i="4"/>
  <c r="M92" i="4" s="1"/>
  <c r="N92" i="4" s="1"/>
  <c r="D88" i="4"/>
  <c r="M88" i="4" s="1"/>
  <c r="N88" i="4" s="1"/>
  <c r="D84" i="4"/>
  <c r="M84" i="4" s="1"/>
  <c r="N84" i="4" s="1"/>
  <c r="D80" i="4"/>
  <c r="M80" i="4" s="1"/>
  <c r="N80" i="4" s="1"/>
  <c r="D76" i="4"/>
  <c r="M76" i="4" s="1"/>
  <c r="N76" i="4" s="1"/>
  <c r="D72" i="4"/>
  <c r="M72" i="4" s="1"/>
  <c r="N72" i="4" s="1"/>
  <c r="D68" i="4"/>
  <c r="M68" i="4" s="1"/>
  <c r="N68" i="4" s="1"/>
  <c r="D64" i="4"/>
  <c r="M64" i="4" s="1"/>
  <c r="N64" i="4" s="1"/>
  <c r="D60" i="4"/>
  <c r="M60" i="4" s="1"/>
  <c r="N60" i="4" s="1"/>
  <c r="D52" i="4"/>
  <c r="M52" i="4" s="1"/>
  <c r="N52" i="4" s="1"/>
  <c r="D44" i="4"/>
  <c r="M44" i="4" s="1"/>
  <c r="N44" i="4" s="1"/>
  <c r="D36" i="4"/>
  <c r="M36" i="4" s="1"/>
  <c r="N36" i="4" s="1"/>
  <c r="D28" i="4"/>
  <c r="M28" i="4" s="1"/>
  <c r="N28" i="4" s="1"/>
  <c r="D372" i="4"/>
  <c r="M372" i="4" s="1"/>
  <c r="N372" i="4" s="1"/>
  <c r="D370" i="4"/>
  <c r="M370" i="4" s="1"/>
  <c r="N370" i="4" s="1"/>
  <c r="D307" i="4"/>
  <c r="M307" i="4" s="1"/>
  <c r="N307" i="4" s="1"/>
  <c r="D259" i="4"/>
  <c r="M259" i="4" s="1"/>
  <c r="N259" i="4" s="1"/>
  <c r="D245" i="4"/>
  <c r="M245" i="4" s="1"/>
  <c r="N245" i="4" s="1"/>
  <c r="D219" i="4"/>
  <c r="M219" i="4" s="1"/>
  <c r="N219" i="4" s="1"/>
  <c r="D182" i="4"/>
  <c r="M182" i="4" s="1"/>
  <c r="N182" i="4" s="1"/>
  <c r="D174" i="4"/>
  <c r="M174" i="4" s="1"/>
  <c r="N174" i="4" s="1"/>
  <c r="D166" i="4"/>
  <c r="M166" i="4" s="1"/>
  <c r="N166" i="4" s="1"/>
  <c r="D158" i="4"/>
  <c r="M158" i="4" s="1"/>
  <c r="N158" i="4" s="1"/>
  <c r="D150" i="4"/>
  <c r="M150" i="4" s="1"/>
  <c r="N150" i="4" s="1"/>
  <c r="D142" i="4"/>
  <c r="M142" i="4" s="1"/>
  <c r="N142" i="4" s="1"/>
  <c r="D134" i="4"/>
  <c r="M134" i="4" s="1"/>
  <c r="N134" i="4" s="1"/>
  <c r="D126" i="4"/>
  <c r="M126" i="4" s="1"/>
  <c r="N126" i="4" s="1"/>
  <c r="D118" i="4"/>
  <c r="M118" i="4" s="1"/>
  <c r="N118" i="4" s="1"/>
  <c r="D110" i="4"/>
  <c r="M110" i="4" s="1"/>
  <c r="N110" i="4" s="1"/>
  <c r="D533" i="4"/>
  <c r="M533" i="4" s="1"/>
  <c r="N533" i="4" s="1"/>
  <c r="D499" i="4"/>
  <c r="M499" i="4" s="1"/>
  <c r="N499" i="4" s="1"/>
  <c r="D482" i="4"/>
  <c r="M482" i="4" s="1"/>
  <c r="N482" i="4" s="1"/>
  <c r="D476" i="4"/>
  <c r="M476" i="4" s="1"/>
  <c r="N476" i="4" s="1"/>
  <c r="D325" i="4"/>
  <c r="M325" i="4" s="1"/>
  <c r="N325" i="4" s="1"/>
  <c r="D299" i="4"/>
  <c r="M299" i="4" s="1"/>
  <c r="N299" i="4" s="1"/>
  <c r="D277" i="4"/>
  <c r="M277" i="4" s="1"/>
  <c r="N277" i="4" s="1"/>
  <c r="D211" i="4"/>
  <c r="M211" i="4" s="1"/>
  <c r="N211" i="4" s="1"/>
  <c r="D175" i="4"/>
  <c r="M175" i="4" s="1"/>
  <c r="N175" i="4" s="1"/>
  <c r="D167" i="4"/>
  <c r="M167" i="4" s="1"/>
  <c r="N167" i="4" s="1"/>
  <c r="D159" i="4"/>
  <c r="M159" i="4" s="1"/>
  <c r="N159" i="4" s="1"/>
  <c r="D151" i="4"/>
  <c r="M151" i="4" s="1"/>
  <c r="N151" i="4" s="1"/>
  <c r="D143" i="4"/>
  <c r="M143" i="4" s="1"/>
  <c r="N143" i="4" s="1"/>
  <c r="D135" i="4"/>
  <c r="M135" i="4" s="1"/>
  <c r="N135" i="4" s="1"/>
  <c r="D127" i="4"/>
  <c r="M127" i="4" s="1"/>
  <c r="N127" i="4" s="1"/>
  <c r="D119" i="4"/>
  <c r="M119" i="4" s="1"/>
  <c r="N119" i="4" s="1"/>
  <c r="D111" i="4"/>
  <c r="M111" i="4" s="1"/>
  <c r="N111" i="4" s="1"/>
  <c r="D582" i="4"/>
  <c r="M582" i="4" s="1"/>
  <c r="N582" i="4" s="1"/>
  <c r="D460" i="4"/>
  <c r="M460" i="4" s="1"/>
  <c r="N460" i="4" s="1"/>
  <c r="D339" i="4"/>
  <c r="M339" i="4" s="1"/>
  <c r="N339" i="4" s="1"/>
  <c r="D317" i="4"/>
  <c r="M317" i="4" s="1"/>
  <c r="N317" i="4" s="1"/>
  <c r="D291" i="4"/>
  <c r="M291" i="4" s="1"/>
  <c r="N291" i="4" s="1"/>
  <c r="D251" i="4"/>
  <c r="M251" i="4" s="1"/>
  <c r="N251" i="4" s="1"/>
  <c r="D237" i="4"/>
  <c r="M237" i="4" s="1"/>
  <c r="N237" i="4" s="1"/>
  <c r="D203" i="4"/>
  <c r="M203" i="4" s="1"/>
  <c r="N203" i="4" s="1"/>
  <c r="D187" i="4"/>
  <c r="M187" i="4" s="1"/>
  <c r="N187" i="4" s="1"/>
  <c r="D176" i="4"/>
  <c r="M176" i="4" s="1"/>
  <c r="N176" i="4" s="1"/>
  <c r="D168" i="4"/>
  <c r="M168" i="4" s="1"/>
  <c r="N168" i="4" s="1"/>
  <c r="D160" i="4"/>
  <c r="M160" i="4" s="1"/>
  <c r="N160" i="4" s="1"/>
  <c r="D152" i="4"/>
  <c r="M152" i="4" s="1"/>
  <c r="N152" i="4" s="1"/>
  <c r="D144" i="4"/>
  <c r="M144" i="4" s="1"/>
  <c r="N144" i="4" s="1"/>
  <c r="D136" i="4"/>
  <c r="M136" i="4" s="1"/>
  <c r="N136" i="4" s="1"/>
  <c r="D128" i="4"/>
  <c r="M128" i="4" s="1"/>
  <c r="N128" i="4" s="1"/>
  <c r="D120" i="4"/>
  <c r="M120" i="4" s="1"/>
  <c r="N120" i="4" s="1"/>
  <c r="D112" i="4"/>
  <c r="M112" i="4" s="1"/>
  <c r="N112" i="4" s="1"/>
  <c r="D815" i="4"/>
  <c r="M815" i="4" s="1"/>
  <c r="N815" i="4" s="1"/>
  <c r="D539" i="4"/>
  <c r="M539" i="4" s="1"/>
  <c r="N539" i="4" s="1"/>
  <c r="D373" i="4"/>
  <c r="M373" i="4" s="1"/>
  <c r="N373" i="4" s="1"/>
  <c r="D309" i="4"/>
  <c r="M309" i="4" s="1"/>
  <c r="N309" i="4" s="1"/>
  <c r="D269" i="4"/>
  <c r="M269" i="4" s="1"/>
  <c r="N269" i="4" s="1"/>
  <c r="D229" i="4"/>
  <c r="M229" i="4" s="1"/>
  <c r="N229" i="4" s="1"/>
  <c r="D177" i="4"/>
  <c r="M177" i="4" s="1"/>
  <c r="N177" i="4" s="1"/>
  <c r="D169" i="4"/>
  <c r="M169" i="4" s="1"/>
  <c r="N169" i="4" s="1"/>
  <c r="D161" i="4"/>
  <c r="M161" i="4" s="1"/>
  <c r="N161" i="4" s="1"/>
  <c r="D153" i="4"/>
  <c r="M153" i="4" s="1"/>
  <c r="N153" i="4" s="1"/>
  <c r="D145" i="4"/>
  <c r="M145" i="4" s="1"/>
  <c r="N145" i="4" s="1"/>
  <c r="D137" i="4"/>
  <c r="M137" i="4" s="1"/>
  <c r="N137" i="4" s="1"/>
  <c r="D129" i="4"/>
  <c r="M129" i="4" s="1"/>
  <c r="N129" i="4" s="1"/>
  <c r="D121" i="4"/>
  <c r="M121" i="4" s="1"/>
  <c r="N121" i="4" s="1"/>
  <c r="D113" i="4"/>
  <c r="M113" i="4" s="1"/>
  <c r="N113" i="4" s="1"/>
  <c r="D102" i="4"/>
  <c r="M102" i="4" s="1"/>
  <c r="N102" i="4" s="1"/>
  <c r="D98" i="4"/>
  <c r="M98" i="4" s="1"/>
  <c r="N98" i="4" s="1"/>
  <c r="D94" i="4"/>
  <c r="M94" i="4" s="1"/>
  <c r="N94" i="4" s="1"/>
  <c r="D90" i="4"/>
  <c r="M90" i="4" s="1"/>
  <c r="N90" i="4" s="1"/>
  <c r="D86" i="4"/>
  <c r="M86" i="4" s="1"/>
  <c r="N86" i="4" s="1"/>
  <c r="D82" i="4"/>
  <c r="M82" i="4" s="1"/>
  <c r="N82" i="4" s="1"/>
  <c r="D78" i="4"/>
  <c r="M78" i="4" s="1"/>
  <c r="N78" i="4" s="1"/>
  <c r="D74" i="4"/>
  <c r="M74" i="4" s="1"/>
  <c r="N74" i="4" s="1"/>
  <c r="D70" i="4"/>
  <c r="M70" i="4" s="1"/>
  <c r="N70" i="4" s="1"/>
  <c r="D66" i="4"/>
  <c r="M66" i="4" s="1"/>
  <c r="N66" i="4" s="1"/>
  <c r="D62" i="4"/>
  <c r="M62" i="4" s="1"/>
  <c r="N62" i="4" s="1"/>
  <c r="D56" i="4"/>
  <c r="M56" i="4" s="1"/>
  <c r="N56" i="4" s="1"/>
  <c r="D48" i="4"/>
  <c r="M48" i="4" s="1"/>
  <c r="N48" i="4" s="1"/>
  <c r="D40" i="4"/>
  <c r="M40" i="4" s="1"/>
  <c r="N40" i="4" s="1"/>
  <c r="D32" i="4"/>
  <c r="M32" i="4" s="1"/>
  <c r="N32" i="4" s="1"/>
  <c r="D24" i="4"/>
  <c r="M24" i="4" s="1"/>
  <c r="N24" i="4" s="1"/>
  <c r="D331" i="4"/>
  <c r="M331" i="4" s="1"/>
  <c r="N331" i="4" s="1"/>
  <c r="D283" i="4"/>
  <c r="M283" i="4" s="1"/>
  <c r="N283" i="4" s="1"/>
  <c r="D261" i="4"/>
  <c r="M261" i="4" s="1"/>
  <c r="N261" i="4" s="1"/>
  <c r="D243" i="4"/>
  <c r="M243" i="4" s="1"/>
  <c r="N243" i="4" s="1"/>
  <c r="D221" i="4"/>
  <c r="M221" i="4" s="1"/>
  <c r="N221" i="4" s="1"/>
  <c r="D190" i="4"/>
  <c r="M190" i="4" s="1"/>
  <c r="N190" i="4" s="1"/>
  <c r="D189" i="4"/>
  <c r="M189" i="4" s="1"/>
  <c r="N189" i="4" s="1"/>
  <c r="D178" i="4"/>
  <c r="M178" i="4" s="1"/>
  <c r="N178" i="4" s="1"/>
  <c r="D170" i="4"/>
  <c r="M170" i="4" s="1"/>
  <c r="N170" i="4" s="1"/>
  <c r="D162" i="4"/>
  <c r="M162" i="4" s="1"/>
  <c r="N162" i="4" s="1"/>
  <c r="D154" i="4"/>
  <c r="M154" i="4" s="1"/>
  <c r="N154" i="4" s="1"/>
  <c r="D146" i="4"/>
  <c r="M146" i="4" s="1"/>
  <c r="N146" i="4" s="1"/>
  <c r="D138" i="4"/>
  <c r="M138" i="4" s="1"/>
  <c r="N138" i="4" s="1"/>
  <c r="D130" i="4"/>
  <c r="M130" i="4" s="1"/>
  <c r="N130" i="4" s="1"/>
  <c r="D122" i="4"/>
  <c r="M122" i="4" s="1"/>
  <c r="N122" i="4" s="1"/>
  <c r="D114" i="4"/>
  <c r="M114" i="4" s="1"/>
  <c r="N114" i="4" s="1"/>
  <c r="D106" i="4"/>
  <c r="M106" i="4" s="1"/>
  <c r="N106" i="4" s="1"/>
  <c r="D53" i="4"/>
  <c r="M53" i="4" s="1"/>
  <c r="N53" i="4" s="1"/>
  <c r="D45" i="4"/>
  <c r="M45" i="4" s="1"/>
  <c r="N45" i="4" s="1"/>
  <c r="D477" i="4"/>
  <c r="M477" i="4" s="1"/>
  <c r="N477" i="4" s="1"/>
  <c r="D213" i="4"/>
  <c r="M213" i="4" s="1"/>
  <c r="N213" i="4" s="1"/>
  <c r="D147" i="4"/>
  <c r="M147" i="4" s="1"/>
  <c r="N147" i="4" s="1"/>
  <c r="D83" i="4"/>
  <c r="M83" i="4" s="1"/>
  <c r="N83" i="4" s="1"/>
  <c r="D73" i="4"/>
  <c r="M73" i="4" s="1"/>
  <c r="N73" i="4" s="1"/>
  <c r="D54" i="4"/>
  <c r="M54" i="4" s="1"/>
  <c r="N54" i="4" s="1"/>
  <c r="D47" i="4"/>
  <c r="M47" i="4" s="1"/>
  <c r="N47" i="4" s="1"/>
  <c r="D43" i="4"/>
  <c r="M43" i="4" s="1"/>
  <c r="N43" i="4" s="1"/>
  <c r="D27" i="4"/>
  <c r="M27" i="4" s="1"/>
  <c r="N27" i="4" s="1"/>
  <c r="D19" i="4"/>
  <c r="M19" i="4" s="1"/>
  <c r="N19" i="4" s="1"/>
  <c r="D61" i="4"/>
  <c r="M61" i="4" s="1"/>
  <c r="N61" i="4" s="1"/>
  <c r="D155" i="4"/>
  <c r="M155" i="4" s="1"/>
  <c r="N155" i="4" s="1"/>
  <c r="D93" i="4"/>
  <c r="M93" i="4" s="1"/>
  <c r="N93" i="4" s="1"/>
  <c r="D71" i="4"/>
  <c r="M71" i="4" s="1"/>
  <c r="N71" i="4" s="1"/>
  <c r="D461" i="4"/>
  <c r="M461" i="4" s="1"/>
  <c r="N461" i="4" s="1"/>
  <c r="D323" i="4"/>
  <c r="M323" i="4" s="1"/>
  <c r="N323" i="4" s="1"/>
  <c r="D163" i="4"/>
  <c r="M163" i="4" s="1"/>
  <c r="N163" i="4" s="1"/>
  <c r="D91" i="4"/>
  <c r="M91" i="4" s="1"/>
  <c r="N91" i="4" s="1"/>
  <c r="D81" i="4"/>
  <c r="M81" i="4" s="1"/>
  <c r="N81" i="4" s="1"/>
  <c r="D55" i="4"/>
  <c r="M55" i="4" s="1"/>
  <c r="N55" i="4" s="1"/>
  <c r="D51" i="4"/>
  <c r="M51" i="4" s="1"/>
  <c r="N51" i="4" s="1"/>
  <c r="D31" i="4"/>
  <c r="M31" i="4" s="1"/>
  <c r="N31" i="4" s="1"/>
  <c r="D21" i="4"/>
  <c r="M21" i="4" s="1"/>
  <c r="N21" i="4" s="1"/>
  <c r="D34" i="4"/>
  <c r="M34" i="4" s="1"/>
  <c r="N34" i="4" s="1"/>
  <c r="D33" i="4"/>
  <c r="M33" i="4" s="1"/>
  <c r="N33" i="4" s="1"/>
  <c r="D18" i="4"/>
  <c r="M18" i="4" s="1"/>
  <c r="N18" i="4" s="1"/>
  <c r="D12" i="4"/>
  <c r="M12" i="4" s="1"/>
  <c r="N12" i="4" s="1"/>
  <c r="D10" i="4"/>
  <c r="M10" i="4" s="1"/>
  <c r="N10" i="4" s="1"/>
  <c r="D195" i="4"/>
  <c r="M195" i="4" s="1"/>
  <c r="N195" i="4" s="1"/>
  <c r="D171" i="4"/>
  <c r="M171" i="4" s="1"/>
  <c r="N171" i="4" s="1"/>
  <c r="D107" i="4"/>
  <c r="M107" i="4" s="1"/>
  <c r="N107" i="4" s="1"/>
  <c r="D79" i="4"/>
  <c r="M79" i="4" s="1"/>
  <c r="N79" i="4" s="1"/>
  <c r="D69" i="4"/>
  <c r="M69" i="4" s="1"/>
  <c r="N69" i="4" s="1"/>
  <c r="D115" i="4"/>
  <c r="M115" i="4" s="1"/>
  <c r="N115" i="4" s="1"/>
  <c r="D101" i="4"/>
  <c r="M101" i="4" s="1"/>
  <c r="N101" i="4" s="1"/>
  <c r="D99" i="4"/>
  <c r="M99" i="4" s="1"/>
  <c r="N99" i="4" s="1"/>
  <c r="D89" i="4"/>
  <c r="M89" i="4" s="1"/>
  <c r="N89" i="4" s="1"/>
  <c r="D67" i="4"/>
  <c r="M67" i="4" s="1"/>
  <c r="N67" i="4" s="1"/>
  <c r="D59" i="4"/>
  <c r="M59" i="4" s="1"/>
  <c r="N59" i="4" s="1"/>
  <c r="D301" i="4"/>
  <c r="M301" i="4" s="1"/>
  <c r="N301" i="4" s="1"/>
  <c r="D179" i="4"/>
  <c r="M179" i="4" s="1"/>
  <c r="N179" i="4" s="1"/>
  <c r="D123" i="4"/>
  <c r="M123" i="4" s="1"/>
  <c r="N123" i="4" s="1"/>
  <c r="D87" i="4"/>
  <c r="M87" i="4" s="1"/>
  <c r="N87" i="4" s="1"/>
  <c r="D77" i="4"/>
  <c r="M77" i="4" s="1"/>
  <c r="N77" i="4" s="1"/>
  <c r="D49" i="4"/>
  <c r="M49" i="4" s="1"/>
  <c r="N49" i="4" s="1"/>
  <c r="D38" i="4"/>
  <c r="M38" i="4" s="1"/>
  <c r="N38" i="4" s="1"/>
  <c r="D37" i="4"/>
  <c r="M37" i="4" s="1"/>
  <c r="N37" i="4" s="1"/>
  <c r="D341" i="4"/>
  <c r="M341" i="4" s="1"/>
  <c r="N341" i="4" s="1"/>
  <c r="D131" i="4"/>
  <c r="M131" i="4" s="1"/>
  <c r="N131" i="4" s="1"/>
  <c r="D105" i="4"/>
  <c r="M105" i="4" s="1"/>
  <c r="N105" i="4" s="1"/>
  <c r="D97" i="4"/>
  <c r="M97" i="4" s="1"/>
  <c r="N97" i="4" s="1"/>
  <c r="D75" i="4"/>
  <c r="M75" i="4" s="1"/>
  <c r="N75" i="4" s="1"/>
  <c r="D65" i="4"/>
  <c r="M65" i="4" s="1"/>
  <c r="N65" i="4" s="1"/>
  <c r="D139" i="4"/>
  <c r="M139" i="4" s="1"/>
  <c r="N139" i="4" s="1"/>
  <c r="D103" i="4"/>
  <c r="M103" i="4" s="1"/>
  <c r="N103" i="4" s="1"/>
  <c r="D95" i="4"/>
  <c r="M95" i="4" s="1"/>
  <c r="N95" i="4" s="1"/>
  <c r="D85" i="4"/>
  <c r="M85" i="4" s="1"/>
  <c r="N85" i="4" s="1"/>
  <c r="D63" i="4"/>
  <c r="M63" i="4" s="1"/>
  <c r="N63" i="4" s="1"/>
  <c r="D57" i="4"/>
  <c r="M57" i="4" s="1"/>
  <c r="N57" i="4" s="1"/>
  <c r="D50" i="4"/>
  <c r="M50" i="4" s="1"/>
  <c r="N50" i="4" s="1"/>
  <c r="D41" i="4"/>
  <c r="M41" i="4" s="1"/>
  <c r="N41" i="4" s="1"/>
  <c r="D30" i="4"/>
  <c r="M30" i="4" s="1"/>
  <c r="N30" i="4" s="1"/>
  <c r="D8" i="4"/>
  <c r="M8" i="4" s="1"/>
  <c r="N8" i="4" s="1"/>
  <c r="D42" i="4"/>
  <c r="M42" i="4" s="1"/>
  <c r="N42" i="4" s="1"/>
  <c r="D23" i="4"/>
  <c r="M23" i="4" s="1"/>
  <c r="N23" i="4" s="1"/>
  <c r="D20" i="4"/>
  <c r="M20" i="4" s="1"/>
  <c r="N20" i="4" s="1"/>
  <c r="D16" i="4"/>
  <c r="M16" i="4" s="1"/>
  <c r="N16" i="4" s="1"/>
  <c r="D14" i="4"/>
  <c r="M14" i="4" s="1"/>
  <c r="N14" i="4" s="1"/>
  <c r="D46" i="4"/>
  <c r="M46" i="4" s="1"/>
  <c r="N46" i="4" s="1"/>
  <c r="D29" i="4"/>
  <c r="M29" i="4" s="1"/>
  <c r="N29" i="4" s="1"/>
  <c r="D25" i="4"/>
  <c r="M25" i="4" s="1"/>
  <c r="N25" i="4" s="1"/>
  <c r="D39" i="4"/>
  <c r="M39" i="4" s="1"/>
  <c r="N39" i="4" s="1"/>
  <c r="D17" i="4"/>
  <c r="M17" i="4" s="1"/>
  <c r="N17" i="4" s="1"/>
  <c r="D15" i="4"/>
  <c r="M15" i="4" s="1"/>
  <c r="N15" i="4" s="1"/>
  <c r="D13" i="4"/>
  <c r="M13" i="4" s="1"/>
  <c r="N13" i="4" s="1"/>
  <c r="D58" i="4"/>
  <c r="M58" i="4" s="1"/>
  <c r="N58" i="4" s="1"/>
  <c r="D35" i="4"/>
  <c r="M35" i="4" s="1"/>
  <c r="N35" i="4" s="1"/>
  <c r="D26" i="4"/>
  <c r="M26" i="4" s="1"/>
  <c r="N26" i="4" s="1"/>
  <c r="D11" i="4"/>
  <c r="M11" i="4" s="1"/>
  <c r="N11" i="4" s="1"/>
  <c r="D22" i="4"/>
  <c r="M22" i="4" s="1"/>
  <c r="N22" i="4" s="1"/>
  <c r="D9" i="4"/>
  <c r="M9" i="4" s="1"/>
  <c r="N9" i="4" s="1"/>
</calcChain>
</file>

<file path=xl/sharedStrings.xml><?xml version="1.0" encoding="utf-8"?>
<sst xmlns="http://schemas.openxmlformats.org/spreadsheetml/2006/main" count="6631" uniqueCount="2919">
  <si>
    <t xml:space="preserve"> </t>
  </si>
  <si>
    <t>S</t>
  </si>
  <si>
    <t>D</t>
  </si>
  <si>
    <t>Q #</t>
  </si>
  <si>
    <t>Sub Cat Given</t>
  </si>
  <si>
    <t>Question Content (New)</t>
  </si>
  <si>
    <t>Very Easy</t>
  </si>
  <si>
    <t>Easy</t>
  </si>
  <si>
    <t>Unsure</t>
  </si>
  <si>
    <t>Difficult</t>
  </si>
  <si>
    <t>Very Difficult</t>
  </si>
  <si>
    <t>Sum</t>
  </si>
  <si>
    <t>Score</t>
  </si>
  <si>
    <t>Sub Category</t>
  </si>
  <si>
    <t>Total</t>
  </si>
  <si>
    <t>Q Count</t>
  </si>
  <si>
    <t>Avg</t>
  </si>
  <si>
    <t>%</t>
  </si>
  <si>
    <t>Normalized</t>
  </si>
  <si>
    <t>Round?</t>
  </si>
  <si>
    <t>I</t>
  </si>
  <si>
    <t>Methodical</t>
  </si>
  <si>
    <t>I like to work at the same thing for a long time.</t>
  </si>
  <si>
    <t>M</t>
  </si>
  <si>
    <t>Objective</t>
  </si>
  <si>
    <t>I like to build things and/or repair them.</t>
  </si>
  <si>
    <t>O</t>
  </si>
  <si>
    <t>Innovative</t>
  </si>
  <si>
    <t>I like to dig deeply into topics to solve problems.</t>
  </si>
  <si>
    <t>I like to finish one job before I start the next.</t>
  </si>
  <si>
    <t>Directive</t>
  </si>
  <si>
    <t>I enjoy directing people in their activities.</t>
  </si>
  <si>
    <t>I would like to have a job where I work at a steady pace all day.</t>
  </si>
  <si>
    <t>I enjoy activities which give me the opportunity to test and measure in some way.</t>
  </si>
  <si>
    <t>I would like to be responsible for organizing an activity and planning something for everyone to do.</t>
  </si>
  <si>
    <t>Social</t>
  </si>
  <si>
    <t>I like to help my friends to solve their problems.</t>
  </si>
  <si>
    <t>I would like to be responsible for a project or activity and have to look after many different details to complete it.</t>
  </si>
  <si>
    <t>I enjoy books and television programs on scientific subjects such as astronomy and biology.</t>
  </si>
  <si>
    <t>I enjoy working with tools and machinery.</t>
  </si>
  <si>
    <t>Helper-WorkP!</t>
  </si>
  <si>
    <t>I enjoy working according to prescribed methods.</t>
  </si>
  <si>
    <t>WBC#</t>
  </si>
  <si>
    <t>NOC</t>
  </si>
  <si>
    <t>Occupation</t>
  </si>
  <si>
    <t>Code</t>
  </si>
  <si>
    <t>NJB#</t>
  </si>
  <si>
    <t>Results Count</t>
  </si>
  <si>
    <t>Accumulated</t>
  </si>
  <si>
    <t>Order</t>
  </si>
  <si>
    <t>Flip Code</t>
  </si>
  <si>
    <t>I like to solve my own problems and do projects using my own ideas.</t>
  </si>
  <si>
    <t>000</t>
  </si>
  <si>
    <t>When I do a project or other job, I do it carefully, one step at a time.</t>
  </si>
  <si>
    <t>001</t>
  </si>
  <si>
    <t>I would like a job where I could direct, control and plan the activities of other workers.</t>
  </si>
  <si>
    <t>010</t>
  </si>
  <si>
    <t>I like to take charge of things and get them done.</t>
  </si>
  <si>
    <t>011</t>
  </si>
  <si>
    <t>I enjoy experimenting with different methods to accomplish something or to solve a problem.</t>
  </si>
  <si>
    <t>I would like to have a job operating machinery all day.</t>
  </si>
  <si>
    <t>I would like to have a job where I am able to keep equipment or machinery in working order.</t>
  </si>
  <si>
    <t>I would like a job that is involved in community service.</t>
  </si>
  <si>
    <t>I would like to have a job where I always know what is expected of me.</t>
  </si>
  <si>
    <t>I would like a job where I had to deal with people all day.</t>
  </si>
  <si>
    <t>I would like a job where I do mathematical calculations as part of some technical work.</t>
  </si>
  <si>
    <t>I would like a job that is involved with social betterment.</t>
  </si>
  <si>
    <t>I like working with my hands, doing things such as plumbing repairs, sewing, fixing cars, or wallpapering.</t>
  </si>
  <si>
    <t>I enjoy finding out from books and TV programs how things are made or how things work.</t>
  </si>
  <si>
    <t>I like a job where my work is usually closely checked and inspected.</t>
  </si>
  <si>
    <t>I like to assist people when they are sick or in trouble.</t>
  </si>
  <si>
    <t>I find it easy to work with people and to cooperate with them.</t>
  </si>
  <si>
    <t>I enjoy working with materials such as wood, stone, clay, fabric or metal.</t>
  </si>
  <si>
    <t>I enjoy having a lot of things to think about.</t>
  </si>
  <si>
    <t>I have been the leader of a club, committee, team or organization.</t>
  </si>
  <si>
    <t>I am able to help people who are worried or upset.</t>
  </si>
  <si>
    <t>I like to have established rules to work by.</t>
  </si>
  <si>
    <t>I enjoy working with tools, equipment or technical instruments.</t>
  </si>
  <si>
    <t>I would like a job in which I work with machines or things rather than dealing with people.</t>
  </si>
  <si>
    <t>I prefer being in control of a group rather than just a member.</t>
  </si>
  <si>
    <t>I do volunteer work with organizations that help people.</t>
  </si>
  <si>
    <t>I would like to work on research projects.</t>
  </si>
  <si>
    <t>I would like a job where I can take responsibility for decisions.</t>
  </si>
  <si>
    <t>I am usually successful in getting people to do what I want.</t>
  </si>
  <si>
    <t>I like to go through evidence to solve problems.</t>
  </si>
  <si>
    <t>I enjoy looking after people.</t>
  </si>
  <si>
    <t>I am able to take orders.</t>
  </si>
  <si>
    <t>I would like a job interviewing people to get their opinions about things or events.</t>
  </si>
  <si>
    <t>I would like a job where I am responsible for organizing my own activities the way I see fit.</t>
  </si>
  <si>
    <t>I would like to work on projects that allow me to discover new facts or ideas.</t>
  </si>
  <si>
    <t>I like to do the same task until it is finished.</t>
  </si>
  <si>
    <t>I enjoy hobbies I can do on my own, such as building models, gardening, refinishing old furniture or developing photographs.</t>
  </si>
  <si>
    <t>J</t>
  </si>
  <si>
    <t>H</t>
  </si>
  <si>
    <t>G</t>
  </si>
  <si>
    <t>F</t>
  </si>
  <si>
    <t>DO  NOT  EDIT  ANY  CELL  IN  THIS  SHEET (Auto Populated Data)</t>
  </si>
  <si>
    <t>CC #</t>
  </si>
  <si>
    <t>JobBank #</t>
  </si>
  <si>
    <t>Sub Cat From Job Bank</t>
  </si>
  <si>
    <t>Question</t>
  </si>
  <si>
    <t>about average</t>
  </si>
  <si>
    <t>Doing the same task for a long period of time.</t>
  </si>
  <si>
    <t>Building things and/or repairing them.</t>
  </si>
  <si>
    <t>Exploring a subject from different points of view.</t>
  </si>
  <si>
    <t>Finishing one job before you start the next.</t>
  </si>
  <si>
    <t>Directing people in their activities.</t>
  </si>
  <si>
    <t>Maintaining a steady pace throughout an activity.</t>
  </si>
  <si>
    <t>Doing trial runs and applying changes.</t>
  </si>
  <si>
    <t>Being responsible for organizing an activity and planning something for everyone to do.</t>
  </si>
  <si>
    <t>Helping people solve their problems.</t>
  </si>
  <si>
    <t>Being responsible for a project or activity and have to look after many different details to complete it.</t>
  </si>
  <si>
    <t>Learning about scientific topics by reading books, watching TV shows or visiting websites.</t>
  </si>
  <si>
    <t>Working with tools and machinery.</t>
  </si>
  <si>
    <t>Working according to prescribed methods.</t>
  </si>
  <si>
    <t>Solving your own problems and do projects using your own ideas.</t>
  </si>
  <si>
    <t>Doing a project or other job carefully, one step at a time.</t>
  </si>
  <si>
    <t>Planning the tasks or activities of others.</t>
  </si>
  <si>
    <t>Taking charge of things and getting them done.</t>
  </si>
  <si>
    <t>Trying new ways of doing things.</t>
  </si>
  <si>
    <t>Spending my days working with machines or equipment.</t>
  </si>
  <si>
    <t>Maintaining machinery or equipment.</t>
  </si>
  <si>
    <t>Working to help deliver community services.</t>
  </si>
  <si>
    <t>Doing activities where I always know what is expected of me.</t>
  </si>
  <si>
    <t>Speaking with people and listening to them.</t>
  </si>
  <si>
    <t>Solving a problem.</t>
  </si>
  <si>
    <t>Helping people improve their lives.</t>
  </si>
  <si>
    <t>Working with my hands, doing things such as plumbing repairs, sewing, fixing cars, or wallpapering.</t>
  </si>
  <si>
    <t>Discovering how things are made and work through reading books, watching TV or searching on websites.</t>
  </si>
  <si>
    <t>Doing an activity where my work is closely checked.</t>
  </si>
  <si>
    <t>Assisting people when they are sick or in trouble.</t>
  </si>
  <si>
    <t>Working with a team.</t>
  </si>
  <si>
    <t>Working with materials such as wood, stone, clay, fabric or metal.</t>
  </si>
  <si>
    <t>Thinking to invent or create.</t>
  </si>
  <si>
    <t>Leading a committee, an association or a team.</t>
  </si>
  <si>
    <t>Bringing comfort to others.</t>
  </si>
  <si>
    <t>Working by following well-established procedures.</t>
  </si>
  <si>
    <t>Working with tools, equipment or technical instruments.</t>
  </si>
  <si>
    <t>Having a job working with machines or things rather than dealing with people.</t>
  </si>
  <si>
    <t>Being in control of a group rather than just a member.</t>
  </si>
  <si>
    <t>Co-operating with others.</t>
  </si>
  <si>
    <t>Working on research projects.</t>
  </si>
  <si>
    <t>Taking responsibility for decisions.</t>
  </si>
  <si>
    <t>Getting people to do what I want.</t>
  </si>
  <si>
    <t>Going through evidence to solve problems.</t>
  </si>
  <si>
    <t>Looking after people.</t>
  </si>
  <si>
    <t>Doing an activity where I am told what to do and how.</t>
  </si>
  <si>
    <t>Discussing with people to know their opinions.</t>
  </si>
  <si>
    <t>Organizing my tasks in my own way.</t>
  </si>
  <si>
    <t>Working to discover new ideas or things.</t>
  </si>
  <si>
    <t>Working on one thing at a time.</t>
  </si>
  <si>
    <t>Doing hobbies on my own such as building models, gardening or refinishing old furniture.</t>
  </si>
  <si>
    <t xml:space="preserve">Check The Accuracy of Abilities Data </t>
  </si>
  <si>
    <t>Internally</t>
  </si>
  <si>
    <t>Enter values in F5:J43 of Abilities-NewQOrder sheet</t>
  </si>
  <si>
    <t>This will generate % match in T column of the same sheet</t>
  </si>
  <si>
    <t>Perform same selections in Drupal 9 Quiz and match the % values</t>
  </si>
  <si>
    <t>Match with Job Bank Data</t>
  </si>
  <si>
    <t>Based on your selections in Abilities-NewQOrder, selections will populate in the Abilities sheet</t>
  </si>
  <si>
    <t>Use the same selections in JobBank's Abilities quiz (Notice the order Easy to difficult is reversed, and Abilities sheet has the value in the same order as needed)</t>
  </si>
  <si>
    <t>Match the % Match with the  T column values of Abilities-NewQOrder</t>
  </si>
  <si>
    <t>Below is the screenshot of results of Zigzag pattern (newQOrder) checked with all three types of quizzes</t>
  </si>
  <si>
    <t>https://drive.google.com/file/d/1DmYvJh3HnAjB8BiukAgo29nfzEG8XhCR/view?usp=sharing</t>
  </si>
  <si>
    <t>V</t>
  </si>
  <si>
    <t>N</t>
  </si>
  <si>
    <t>P</t>
  </si>
  <si>
    <t>Q</t>
  </si>
  <si>
    <t>K</t>
  </si>
  <si>
    <t>Case Insensitive Frequency</t>
  </si>
  <si>
    <t>Case Sensitive Frequency</t>
  </si>
  <si>
    <t>Career</t>
  </si>
  <si>
    <t>gla</t>
  </si>
  <si>
    <t>va</t>
  </si>
  <si>
    <t>na</t>
  </si>
  <si>
    <t>sp</t>
  </si>
  <si>
    <t>fp</t>
  </si>
  <si>
    <t>cp</t>
  </si>
  <si>
    <t>mc</t>
  </si>
  <si>
    <t>fd</t>
  </si>
  <si>
    <t>md</t>
  </si>
  <si>
    <t>Career % Match</t>
  </si>
  <si>
    <t>Freq</t>
  </si>
  <si>
    <t>MOi</t>
  </si>
  <si>
    <t>OMI</t>
  </si>
  <si>
    <t>Hairstylist</t>
  </si>
  <si>
    <t>OIM</t>
  </si>
  <si>
    <t>IOD</t>
  </si>
  <si>
    <t>DMs</t>
  </si>
  <si>
    <t>Dio</t>
  </si>
  <si>
    <t>IMD</t>
  </si>
  <si>
    <t>OMd</t>
  </si>
  <si>
    <t>MSO</t>
  </si>
  <si>
    <t>Mid</t>
  </si>
  <si>
    <t>SMd</t>
  </si>
  <si>
    <t>MDs</t>
  </si>
  <si>
    <t>MSd</t>
  </si>
  <si>
    <t>MOs</t>
  </si>
  <si>
    <t>SMD</t>
  </si>
  <si>
    <t>Oim</t>
  </si>
  <si>
    <t>MOd</t>
  </si>
  <si>
    <t>IDS</t>
  </si>
  <si>
    <t>MID</t>
  </si>
  <si>
    <t>IDM</t>
  </si>
  <si>
    <t>DIM</t>
  </si>
  <si>
    <t>MDS</t>
  </si>
  <si>
    <t>OMD</t>
  </si>
  <si>
    <t>MOI</t>
  </si>
  <si>
    <t>Moi</t>
  </si>
  <si>
    <t>MId</t>
  </si>
  <si>
    <t>ISD</t>
  </si>
  <si>
    <t>DMS</t>
  </si>
  <si>
    <t>Mds</t>
  </si>
  <si>
    <t>MIs</t>
  </si>
  <si>
    <t>MSo</t>
  </si>
  <si>
    <t>SDI</t>
  </si>
  <si>
    <t>IMO</t>
  </si>
  <si>
    <t>OMS</t>
  </si>
  <si>
    <t>OMs</t>
  </si>
  <si>
    <t>SID</t>
  </si>
  <si>
    <t>IOM</t>
  </si>
  <si>
    <t>MSi</t>
  </si>
  <si>
    <t>IMS</t>
  </si>
  <si>
    <t>DIS</t>
  </si>
  <si>
    <t>Omi</t>
  </si>
  <si>
    <t>DMI</t>
  </si>
  <si>
    <t>MIS</t>
  </si>
  <si>
    <t>SIM</t>
  </si>
  <si>
    <t>MOS</t>
  </si>
  <si>
    <t>SMo</t>
  </si>
  <si>
    <t>DSI</t>
  </si>
  <si>
    <t>Dim</t>
  </si>
  <si>
    <t>MIO</t>
  </si>
  <si>
    <t>DMi</t>
  </si>
  <si>
    <t>OID</t>
  </si>
  <si>
    <t>OId</t>
  </si>
  <si>
    <t>IMd</t>
  </si>
  <si>
    <t>DMO</t>
  </si>
  <si>
    <t>SMI</t>
  </si>
  <si>
    <t>SMi</t>
  </si>
  <si>
    <t>OSM</t>
  </si>
  <si>
    <t>ISo</t>
  </si>
  <si>
    <t>DOM</t>
  </si>
  <si>
    <t>MDo</t>
  </si>
  <si>
    <t>MIo</t>
  </si>
  <si>
    <t>DSM</t>
  </si>
  <si>
    <t>Msd</t>
  </si>
  <si>
    <t>SDM</t>
  </si>
  <si>
    <t>MSI</t>
  </si>
  <si>
    <t>ISM</t>
  </si>
  <si>
    <t>DMo</t>
  </si>
  <si>
    <t>MDO</t>
  </si>
  <si>
    <t>MOD</t>
  </si>
  <si>
    <t>Mio</t>
  </si>
  <si>
    <t>DSm</t>
  </si>
  <si>
    <t>Mis</t>
  </si>
  <si>
    <t>Mos</t>
  </si>
  <si>
    <t>Mso</t>
  </si>
  <si>
    <t>IOS</t>
  </si>
  <si>
    <t>IOs</t>
  </si>
  <si>
    <t>ODi</t>
  </si>
  <si>
    <t>DSi</t>
  </si>
  <si>
    <t>SId</t>
  </si>
  <si>
    <t>SOd</t>
  </si>
  <si>
    <t>IOm</t>
  </si>
  <si>
    <t>MSD</t>
  </si>
  <si>
    <t>DIO</t>
  </si>
  <si>
    <t>DOi</t>
  </si>
  <si>
    <t>SMO</t>
  </si>
  <si>
    <t>OIS</t>
  </si>
  <si>
    <t>Ois</t>
  </si>
  <si>
    <t>OSi</t>
  </si>
  <si>
    <t>MDI</t>
  </si>
  <si>
    <t>MDi</t>
  </si>
  <si>
    <t>Mdi</t>
  </si>
  <si>
    <t>Mod</t>
  </si>
  <si>
    <t>ODm</t>
  </si>
  <si>
    <t>OSD</t>
  </si>
  <si>
    <t>IMo</t>
  </si>
  <si>
    <t>DIm</t>
  </si>
  <si>
    <t>97 &amp; 96</t>
  </si>
  <si>
    <t>Number of Qs</t>
  </si>
  <si>
    <t>Total for all Qs(5-1 method)</t>
  </si>
  <si>
    <t>Total for all Qs (0-4)</t>
  </si>
  <si>
    <t>Abilities By Given Formula</t>
  </si>
  <si>
    <t>Average</t>
  </si>
  <si>
    <t>Variable Percentage</t>
  </si>
  <si>
    <t>Normalize</t>
  </si>
  <si>
    <t>Abilities by Custom Formula</t>
  </si>
  <si>
    <t>% Rounded in Jobbank</t>
  </si>
  <si>
    <t>Normalized Value</t>
  </si>
  <si>
    <t xml:space="preserve">To add &gt; </t>
  </si>
  <si>
    <t xml:space="preserve">Unique Done &gt; </t>
  </si>
  <si>
    <t>Work Pref</t>
  </si>
  <si>
    <t>NOCCodes</t>
  </si>
  <si>
    <t>OCCUPATION</t>
  </si>
  <si>
    <t>CODE</t>
  </si>
  <si>
    <t>School Principals</t>
  </si>
  <si>
    <t>Administrators of Elementary and Secondary Education</t>
  </si>
  <si>
    <t>Administrators of Vocational Training Schools</t>
  </si>
  <si>
    <t>Banking and Other Investment Managers</t>
  </si>
  <si>
    <t>Commissioned Officers, Armed Forces</t>
  </si>
  <si>
    <t>Commissioned Police Officers</t>
  </si>
  <si>
    <t>Construction Managers</t>
  </si>
  <si>
    <t>Facility Operation Managers</t>
  </si>
  <si>
    <t>Faculty Administrators</t>
  </si>
  <si>
    <t>Financial Managers</t>
  </si>
  <si>
    <t>Fire Chiefs and Senior Firefighting Officers</t>
  </si>
  <si>
    <t>Insurance Managers</t>
  </si>
  <si>
    <t>Maintenance Managers</t>
  </si>
  <si>
    <t>Mortgage Broker Managers</t>
  </si>
  <si>
    <t>Other Administrative Services Managers</t>
  </si>
  <si>
    <t>Other Business Services Managers</t>
  </si>
  <si>
    <t>Other Services Managers</t>
  </si>
  <si>
    <t>Postal and Courier Services Managers</t>
  </si>
  <si>
    <t>Purchasing Managers</t>
  </si>
  <si>
    <t>Railway Conductors</t>
  </si>
  <si>
    <t>Real Estate Service Managers</t>
  </si>
  <si>
    <t>Registrars</t>
  </si>
  <si>
    <t>Securities Managers</t>
  </si>
  <si>
    <t>Senior Government Managers and Officials</t>
  </si>
  <si>
    <t>Senior Managers - Goods Production, Utilities,Transportation and Construction</t>
  </si>
  <si>
    <t>Senior Managers - Financial, Communications and Other Business Services</t>
  </si>
  <si>
    <t>Senior Managers - Health, Education, Social and Community Services and Membership Organizations</t>
  </si>
  <si>
    <t>Senior Managers - Trade, Broadcasting and Other Services, n.e.c.</t>
  </si>
  <si>
    <t>Telecommunication Carriers Managers</t>
  </si>
  <si>
    <t>Transportation Managers, Freight Traffic</t>
  </si>
  <si>
    <t>Transportation Managers, Operations</t>
  </si>
  <si>
    <t>Coaches</t>
  </si>
  <si>
    <t>Funeral Directors</t>
  </si>
  <si>
    <t>Supervisors, Landscape and Horticulture</t>
  </si>
  <si>
    <t>Human Resources Managers</t>
  </si>
  <si>
    <t>Legislators</t>
  </si>
  <si>
    <t>Administrative Officers</t>
  </si>
  <si>
    <t>Dispatchers</t>
  </si>
  <si>
    <t>Employment Insurance Officers</t>
  </si>
  <si>
    <t>Executive Assistants</t>
  </si>
  <si>
    <t>Immigration Officers</t>
  </si>
  <si>
    <t>Notaries Public</t>
  </si>
  <si>
    <t>Police Officers (Except Commissioned)</t>
  </si>
  <si>
    <t>Supervisors, Finance and Insurance Clerks</t>
  </si>
  <si>
    <t>Supervisors, General Office and Administrative Support Clerks</t>
  </si>
  <si>
    <t>Supervisors, Library, Correspondence and Related Information Clerks</t>
  </si>
  <si>
    <t>Supervisors, Mail and Message Distribution Occupations</t>
  </si>
  <si>
    <t>Supervisors, Recording, Distributing and Scheduling Occupations</t>
  </si>
  <si>
    <t>Animal Control Officers</t>
  </si>
  <si>
    <t>By-law Enforcement Officers</t>
  </si>
  <si>
    <t>Cleaning Supervisors</t>
  </si>
  <si>
    <t>Corporate Security Officers</t>
  </si>
  <si>
    <t>Correctional Service Officers</t>
  </si>
  <si>
    <t>Dry Cleaning and Laundry Supervisors</t>
  </si>
  <si>
    <t>Executive Housekeepers</t>
  </si>
  <si>
    <t>Flight Pursers, Customer Service Directors and Passenger Service Directors</t>
  </si>
  <si>
    <t>Food Service Supervisors</t>
  </si>
  <si>
    <t>Garbage Collection Inspectors</t>
  </si>
  <si>
    <t>Liquor Licence Inspectors</t>
  </si>
  <si>
    <t>Property Administrators</t>
  </si>
  <si>
    <t>Purchasing Agents and Officers</t>
  </si>
  <si>
    <t>Ship Pursers</t>
  </si>
  <si>
    <t>Sports Officials and Referees</t>
  </si>
  <si>
    <t>Zoning Inspectors</t>
  </si>
  <si>
    <t>Appraisers</t>
  </si>
  <si>
    <t>Assessors</t>
  </si>
  <si>
    <t>Court Officers</t>
  </si>
  <si>
    <t>Insurance Claims Examiners</t>
  </si>
  <si>
    <t>Justices of the Peace</t>
  </si>
  <si>
    <t>Retail Loss Prevention Officers</t>
  </si>
  <si>
    <t>Sheriffs and Bailiffs</t>
  </si>
  <si>
    <t>Trademark Agents</t>
  </si>
  <si>
    <t>Valuators</t>
  </si>
  <si>
    <t>Sports Scouts</t>
  </si>
  <si>
    <t>Bartenders</t>
  </si>
  <si>
    <t>Court Clerks</t>
  </si>
  <si>
    <t>Customs Brokers</t>
  </si>
  <si>
    <t>Direct Distributors</t>
  </si>
  <si>
    <t>Door-to-Door Salespersons</t>
  </si>
  <si>
    <t>Grain Elevator Operators</t>
  </si>
  <si>
    <t>Insurance Adjusters</t>
  </si>
  <si>
    <t>Insurance Agents and Brokers</t>
  </si>
  <si>
    <t>Insurance Underwriters</t>
  </si>
  <si>
    <t>Librarians</t>
  </si>
  <si>
    <t>Loan Officers</t>
  </si>
  <si>
    <t>Maîtres d'hôtel and Hosts/Hostesses</t>
  </si>
  <si>
    <t>Retail and Wholesale Buyers</t>
  </si>
  <si>
    <t>Retail Salespersons and Sales Clerks</t>
  </si>
  <si>
    <t>Ship Brokers</t>
  </si>
  <si>
    <t>Street Vendors</t>
  </si>
  <si>
    <t>Security Guards and Related Occupations</t>
  </si>
  <si>
    <t>Telephone Solicitors and Telemarketers</t>
  </si>
  <si>
    <t>Ticket Takers and Ushers</t>
  </si>
  <si>
    <t>Driving Instructors</t>
  </si>
  <si>
    <t>Modelling and Finishing School Instructors</t>
  </si>
  <si>
    <t>Sewing Instructors</t>
  </si>
  <si>
    <t>Community Health Nurses</t>
  </si>
  <si>
    <t>Gambling Casino Supervisors</t>
  </si>
  <si>
    <t>Gambling Casino Workers</t>
  </si>
  <si>
    <t>General Duty Registered Nurses</t>
  </si>
  <si>
    <t>Independent Paralegals</t>
  </si>
  <si>
    <t>Nursing Consultants</t>
  </si>
  <si>
    <t>Nursing Researchers</t>
  </si>
  <si>
    <t>Occupational Health Nurses</t>
  </si>
  <si>
    <t>Other Service Providers</t>
  </si>
  <si>
    <t>Other Service Supervisors</t>
  </si>
  <si>
    <t>Probation and Parole Officers</t>
  </si>
  <si>
    <t>Psychiatric Nurses</t>
  </si>
  <si>
    <t>Retail Trade Supervisors</t>
  </si>
  <si>
    <t>Weight Loss Consultants</t>
  </si>
  <si>
    <t>Answering Service Operators</t>
  </si>
  <si>
    <t>Babysitters</t>
  </si>
  <si>
    <t>Colour Consultants</t>
  </si>
  <si>
    <t>Early Childhood Educator Assistants</t>
  </si>
  <si>
    <t>Early Childhood Educators</t>
  </si>
  <si>
    <t>Front Desk Clerks (Except Hotel)</t>
  </si>
  <si>
    <t>Hospital Admitting Clerks</t>
  </si>
  <si>
    <t>Make-Up Consultants</t>
  </si>
  <si>
    <t>Medical and Dental Receptionists</t>
  </si>
  <si>
    <t>Museum and Other Related Interpreters</t>
  </si>
  <si>
    <t>Nannies and Live-in Caregivers</t>
  </si>
  <si>
    <t>Personnel and Recruitment Officers</t>
  </si>
  <si>
    <t>Real Estate Agents and Salespersons</t>
  </si>
  <si>
    <t>Receptionists</t>
  </si>
  <si>
    <t>Sales Representatives - Wholesale Trade (Non-Technical)</t>
  </si>
  <si>
    <t>Switchboard Operators</t>
  </si>
  <si>
    <t>Tour Guides</t>
  </si>
  <si>
    <t>Travel Guides</t>
  </si>
  <si>
    <t>Directors of Photography</t>
  </si>
  <si>
    <t>Contractors and Supervisors, Carpentry Trades</t>
  </si>
  <si>
    <t>Contractors and Supervisors, Electrical Trades and Telecommunications Occupations</t>
  </si>
  <si>
    <t>Contractors and Supervisors, Heavy Construction Equipment Crews</t>
  </si>
  <si>
    <t>Contractors and Supervisors, Mechanic Trades</t>
  </si>
  <si>
    <t>Contractors and Supervisors, Metal Forming, Shaping and Erecting Trades</t>
  </si>
  <si>
    <t>Contractors and Supervisors, Other Construction Trades, Installers, Repairers and Servicers</t>
  </si>
  <si>
    <t>Contractors and Supervisors, Pipefitting Trades</t>
  </si>
  <si>
    <t>Supervisors, Electrical Products Manufacturing</t>
  </si>
  <si>
    <t>Supervisors, Electronics Manufacturing</t>
  </si>
  <si>
    <t>Supervisors, Fabric, Fur and Leather Products Manufacturing</t>
  </si>
  <si>
    <t>Supervisors, Forest Products Processing</t>
  </si>
  <si>
    <t>Supervisors, Furniture and Fixtures Manufacturing</t>
  </si>
  <si>
    <t>Supervisors, Machinists and Related Occupations</t>
  </si>
  <si>
    <t>Supervisors, Mineral and Metal Processing</t>
  </si>
  <si>
    <t>Supervisors, Oil and Gas Drilling and Service</t>
  </si>
  <si>
    <t>Supervisors, Other Mechanical and Metal Products Manufacturing</t>
  </si>
  <si>
    <t>Supervisors, Other Products Manufacturing and Assembly</t>
  </si>
  <si>
    <t>Supervisors, Plastic and Rubber Products Manufacturing</t>
  </si>
  <si>
    <t>Supervisors, Printing and Related Occupations</t>
  </si>
  <si>
    <t>Supervisors, Textile Processing</t>
  </si>
  <si>
    <t>Fishing Masters and Officers</t>
  </si>
  <si>
    <t>Aerospace Engineers</t>
  </si>
  <si>
    <t>Agricultural and Bio-resource Engineers</t>
  </si>
  <si>
    <t>Astronomers</t>
  </si>
  <si>
    <t>Biologists</t>
  </si>
  <si>
    <t>Biomedical Engineers</t>
  </si>
  <si>
    <t>Chemical Engineers</t>
  </si>
  <si>
    <t>Chemists</t>
  </si>
  <si>
    <t>Civil Engineers</t>
  </si>
  <si>
    <t>Computer and Telecommunications Hardware Engineers</t>
  </si>
  <si>
    <t>Electrical and Electronics Engineers</t>
  </si>
  <si>
    <t>Engineering Physicists and Engineering Scientists</t>
  </si>
  <si>
    <t>Geological Engineers</t>
  </si>
  <si>
    <t>Geologists, Geochemists and Geophysicists</t>
  </si>
  <si>
    <t>Industrial and Manufacturing Engineers</t>
  </si>
  <si>
    <t>Land Surveyors</t>
  </si>
  <si>
    <t>Marine and Naval Engineers</t>
  </si>
  <si>
    <t>Materials Scientists</t>
  </si>
  <si>
    <t>Mechanical Engineers</t>
  </si>
  <si>
    <t>Metallurgical and Materials Engineers</t>
  </si>
  <si>
    <t>Metallurgists</t>
  </si>
  <si>
    <t>Meteorologists</t>
  </si>
  <si>
    <t>Microbiologists and Cell and Molecular Biologists</t>
  </si>
  <si>
    <t>Mining Engineers</t>
  </si>
  <si>
    <t>Orthoptists</t>
  </si>
  <si>
    <t>Petroleum Engineers</t>
  </si>
  <si>
    <t>Physicists</t>
  </si>
  <si>
    <t>Soil Scientists</t>
  </si>
  <si>
    <t>Specialists in Laboratory Medicine</t>
  </si>
  <si>
    <t>Specialists in Surgery</t>
  </si>
  <si>
    <t>Stunt Co-ordinators and Special Effects Technicians</t>
  </si>
  <si>
    <t>Textile Engineers</t>
  </si>
  <si>
    <t>Metal Patternmakers</t>
  </si>
  <si>
    <t>Milliners</t>
  </si>
  <si>
    <t>Nondestructive Testers and Inspectors</t>
  </si>
  <si>
    <t>Ocularists</t>
  </si>
  <si>
    <t>Oil and Solid Fuel Heating Mechanics</t>
  </si>
  <si>
    <t>Prosthetic and Orthotic Technicians</t>
  </si>
  <si>
    <t>Recreation Vehicle Technicians</t>
  </si>
  <si>
    <t>Shoemakers</t>
  </si>
  <si>
    <t>Tailors</t>
  </si>
  <si>
    <t>Tool and Die Makers</t>
  </si>
  <si>
    <t>Transport Truck and Trailer Mechanics</t>
  </si>
  <si>
    <t>Underground Production and Development Miners</t>
  </si>
  <si>
    <t>Waste Plant Operators</t>
  </si>
  <si>
    <t>Watch Repairers</t>
  </si>
  <si>
    <t>Water Plant Operators</t>
  </si>
  <si>
    <t>Cable Television Maintenance Technicians</t>
  </si>
  <si>
    <t>Electrical Power Line and Cable Workers</t>
  </si>
  <si>
    <t>Electricians (Except Industrial and Power System)</t>
  </si>
  <si>
    <t>Industrial Electricians</t>
  </si>
  <si>
    <t>Plumbers</t>
  </si>
  <si>
    <t>Power System Electricians</t>
  </si>
  <si>
    <t>Sprinkler System Installers</t>
  </si>
  <si>
    <t>Stationary Engineers and Auxiliary Equipment Operators</t>
  </si>
  <si>
    <t>Steamfitters and Pipefitters</t>
  </si>
  <si>
    <t>Switch Network Installers and Repairers</t>
  </si>
  <si>
    <t>Telecommunications Equipment Technicians</t>
  </si>
  <si>
    <t>Telecommunications Line and Cable Workers</t>
  </si>
  <si>
    <t>Telecommunications Service Testers</t>
  </si>
  <si>
    <t>Telephone Installers and Repairers</t>
  </si>
  <si>
    <t>Archivists</t>
  </si>
  <si>
    <t>Physiotherapists</t>
  </si>
  <si>
    <t>Post-Secondary Teaching Assistants</t>
  </si>
  <si>
    <t>Private Investigators</t>
  </si>
  <si>
    <t>Sign Language Interpreters</t>
  </si>
  <si>
    <t>Speech-Language Pathologists</t>
  </si>
  <si>
    <t>Bank Clerks</t>
  </si>
  <si>
    <t>Collectors</t>
  </si>
  <si>
    <t>Insurance Clerks</t>
  </si>
  <si>
    <t>Interpreters</t>
  </si>
  <si>
    <t>Other Financial Clerks</t>
  </si>
  <si>
    <t>Payroll Clerks</t>
  </si>
  <si>
    <t>Post-Secondary Research Assistants</t>
  </si>
  <si>
    <t>Production Clerks</t>
  </si>
  <si>
    <t>Terminologists</t>
  </si>
  <si>
    <t>Postal Clerks</t>
  </si>
  <si>
    <t>Purchasing Clerks</t>
  </si>
  <si>
    <t>Announcers and Other Broadcasters</t>
  </si>
  <si>
    <t>Legal Assistants and Paralegals</t>
  </si>
  <si>
    <t>Survey Interviewers</t>
  </si>
  <si>
    <t>Archive Technicians and Assistants</t>
  </si>
  <si>
    <t>Call Centre Agents</t>
  </si>
  <si>
    <t>Customer Service Clerks in Insurance, Telephone, Utility and Similar Companies</t>
  </si>
  <si>
    <t>Customer Service Clerks in Retail Establishments</t>
  </si>
  <si>
    <t>Information Clerks</t>
  </si>
  <si>
    <t>Other Religious Occupations</t>
  </si>
  <si>
    <t>Program Leaders and Instructors in Recreation and Sport</t>
  </si>
  <si>
    <t>Brokers</t>
  </si>
  <si>
    <t>Graphic Designers</t>
  </si>
  <si>
    <t>Illustrators</t>
  </si>
  <si>
    <t>Interior Designers</t>
  </si>
  <si>
    <t>Naturopaths</t>
  </si>
  <si>
    <t>Professional Occupations in Public Relations and Communications</t>
  </si>
  <si>
    <t>Specialists in Human Resources</t>
  </si>
  <si>
    <t>Chiropractors</t>
  </si>
  <si>
    <t>Journalists</t>
  </si>
  <si>
    <t>Securities Agents and Investment Dealers</t>
  </si>
  <si>
    <t>Classification Officers, Correctional Institutions</t>
  </si>
  <si>
    <t>Employment Counsellors</t>
  </si>
  <si>
    <t>Ministers of Religion</t>
  </si>
  <si>
    <t>Travel Counsellors</t>
  </si>
  <si>
    <t>Community and Social Service Workers</t>
  </si>
  <si>
    <t>Elementary and Secondary School Teacher Assistants</t>
  </si>
  <si>
    <t>Fashion Models</t>
  </si>
  <si>
    <t>Library Technicians and Assistants</t>
  </si>
  <si>
    <t>Acupuncturists</t>
  </si>
  <si>
    <t>Occupational Therapists</t>
  </si>
  <si>
    <t>Other Professional Occupations in Therapy and Assessment</t>
  </si>
  <si>
    <t>Psychologists</t>
  </si>
  <si>
    <t>Reflexologists</t>
  </si>
  <si>
    <t>Rolfers</t>
  </si>
  <si>
    <t>Attendants in Amusement, Recreation and Sport</t>
  </si>
  <si>
    <t>Dental Hygienists</t>
  </si>
  <si>
    <t>Dental Therapists</t>
  </si>
  <si>
    <t>Hair Replacement Technicians (Non-Medical)</t>
  </si>
  <si>
    <t>Scalp Treatment Specialists</t>
  </si>
  <si>
    <t>Storekeepers and Parts Clerks</t>
  </si>
  <si>
    <t>Airline Cargo Agents</t>
  </si>
  <si>
    <t>Automotive Service Station Attendants</t>
  </si>
  <si>
    <t>Boat Operators</t>
  </si>
  <si>
    <t>Cargo Service Representatives (Except Airline)</t>
  </si>
  <si>
    <t>Cashiers</t>
  </si>
  <si>
    <t>Delivery and Courier Service Drivers</t>
  </si>
  <si>
    <t>Dressers</t>
  </si>
  <si>
    <t>Housekeepers</t>
  </si>
  <si>
    <t>Laundromat Attendants</t>
  </si>
  <si>
    <t>Marina Service Station Attendants</t>
  </si>
  <si>
    <t>Motor Transport Labourers</t>
  </si>
  <si>
    <t>Occupations Unique to the Armed Forces</t>
  </si>
  <si>
    <t>Operating Room Technicians</t>
  </si>
  <si>
    <t>Other Elemental Service Workers</t>
  </si>
  <si>
    <t>Parking Lot Attendants and Car Jockeys</t>
  </si>
  <si>
    <t>Script Assistants</t>
  </si>
  <si>
    <t>Couriers, Messengers and Door-to-Door Distributors</t>
  </si>
  <si>
    <t>Letter Carriers</t>
  </si>
  <si>
    <t>Airline Baggage Agents</t>
  </si>
  <si>
    <t>Airline Passenger and Ticket Agents</t>
  </si>
  <si>
    <t>Airline Reservation Agents</t>
  </si>
  <si>
    <t>Airline Station Agents</t>
  </si>
  <si>
    <t>Audio Prosthetists</t>
  </si>
  <si>
    <t>Audiometric Assistants</t>
  </si>
  <si>
    <t>Beauty Salon Attendants</t>
  </si>
  <si>
    <t>Communication Assistants</t>
  </si>
  <si>
    <t>Cosmeticians</t>
  </si>
  <si>
    <t>Dental Assistants</t>
  </si>
  <si>
    <t>Electrologists</t>
  </si>
  <si>
    <t>Estheticians</t>
  </si>
  <si>
    <t>Licensed Practical Nurses</t>
  </si>
  <si>
    <t>Manicurists and Pedicurists</t>
  </si>
  <si>
    <t>Massage Therapists</t>
  </si>
  <si>
    <t>Ophthalmic Medical Assistants</t>
  </si>
  <si>
    <t>Physical Rehabilitation Technicians</t>
  </si>
  <si>
    <t>Telephone Operators</t>
  </si>
  <si>
    <t>Ticket Agents and Related Clerks (Except Airline)</t>
  </si>
  <si>
    <t>Customer Service Representatives - Financial Services</t>
  </si>
  <si>
    <t>Demonstrators</t>
  </si>
  <si>
    <t>Door Attendants</t>
  </si>
  <si>
    <t>Flight Attendants</t>
  </si>
  <si>
    <t>Food and Beverage Servers</t>
  </si>
  <si>
    <t>Library Clerks</t>
  </si>
  <si>
    <t>Personnel Clerks</t>
  </si>
  <si>
    <t>Therapy Assistants</t>
  </si>
  <si>
    <t>User Support Technicians</t>
  </si>
  <si>
    <t>Food Service Counter Attendants and Food Preparers</t>
  </si>
  <si>
    <t>Grocery Clerks and Store Shelf Stockers</t>
  </si>
  <si>
    <t>Amusement Attraction Operators</t>
  </si>
  <si>
    <t>Barbers</t>
  </si>
  <si>
    <t>Bus and Streetcar Drivers</t>
  </si>
  <si>
    <t>Chauffeurs</t>
  </si>
  <si>
    <t>Opticians</t>
  </si>
  <si>
    <t>Radio Operators</t>
  </si>
  <si>
    <t>School Bus Drivers</t>
  </si>
  <si>
    <t>Taxi and Limousine Drivers</t>
  </si>
  <si>
    <t>Blood Donor Clinic Assistants</t>
  </si>
  <si>
    <t>Dishwashers</t>
  </si>
  <si>
    <t>Food Service Helpers</t>
  </si>
  <si>
    <t>Funeral Home Attendants</t>
  </si>
  <si>
    <t>Kitchen Helpers</t>
  </si>
  <si>
    <t>Other Trades Helpers and Labourers</t>
  </si>
  <si>
    <t>Railway Labourers</t>
  </si>
  <si>
    <t>Subway Train and Light Rail Transit Operators</t>
  </si>
  <si>
    <t>Baggage Porters</t>
  </si>
  <si>
    <t>Guest Service Attendants</t>
  </si>
  <si>
    <t>Ship Attendants</t>
  </si>
  <si>
    <t>Train Service Attendants</t>
  </si>
  <si>
    <t>Outdoor Sport and Recreational Guides</t>
  </si>
  <si>
    <t>Companions</t>
  </si>
  <si>
    <t>Hotel Front Desk Clerks</t>
  </si>
  <si>
    <t>Instructors and Teachers of Persons with Disabilities</t>
  </si>
  <si>
    <t>Nurse Aides, Orderlies and Patient Service Associates</t>
  </si>
  <si>
    <t>Parents' Helpers</t>
  </si>
  <si>
    <t>Visiting Homemakers</t>
  </si>
  <si>
    <t>Artistic Floral Arrangers</t>
  </si>
  <si>
    <t>Hairstylists</t>
  </si>
  <si>
    <t>Dentists</t>
  </si>
  <si>
    <t>Veterinarians</t>
  </si>
  <si>
    <t>Buskers</t>
  </si>
  <si>
    <t>Circus Performers</t>
  </si>
  <si>
    <t>Magicians and Illusionists</t>
  </si>
  <si>
    <t>Puppeteers</t>
  </si>
  <si>
    <t>Audiologists</t>
  </si>
  <si>
    <t>Cable Television Service Technicians</t>
  </si>
  <si>
    <t>Technical Sales Specialists - Wholesale Trade</t>
  </si>
  <si>
    <t>Central Control and Process Operators, Mineral and Metal Processing</t>
  </si>
  <si>
    <t>Fishing Vessel Skippers and Fishermen/women</t>
  </si>
  <si>
    <t>Blasters - Surface Mining, Quarrying and Construction</t>
  </si>
  <si>
    <t>Deck Officers, Water Transport</t>
  </si>
  <si>
    <t>Engineer Officers, Water Transport</t>
  </si>
  <si>
    <t>Pilots</t>
  </si>
  <si>
    <t>Prosthetists and Orthotists</t>
  </si>
  <si>
    <t>Flight Dispatchers</t>
  </si>
  <si>
    <t>Geological and Mineral Technologists</t>
  </si>
  <si>
    <t>Papermaking and Coating Control Operators</t>
  </si>
  <si>
    <t>Petroleum, Gas and Chemical Process Operators</t>
  </si>
  <si>
    <t>Pulping Control Operators</t>
  </si>
  <si>
    <t>Architecture and Science Managers</t>
  </si>
  <si>
    <t>Business Development Officers and Marketing Researchers and Consultants</t>
  </si>
  <si>
    <t>Computer and Information Systems Managers</t>
  </si>
  <si>
    <t>Dietitians and Nutritionists</t>
  </si>
  <si>
    <t>Editors</t>
  </si>
  <si>
    <t>Engineering Managers</t>
  </si>
  <si>
    <t>Program Officers Unique to Government</t>
  </si>
  <si>
    <t>Advertising Managers</t>
  </si>
  <si>
    <t>Conference and Event Planners</t>
  </si>
  <si>
    <t>E-commerce Managers</t>
  </si>
  <si>
    <t>Marketing Managers</t>
  </si>
  <si>
    <t>Public Relations Managers</t>
  </si>
  <si>
    <t>Sales Managers</t>
  </si>
  <si>
    <t>Supervisors, Logging and Forestry</t>
  </si>
  <si>
    <t>Supervisors, Mining and Quarrying</t>
  </si>
  <si>
    <t>Art Directors</t>
  </si>
  <si>
    <t>Choreographers</t>
  </si>
  <si>
    <t>College and Other Vocational Instructors</t>
  </si>
  <si>
    <t>Directors</t>
  </si>
  <si>
    <t>Supervisors, Motor Transport and Other Ground Transit Operators</t>
  </si>
  <si>
    <t>Supervisors, Motor Vehicle Assembling</t>
  </si>
  <si>
    <t>Supervisors, Petroleum, Gas and Chemical Processing and Utilities</t>
  </si>
  <si>
    <t>Supervisors, Railway Transport Operations</t>
  </si>
  <si>
    <t>Systems Auditors</t>
  </si>
  <si>
    <t>Bookkeepers</t>
  </si>
  <si>
    <t>Athletes</t>
  </si>
  <si>
    <t>Accountants</t>
  </si>
  <si>
    <t>Community Pharmacists and Hospital Pharmacists</t>
  </si>
  <si>
    <t>Construction Estimators</t>
  </si>
  <si>
    <t>Excise Tax Revenue Officers</t>
  </si>
  <si>
    <t>Financial Examiners and Inspectors</t>
  </si>
  <si>
    <t>Financial Investigators</t>
  </si>
  <si>
    <t>Financial Planners</t>
  </si>
  <si>
    <t>Inspectors in Public and Environmental Health and Occupational Health and Safety</t>
  </si>
  <si>
    <t>Lawyers and Quebec Notaries</t>
  </si>
  <si>
    <t>Mortgage Brokers</t>
  </si>
  <si>
    <t>Systems Security Analysts</t>
  </si>
  <si>
    <t>Trust Officers</t>
  </si>
  <si>
    <t>Underwriters</t>
  </si>
  <si>
    <t>Actors and Comedians</t>
  </si>
  <si>
    <t>Biological Technologists</t>
  </si>
  <si>
    <t>Construction Inspectors</t>
  </si>
  <si>
    <t>Electronics Inspectors</t>
  </si>
  <si>
    <t>Financial Analysts</t>
  </si>
  <si>
    <t>Inspectors, Industrial Electrical Motors and Transformers</t>
  </si>
  <si>
    <t>Investment Analysts</t>
  </si>
  <si>
    <t>Museum Extension Officers</t>
  </si>
  <si>
    <t>Railway Accident Investigation Officers</t>
  </si>
  <si>
    <t>Specialized Livestock Workers</t>
  </si>
  <si>
    <t>Translators</t>
  </si>
  <si>
    <t>Airworthiness Inspectors</t>
  </si>
  <si>
    <t>Classified Advertising Clerks</t>
  </si>
  <si>
    <t>Correspondence Clerks</t>
  </si>
  <si>
    <t>Dancers</t>
  </si>
  <si>
    <t>File Clerks</t>
  </si>
  <si>
    <t>Financial Auditors</t>
  </si>
  <si>
    <t>Fish and Fish Products Inspectors</t>
  </si>
  <si>
    <t>Fruit and Vegetables Inspectors</t>
  </si>
  <si>
    <t>Grain Inspectors</t>
  </si>
  <si>
    <t>Health Records Technicians</t>
  </si>
  <si>
    <t>Inspectors, Weights and Measures</t>
  </si>
  <si>
    <t>Meat Inspectors</t>
  </si>
  <si>
    <t>Motor Vehicle Defects Investigators</t>
  </si>
  <si>
    <t>Plant Protection Inspectors</t>
  </si>
  <si>
    <t>Proofreaders</t>
  </si>
  <si>
    <t>Readers and Press Clippers</t>
  </si>
  <si>
    <t>Records Management Clerks</t>
  </si>
  <si>
    <t>Singers</t>
  </si>
  <si>
    <t>Anthropologists</t>
  </si>
  <si>
    <t>Archaeologists</t>
  </si>
  <si>
    <t>Ergonomists</t>
  </si>
  <si>
    <t>Geographers</t>
  </si>
  <si>
    <t>Historians</t>
  </si>
  <si>
    <t>Linguists</t>
  </si>
  <si>
    <t>Occupational/Industrial Hygienists</t>
  </si>
  <si>
    <t>Other Social Science Professionals</t>
  </si>
  <si>
    <t>Patent Agents</t>
  </si>
  <si>
    <t>Political Scientists</t>
  </si>
  <si>
    <t>Psychometricians and Psychometrists</t>
  </si>
  <si>
    <t>Science Policy and Program Officers</t>
  </si>
  <si>
    <t>Sociologists</t>
  </si>
  <si>
    <t>Actuaries</t>
  </si>
  <si>
    <t>Clinical Nurses</t>
  </si>
  <si>
    <t>Computer Programmers</t>
  </si>
  <si>
    <t>Data Administrators</t>
  </si>
  <si>
    <t>Database Analysts</t>
  </si>
  <si>
    <t>Economists and Economic Policy Researchers and Analysts</t>
  </si>
  <si>
    <t>Education Policy Researchers, Consultants and Program Officers</t>
  </si>
  <si>
    <t>Exhibit Designers</t>
  </si>
  <si>
    <t>Fashion Designers</t>
  </si>
  <si>
    <t>Health Policy Researchers, Consultants and Program Officers</t>
  </si>
  <si>
    <t>Industrial Pharmacists</t>
  </si>
  <si>
    <t>Information Systems Business Analysts and Consultants</t>
  </si>
  <si>
    <t>Information Systems Quality Assurance Analysts</t>
  </si>
  <si>
    <t>Interactive Media Developers</t>
  </si>
  <si>
    <t>Mathematicians</t>
  </si>
  <si>
    <t>Network System and Data Communication Engineers</t>
  </si>
  <si>
    <t>Software Engineers</t>
  </si>
  <si>
    <t>Statisticians</t>
  </si>
  <si>
    <t>Theatre Designers</t>
  </si>
  <si>
    <t>Web Designers and Developers</t>
  </si>
  <si>
    <t>Civil Engineering Technologists</t>
  </si>
  <si>
    <t>Composers</t>
  </si>
  <si>
    <t>Copywriters</t>
  </si>
  <si>
    <t>Creative Writers</t>
  </si>
  <si>
    <t>Industrial Engineering and Manufacturing Technologists</t>
  </si>
  <si>
    <t>Aquaculture Operators and Managers</t>
  </si>
  <si>
    <t>Craft Instructors</t>
  </si>
  <si>
    <t>Farmers and Farm Managers</t>
  </si>
  <si>
    <t>Property Masters</t>
  </si>
  <si>
    <t>Settings Shop Foremen/women</t>
  </si>
  <si>
    <t>Costumiers</t>
  </si>
  <si>
    <t>Floor Managers</t>
  </si>
  <si>
    <t>Key Grips</t>
  </si>
  <si>
    <t>Art Instructors and Teachers</t>
  </si>
  <si>
    <t>Film Editors</t>
  </si>
  <si>
    <t>Landscaping and Grounds Maintenance Contractors and Managers</t>
  </si>
  <si>
    <t>Residential Home Builders and Renovators</t>
  </si>
  <si>
    <t>Chefs and Specialist Chefs</t>
  </si>
  <si>
    <t>Customs Officers and Inspectors</t>
  </si>
  <si>
    <t>Sous-Chefs</t>
  </si>
  <si>
    <t>Commercial Transport Inspectors</t>
  </si>
  <si>
    <t>Museum Registrars and Cataloguers</t>
  </si>
  <si>
    <t>Parking Control Officers</t>
  </si>
  <si>
    <t>Taxi Inspectors</t>
  </si>
  <si>
    <t>Airline Load Planners</t>
  </si>
  <si>
    <t>Pet Groomers and Animal Care Workers</t>
  </si>
  <si>
    <t>Railway Traffic Controllers</t>
  </si>
  <si>
    <t>Bakers</t>
  </si>
  <si>
    <t>Butchers and Meat Cutters - Retail and Wholesale</t>
  </si>
  <si>
    <t>Cooks</t>
  </si>
  <si>
    <t>Embalmers</t>
  </si>
  <si>
    <t>Inspectors and Testers, Electrical Apparatus Manufacturing</t>
  </si>
  <si>
    <t>Legal Secretaries</t>
  </si>
  <si>
    <t>Line-Haul and Local Truck Drivers</t>
  </si>
  <si>
    <t>Long-Haul Truck Drivers</t>
  </si>
  <si>
    <t>Other Inspectors</t>
  </si>
  <si>
    <t>Other Metal Products Machine Operators</t>
  </si>
  <si>
    <t>Other Products Machine Operators</t>
  </si>
  <si>
    <t>Printing Press Operators</t>
  </si>
  <si>
    <t>Shippers and Receivers</t>
  </si>
  <si>
    <t>Tattoo Artists</t>
  </si>
  <si>
    <t>Dry Cleaning and Laundry Inspectors and Assemblers</t>
  </si>
  <si>
    <t>Oil and Gas Well Drillers and Well Servicers</t>
  </si>
  <si>
    <t>Air Traffic Controllers</t>
  </si>
  <si>
    <t>Aircraft Inspectors</t>
  </si>
  <si>
    <t>Firefighters</t>
  </si>
  <si>
    <t>Flying Instructors</t>
  </si>
  <si>
    <t>Golf Course Superintendents</t>
  </si>
  <si>
    <t>Horticulturists</t>
  </si>
  <si>
    <t>Landscape Designers and Landscape Architectural Technicians and Technologists</t>
  </si>
  <si>
    <t>Landscape Gardeners</t>
  </si>
  <si>
    <t>Landscapers</t>
  </si>
  <si>
    <t>Lawn Care Specialists</t>
  </si>
  <si>
    <t>Marine Traffic Regulators</t>
  </si>
  <si>
    <t>Rubber Products Inspectors</t>
  </si>
  <si>
    <t>Arborists and Tree Service Technicians</t>
  </si>
  <si>
    <t>Cable Ferry Operators</t>
  </si>
  <si>
    <t>Carpet and Upholstery Cleaners</t>
  </si>
  <si>
    <t>Chimney Cleaners</t>
  </si>
  <si>
    <t>Computer and Network Operators</t>
  </si>
  <si>
    <t>Dry Cleaning and Laundry Machine Operators</t>
  </si>
  <si>
    <t>Ferry Terminal Workers</t>
  </si>
  <si>
    <t>Forging Machine Operators</t>
  </si>
  <si>
    <t>Furnace and Ventilation System Cleaners</t>
  </si>
  <si>
    <t>Industrial Butchers</t>
  </si>
  <si>
    <t>Industrial Meat Cutters</t>
  </si>
  <si>
    <t>Lock Equipment Operators</t>
  </si>
  <si>
    <t>Mechanical Inspectors</t>
  </si>
  <si>
    <t>Oil and Gas Well Drilling Workers</t>
  </si>
  <si>
    <t>Poultry Preparers</t>
  </si>
  <si>
    <t>Sandblasters</t>
  </si>
  <si>
    <t>Trimmers</t>
  </si>
  <si>
    <t>Underground Mine Service and Support Workers</t>
  </si>
  <si>
    <t>Vehicle Cleaners</t>
  </si>
  <si>
    <t>Window Cleaners</t>
  </si>
  <si>
    <t>Accommodation Service Managers</t>
  </si>
  <si>
    <t>Conservation and Fishery Officers</t>
  </si>
  <si>
    <t>Credit Managers</t>
  </si>
  <si>
    <t>Driver's Licence Examiners</t>
  </si>
  <si>
    <t>Head Nurses and Supervisors</t>
  </si>
  <si>
    <t>Managers in Social, Community and Correctional Services</t>
  </si>
  <si>
    <t>Nursery and Greenhouse Operators and Managers</t>
  </si>
  <si>
    <t>Record Producers</t>
  </si>
  <si>
    <t>Restaurant and Food Service Managers</t>
  </si>
  <si>
    <t>Film, Radio and Television Producers</t>
  </si>
  <si>
    <t>Home Economists</t>
  </si>
  <si>
    <t>Housing Policy Analysts</t>
  </si>
  <si>
    <t>International Aid and Development Project Officers</t>
  </si>
  <si>
    <t>Management Consultants</t>
  </si>
  <si>
    <t>Social Policy Researchers</t>
  </si>
  <si>
    <t>Social Services Planners</t>
  </si>
  <si>
    <t>Social Survey Researchers</t>
  </si>
  <si>
    <t>University Professors</t>
  </si>
  <si>
    <t>Advertising and Promotion Consultants</t>
  </si>
  <si>
    <t>Agricultural Representatives, Consultants and Specialists</t>
  </si>
  <si>
    <t>Architects</t>
  </si>
  <si>
    <t>Astrologers</t>
  </si>
  <si>
    <t>Forestry Professionals</t>
  </si>
  <si>
    <t>General Practitioners and Family Physicians</t>
  </si>
  <si>
    <t>Image Consultants</t>
  </si>
  <si>
    <t>Landscape Architects</t>
  </si>
  <si>
    <t>Psychic Consultants</t>
  </si>
  <si>
    <t>Specialists in Clinical Medicine</t>
  </si>
  <si>
    <t>Urban and Land Use Planners</t>
  </si>
  <si>
    <t>Exercise Therapists</t>
  </si>
  <si>
    <t>Fitness Appraisers</t>
  </si>
  <si>
    <t>Fitness Consultants</t>
  </si>
  <si>
    <t>Kinesiologists</t>
  </si>
  <si>
    <t>Recreation and Sports Program Supervisors</t>
  </si>
  <si>
    <t>Recreation Consultants</t>
  </si>
  <si>
    <t>Recreation, Sports and Fitness Policy Analysts</t>
  </si>
  <si>
    <t>Sports Consultants</t>
  </si>
  <si>
    <t>Wedding Consultants</t>
  </si>
  <si>
    <t>Chinese Medical Practitioners</t>
  </si>
  <si>
    <t>Elementary School and Kindergarten Teachers</t>
  </si>
  <si>
    <t>Foster Parents</t>
  </si>
  <si>
    <t>Herbalists</t>
  </si>
  <si>
    <t>Homeopaths</t>
  </si>
  <si>
    <t>Midwives</t>
  </si>
  <si>
    <t>Secondary School Teachers</t>
  </si>
  <si>
    <t>Social Workers</t>
  </si>
  <si>
    <t>Educational Counsellors</t>
  </si>
  <si>
    <t>Family, Marriage and Other Related Counsellors</t>
  </si>
  <si>
    <t>Optometrists</t>
  </si>
  <si>
    <t>Medical Secretaries</t>
  </si>
  <si>
    <t>Secretaries (Except Legal and Medical)</t>
  </si>
  <si>
    <t>Drafting Technicians</t>
  </si>
  <si>
    <t>Drafting Technologists</t>
  </si>
  <si>
    <t>Medical Laboratory Technologists</t>
  </si>
  <si>
    <t>Morgue Attendants</t>
  </si>
  <si>
    <t>Pharmacy Assistants</t>
  </si>
  <si>
    <t>Statistical Clerks</t>
  </si>
  <si>
    <t>Accounting and Related Clerks</t>
  </si>
  <si>
    <t>Administrative Clerks</t>
  </si>
  <si>
    <t>Testers and Graders, Food and Beverage Processing</t>
  </si>
  <si>
    <t>Transportation Route and Crew Schedulers</t>
  </si>
  <si>
    <t>Inventory Clerks</t>
  </si>
  <si>
    <t>Mail Room Clerks</t>
  </si>
  <si>
    <t>Mail Sorters</t>
  </si>
  <si>
    <t>Dental Technologists and Technicians</t>
  </si>
  <si>
    <t>Denturists</t>
  </si>
  <si>
    <t>Desktop Publishing Operators</t>
  </si>
  <si>
    <t>Glaziers</t>
  </si>
  <si>
    <t>Graphic Arts Technicians</t>
  </si>
  <si>
    <t>Inspectors and Testers, Mineral and Metal Processing</t>
  </si>
  <si>
    <t>Janitors, Caretakers and Building Superintendents</t>
  </si>
  <si>
    <t>Markup Persons</t>
  </si>
  <si>
    <t>Orthopedic Technologists</t>
  </si>
  <si>
    <t>Pathologists' Assistants</t>
  </si>
  <si>
    <t>Printing Machine Operators</t>
  </si>
  <si>
    <t>Veterinary and Animal Health Technologists and Technicians</t>
  </si>
  <si>
    <t>Air Transport Ramp Attendants</t>
  </si>
  <si>
    <t>Aquaculture Support Workers</t>
  </si>
  <si>
    <t>Assemblers, Electrical Appliance, Apparatus and Equipment Manufacturing</t>
  </si>
  <si>
    <t>Automotive Mechanical Installers and Servicers</t>
  </si>
  <si>
    <t>Boat Inspectors</t>
  </si>
  <si>
    <t>Chemical Technicians</t>
  </si>
  <si>
    <t>Construction Trades Helpers and Labourers</t>
  </si>
  <si>
    <t>Court Recorders</t>
  </si>
  <si>
    <t>Curatorial Assistants</t>
  </si>
  <si>
    <t>Drywall Installers and Finishers</t>
  </si>
  <si>
    <t>Engine Room Crew, Water Transport</t>
  </si>
  <si>
    <t>Fabric Cutters</t>
  </si>
  <si>
    <t>File Preparation Operators</t>
  </si>
  <si>
    <t>Fishing Vessel Deckhands</t>
  </si>
  <si>
    <t>Floor Covering Installers</t>
  </si>
  <si>
    <t>Fur Cutters</t>
  </si>
  <si>
    <t>Furniture and Fixture Inspectors</t>
  </si>
  <si>
    <t>Gas Maintenance Workers</t>
  </si>
  <si>
    <t>General Farm Workers</t>
  </si>
  <si>
    <t>Inspectors and Testers, Electrical Appliance, Apparatus and Equipment Manufacturing</t>
  </si>
  <si>
    <t>Insulators</t>
  </si>
  <si>
    <t>Ironing, Pressing and Finishing Occupations</t>
  </si>
  <si>
    <t>Labourers in Chemical Products Processing and Utilities</t>
  </si>
  <si>
    <t>Labourers in Fish Processing</t>
  </si>
  <si>
    <t>Labourers in Food, Beverage and Tobacco Processing</t>
  </si>
  <si>
    <t>Labourers in Metal Fabrication</t>
  </si>
  <si>
    <t>Labourers in Mineral and Metal Processing</t>
  </si>
  <si>
    <t>Labourers in Rubber and Plastic Products Manufacturing</t>
  </si>
  <si>
    <t>Labourers in Wood, Pulp and Paper Processing</t>
  </si>
  <si>
    <t>Landscaping and Grounds Maintenance Labourers</t>
  </si>
  <si>
    <t>Lathers</t>
  </si>
  <si>
    <t>Light Duty Cleaners</t>
  </si>
  <si>
    <t>Logging and Forestry Labourers</t>
  </si>
  <si>
    <t>Machine Operators, Electrical Apparatus Manufacturing</t>
  </si>
  <si>
    <t>Material Handlers (Manual)</t>
  </si>
  <si>
    <t>Medical Laboratory Technicians</t>
  </si>
  <si>
    <t>Medical Transcriptionists</t>
  </si>
  <si>
    <t>Mine Labourers</t>
  </si>
  <si>
    <t>Mixing Machine Operators - Plastics Processing</t>
  </si>
  <si>
    <t>Nursery and Greenhouse Workers</t>
  </si>
  <si>
    <t>Oil and Gas Drilling, Servicing and Related Labourers</t>
  </si>
  <si>
    <t>Other Labourers in Processing, Manufacturing and Utilities</t>
  </si>
  <si>
    <t>Other Wood Products Inspectors</t>
  </si>
  <si>
    <t>Painters and Decorators</t>
  </si>
  <si>
    <t>Paper Converting Machine Operators</t>
  </si>
  <si>
    <t>Plasterers</t>
  </si>
  <si>
    <t>Plastics Products Inspectors</t>
  </si>
  <si>
    <t>Pre-flight Operators</t>
  </si>
  <si>
    <t>Roofers</t>
  </si>
  <si>
    <t>Shinglers</t>
  </si>
  <si>
    <t>Systems Testing Technicians</t>
  </si>
  <si>
    <t>Textile Fibre and Yarn Preparation Machine Operators</t>
  </si>
  <si>
    <t>Tobacco Processing Machine Operators</t>
  </si>
  <si>
    <t>Typesetting Input Operators</t>
  </si>
  <si>
    <t>Typesetting Output Operators</t>
  </si>
  <si>
    <t>Waterworks Maintenance Workers</t>
  </si>
  <si>
    <t>Biological Technicians</t>
  </si>
  <si>
    <t>Fish Plant Cutters and Cleaners</t>
  </si>
  <si>
    <t>Harvesting Labourers</t>
  </si>
  <si>
    <t>Inspectors and Testers, Fabric, Fur and Leather Products Manufacturing</t>
  </si>
  <si>
    <t>Labourers in Textile Processing</t>
  </si>
  <si>
    <t>Lumber Graders</t>
  </si>
  <si>
    <t>Marine Plant Gatherers</t>
  </si>
  <si>
    <t>Mechanical Engineering Technicians</t>
  </si>
  <si>
    <t>Other Wood Processing Inspectors and Graders</t>
  </si>
  <si>
    <t>Public Works and Maintenance Labourers</t>
  </si>
  <si>
    <t>Shellfish Harvesters</t>
  </si>
  <si>
    <t>Textile Inspectors, Graders and Samplers</t>
  </si>
  <si>
    <t>Ambulance Attendants and Other Paramedical Occupations</t>
  </si>
  <si>
    <t>Architectural Technologists and Technicians</t>
  </si>
  <si>
    <t>Cartographic Technologists and Technicians</t>
  </si>
  <si>
    <t>Chiropodists and Podiatrists</t>
  </si>
  <si>
    <t>Doctors of Podiatric Medicine</t>
  </si>
  <si>
    <t>Industrial Designers</t>
  </si>
  <si>
    <t>Osteopaths</t>
  </si>
  <si>
    <t>Patternmakers - Textile, Leather and Fur Products</t>
  </si>
  <si>
    <t>Photographers</t>
  </si>
  <si>
    <t>Technical Writers</t>
  </si>
  <si>
    <t>Carvers</t>
  </si>
  <si>
    <t>Glass Blowers</t>
  </si>
  <si>
    <t>Metal Arts Workers</t>
  </si>
  <si>
    <t>Photogrammetric Technologists and Technicians</t>
  </si>
  <si>
    <t>Potters</t>
  </si>
  <si>
    <t>Stained Glass Artists</t>
  </si>
  <si>
    <t>Stringed Instrument Makers</t>
  </si>
  <si>
    <t>Weavers</t>
  </si>
  <si>
    <t>Painters</t>
  </si>
  <si>
    <t>Sculptors</t>
  </si>
  <si>
    <t>Aerial Survey Technologists and Technicians</t>
  </si>
  <si>
    <t>Aircraft Assemblers</t>
  </si>
  <si>
    <t>Aircraft Assembly Inspectors</t>
  </si>
  <si>
    <t>Audio and Video Recording Technicians</t>
  </si>
  <si>
    <t>Blacksmiths</t>
  </si>
  <si>
    <t>Boilermakers</t>
  </si>
  <si>
    <t>Bricklayers</t>
  </si>
  <si>
    <t>Cabinetmakers</t>
  </si>
  <si>
    <t>Carpenters</t>
  </si>
  <si>
    <t>Cylinder Preparers</t>
  </si>
  <si>
    <t>Electrical Mechanics</t>
  </si>
  <si>
    <t>Electronics Testers</t>
  </si>
  <si>
    <t>Elevator Constructors and Mechanics</t>
  </si>
  <si>
    <t>Film and Video Camera Operators</t>
  </si>
  <si>
    <t>Film Strippers/Assemblers</t>
  </si>
  <si>
    <t>Flight Engineers (Second Officers)</t>
  </si>
  <si>
    <t>Furniture Finishers</t>
  </si>
  <si>
    <t>Furniture Refinishers</t>
  </si>
  <si>
    <t>Graphic Arts Camera Operators</t>
  </si>
  <si>
    <t>Heavy-Duty Equipment Mechanics</t>
  </si>
  <si>
    <t>Hide and Pelt Processing Workers</t>
  </si>
  <si>
    <t>Ironworkers</t>
  </si>
  <si>
    <t>Machine Fitters</t>
  </si>
  <si>
    <t>Major Appliance Repairers/Technicians</t>
  </si>
  <si>
    <t>Make-Up Artists</t>
  </si>
  <si>
    <t>Meteorological Technicians</t>
  </si>
  <si>
    <t>Motor Vehicle Inspectors and Testers</t>
  </si>
  <si>
    <t>Musicians</t>
  </si>
  <si>
    <t>Photographic and Film Processors</t>
  </si>
  <si>
    <t>Platemakers</t>
  </si>
  <si>
    <t>Pre-Press Technicians</t>
  </si>
  <si>
    <t>Process Control Operators, Food and Beverage Processing</t>
  </si>
  <si>
    <t>Proofmakers</t>
  </si>
  <si>
    <t>Railway Carmen/women</t>
  </si>
  <si>
    <t>Refrigeration and Air Conditioning Mechanics</t>
  </si>
  <si>
    <t>Remote Sensing Technologists and Technicians</t>
  </si>
  <si>
    <t>Scanner Operators</t>
  </si>
  <si>
    <t>Sheet Metal Workers</t>
  </si>
  <si>
    <t>Structural Metal and Platework Fabricators and Fitters</t>
  </si>
  <si>
    <t>Taxidermists</t>
  </si>
  <si>
    <t>Textile Machinery Mechanics and Repairers</t>
  </si>
  <si>
    <t>Tilesetters</t>
  </si>
  <si>
    <t>Upholsterers</t>
  </si>
  <si>
    <t>Welders</t>
  </si>
  <si>
    <t>Agricultural and Related Service Contractors and Managers</t>
  </si>
  <si>
    <t>OMi</t>
  </si>
  <si>
    <t>Aircraft Electrical Mechanics and Technicians</t>
  </si>
  <si>
    <t>Aircraft Instrument Mechanics and Technicians</t>
  </si>
  <si>
    <t>Alterationists</t>
  </si>
  <si>
    <t>Assemblers, Industrial Electrical Motors and Transformers</t>
  </si>
  <si>
    <t>Assemblers, Rubber Products</t>
  </si>
  <si>
    <t>Avionics Inspectors</t>
  </si>
  <si>
    <t>Avionics Mechanics and Technicians</t>
  </si>
  <si>
    <t>Binding and Finishing Machine Operators</t>
  </si>
  <si>
    <t>Boat Assemblers</t>
  </si>
  <si>
    <t>Brakemen/women</t>
  </si>
  <si>
    <t>Broadcast Technicians</t>
  </si>
  <si>
    <t>Calendering Process Operators - Plastics Processing</t>
  </si>
  <si>
    <t>Camera Crane Operators</t>
  </si>
  <si>
    <t>Cardiology Technologists</t>
  </si>
  <si>
    <t>Cardiopulmonary Technologists</t>
  </si>
  <si>
    <t>Central Supply Aides</t>
  </si>
  <si>
    <t>Chainsaw and Skidder Operators</t>
  </si>
  <si>
    <t>Chemical Plant Machine Operators</t>
  </si>
  <si>
    <t>Civil Engineering Technicians</t>
  </si>
  <si>
    <t>Clay Products Forming and Finishing Machine Operators</t>
  </si>
  <si>
    <t>Clinical Perfusionists</t>
  </si>
  <si>
    <t>Concrete Finishers</t>
  </si>
  <si>
    <t>Concrete Products Forming and Finishing Workers</t>
  </si>
  <si>
    <t>Concrete Products Machine Operators</t>
  </si>
  <si>
    <t>Conservation and Restoration Technicians</t>
  </si>
  <si>
    <t>Crane Operators</t>
  </si>
  <si>
    <t>Data Entry Clerks</t>
  </si>
  <si>
    <t>Deck Crew, Water Transport</t>
  </si>
  <si>
    <t>Dental Laboratory Bench Workers</t>
  </si>
  <si>
    <t>Die Setters</t>
  </si>
  <si>
    <t>Drillers - Surface Mining, Quarrying and Construction</t>
  </si>
  <si>
    <t>Electrical and Electronics Engineering Technicians</t>
  </si>
  <si>
    <t>Electrical Fitters and Wirers, Industrial Electrical Motors and Transformers</t>
  </si>
  <si>
    <t>Electroencephalographic (EEG) Technologists</t>
  </si>
  <si>
    <t>Electromyography (EMG) Technologists</t>
  </si>
  <si>
    <t>Electronics Assemblers</t>
  </si>
  <si>
    <t>Electronics Fabricators</t>
  </si>
  <si>
    <t>Extruding Process Operators - Plastics Processing</t>
  </si>
  <si>
    <t>Fish Plant Machine Operators</t>
  </si>
  <si>
    <t>Foundry Furnace Operators</t>
  </si>
  <si>
    <t>Furniture and Fixture Assemblers</t>
  </si>
  <si>
    <t>Gaffers and Lighting Technicians</t>
  </si>
  <si>
    <t>Gas Fitters</t>
  </si>
  <si>
    <t>General Office Clerks</t>
  </si>
  <si>
    <t>Geological and Mineral Technicians</t>
  </si>
  <si>
    <t>Glass Cutters</t>
  </si>
  <si>
    <t>Glass Finishing Machine Operators</t>
  </si>
  <si>
    <t>Glass Forming Machine Operators</t>
  </si>
  <si>
    <t>Glass Process Control Operators</t>
  </si>
  <si>
    <t>Grips and Riggers</t>
  </si>
  <si>
    <t>Heavy Equipment Operators (Except Crane)</t>
  </si>
  <si>
    <t>Hunters</t>
  </si>
  <si>
    <t>Industrial Engineering and Manufacturing Technicians</t>
  </si>
  <si>
    <t>Land Survey Technicians</t>
  </si>
  <si>
    <t>Leather Cutters</t>
  </si>
  <si>
    <t>Locksmiths</t>
  </si>
  <si>
    <t>Longshore Workers</t>
  </si>
  <si>
    <t>Machine Mouldmakers and Coremakers</t>
  </si>
  <si>
    <t>Machine Operators, Food and Beverage Processing</t>
  </si>
  <si>
    <t>Machine Operators, Mineral and Metal Processing</t>
  </si>
  <si>
    <t>Machining and Tooling Inspectors</t>
  </si>
  <si>
    <t>Machining Tool Operators</t>
  </si>
  <si>
    <t>Manual Coremakers</t>
  </si>
  <si>
    <t>Manual Mouldmakers</t>
  </si>
  <si>
    <t>Material Handlers (Equipment Operators)</t>
  </si>
  <si>
    <t>Mechanical Assemblers</t>
  </si>
  <si>
    <t>Mechanical Repairers, Motor Vehicle Manufacturing</t>
  </si>
  <si>
    <t>Medical Sonographers</t>
  </si>
  <si>
    <t>Metal Casters</t>
  </si>
  <si>
    <t>Metalworking Machine Operators</t>
  </si>
  <si>
    <t>Motor Vehicle Assemblers</t>
  </si>
  <si>
    <t>Motor Vehicle Body Repairers</t>
  </si>
  <si>
    <t>Motorcycle and Other Related Mechanics</t>
  </si>
  <si>
    <t>Moulding Process Operators - Plastics Processing</t>
  </si>
  <si>
    <t>Nuclear Medicine Technologists</t>
  </si>
  <si>
    <t>Oil and Gas Well Loggers, Testers and Related Workers</t>
  </si>
  <si>
    <t>Oil and Gas Well Services Operators</t>
  </si>
  <si>
    <t>Optical/Ophthalmic Laboratory Technicians and Assistants</t>
  </si>
  <si>
    <t>Other Assemblers</t>
  </si>
  <si>
    <t>Other Repairers and Servicers</t>
  </si>
  <si>
    <t>Other Small Engine and Equipment Mechanics</t>
  </si>
  <si>
    <t>Other Wood Processing Machine Operators</t>
  </si>
  <si>
    <t>Other Wood Products Assemblers</t>
  </si>
  <si>
    <t>Painters and Coaters - Industrial</t>
  </si>
  <si>
    <t>Papermaking and Finishing Machine Operators</t>
  </si>
  <si>
    <t>Pest Controllers and Fumigators</t>
  </si>
  <si>
    <t>Picture Framers</t>
  </si>
  <si>
    <t>Plastic Products Assemblers and Finishers</t>
  </si>
  <si>
    <t>Plating, Metal Spraying and Related Operators</t>
  </si>
  <si>
    <t>Preparators and Museology Technicians</t>
  </si>
  <si>
    <t>Projectionists</t>
  </si>
  <si>
    <t>Props Persons and Set Builders</t>
  </si>
  <si>
    <t>Public Works Maintenance Equipment Operators</t>
  </si>
  <si>
    <t>Pulp Mill Machine Operators</t>
  </si>
  <si>
    <t>Radiation Therapists</t>
  </si>
  <si>
    <t>Radiological Technologists</t>
  </si>
  <si>
    <t>Railway Locomotive Engineers</t>
  </si>
  <si>
    <t>Railway Track Maintenance Workers</t>
  </si>
  <si>
    <t>Railway Yard Workers</t>
  </si>
  <si>
    <t>Residential and Commercial Installers and Servicers</t>
  </si>
  <si>
    <t>Respiratory Therapists</t>
  </si>
  <si>
    <t>Safe and Vault Servicers</t>
  </si>
  <si>
    <t>Saw Fitters</t>
  </si>
  <si>
    <t>Sawmill Machine Operators</t>
  </si>
  <si>
    <t>Sewing Machine Operators</t>
  </si>
  <si>
    <t>Shoe Repairers</t>
  </si>
  <si>
    <t>Silviculture and Forestry Workers</t>
  </si>
  <si>
    <t>Small Appliance Servicers and Repairers</t>
  </si>
  <si>
    <t>Specialty Finishing Equipment Operators</t>
  </si>
  <si>
    <t>Stone Forming and Finishing Workers</t>
  </si>
  <si>
    <t>Textile Dyeing and Finishing Machine Operators</t>
  </si>
  <si>
    <t>Trappers</t>
  </si>
  <si>
    <t>Water Well Drillers</t>
  </si>
  <si>
    <t>Weavers, Knitters and Other Fabric-Making Occupations</t>
  </si>
  <si>
    <t>Welding, Brazing and Soldering Machine Operators</t>
  </si>
  <si>
    <t>Woodworking Machine Operators</t>
  </si>
  <si>
    <t>Yard Locomotive Engineers</t>
  </si>
  <si>
    <t>Cable Yarding System Operators</t>
  </si>
  <si>
    <t>Mechanical Harvester and Forwarder Operators</t>
  </si>
  <si>
    <t>Mechanical Tree Processor and Loader Operators</t>
  </si>
  <si>
    <t>Power Station Operators</t>
  </si>
  <si>
    <t>Power Systems Operators</t>
  </si>
  <si>
    <t>Rubber Processing Machine Operators</t>
  </si>
  <si>
    <t>Web Technicians</t>
  </si>
  <si>
    <t>Aircraft Mechanics</t>
  </si>
  <si>
    <t>Automotive Service Technicians</t>
  </si>
  <si>
    <t>Chemical Technologists</t>
  </si>
  <si>
    <t>Commercial Divers</t>
  </si>
  <si>
    <t>Construction Millwrights and Industrial Mechanics (Except Textile)</t>
  </si>
  <si>
    <t>Dietary Technicians</t>
  </si>
  <si>
    <t>Dressmakers</t>
  </si>
  <si>
    <t>Electrical and Electronics Engineering Technologists</t>
  </si>
  <si>
    <t>Electronic Service Technicians (Household and Business Equipment)</t>
  </si>
  <si>
    <t>Flight Service Specialists</t>
  </si>
  <si>
    <t>Furriers</t>
  </si>
  <si>
    <t>Geographic Information Systems (GIS) Technologists and Technicians</t>
  </si>
  <si>
    <t>Gunsmiths</t>
  </si>
  <si>
    <t>Industrial Instrument Technicians and Mechanics</t>
  </si>
  <si>
    <t>Jewellers and Related Workers</t>
  </si>
  <si>
    <t>Land Survey Technologists</t>
  </si>
  <si>
    <t>Machinists</t>
  </si>
  <si>
    <t>Mechanical Engineering Technologists</t>
  </si>
  <si>
    <t>Metal Mould Makers</t>
  </si>
  <si>
    <t>Curators</t>
  </si>
  <si>
    <t>Executive Chefs</t>
  </si>
  <si>
    <t>Forestry Technologists and Technicians</t>
  </si>
  <si>
    <t>Judges</t>
  </si>
  <si>
    <t>Library, Archive, Museum and Art Gallery Managers</t>
  </si>
  <si>
    <t>Managers in Health Care</t>
  </si>
  <si>
    <t>Recreation and Sports Program and Service Directors</t>
  </si>
  <si>
    <t>Acting Teachers</t>
  </si>
  <si>
    <t>Dance Teachers</t>
  </si>
  <si>
    <t>Farm Supervisors</t>
  </si>
  <si>
    <t>Managers - Publishing, Motion Pictures, Broadcasting and Performing Arts</t>
  </si>
  <si>
    <t>Retail Trade Managers</t>
  </si>
  <si>
    <t>Teachers of Music or Voice</t>
  </si>
  <si>
    <t>Conductors</t>
  </si>
  <si>
    <t>Electrical Power Distribution Managers</t>
  </si>
  <si>
    <t>Government Managers - Economic Analysis, Policy Development and Program Administration</t>
  </si>
  <si>
    <t>Government Managers - Education Policy Development and Program Administration</t>
  </si>
  <si>
    <t>Government Managers - Health and Social Policy Development and Program Administration</t>
  </si>
  <si>
    <t>Manufacturing Managers</t>
  </si>
  <si>
    <t>Natural Gas Supply Managers</t>
  </si>
  <si>
    <t>Other Managers in Public Administration</t>
  </si>
  <si>
    <t>Petroleum Product Distribution Managers</t>
  </si>
  <si>
    <t>Primary Production Managers (Except Agriculture)</t>
  </si>
  <si>
    <t>Waste Systems Managers</t>
  </si>
  <si>
    <t>Water Pollution Control Managers</t>
  </si>
  <si>
    <t>Water Supply Managers</t>
  </si>
  <si>
    <t>Arrangers</t>
  </si>
  <si>
    <t>Conservators</t>
  </si>
  <si>
    <t>Supervisors, Food, Beverage and Tobacco Processing</t>
  </si>
  <si>
    <t>NOCCode</t>
  </si>
  <si>
    <t>Title</t>
  </si>
  <si>
    <t>ProfileImageUrl</t>
  </si>
  <si>
    <t>FirstVideo</t>
  </si>
  <si>
    <t>SecondVideo</t>
  </si>
  <si>
    <t>#0011</t>
  </si>
  <si>
    <t>http://career.lndo.site/noc_image/0011-NOC-profile.png</t>
  </si>
  <si>
    <t>NULL</t>
  </si>
  <si>
    <t>#0012</t>
  </si>
  <si>
    <t>Senior government managers and officials</t>
  </si>
  <si>
    <t>http://career.lndo.site/noc_image/0012-NOC-profile.png</t>
  </si>
  <si>
    <t>#0013</t>
  </si>
  <si>
    <t>Senior managers - financial, communications and other business services</t>
  </si>
  <si>
    <t>http://career.lndo.site/noc_image/0013-NOC-profile.png</t>
  </si>
  <si>
    <t>#0014</t>
  </si>
  <si>
    <t>Senior managers - health, education, social and community services and membership organizations</t>
  </si>
  <si>
    <t>http://career.lndo.site/noc_image/0014-NOC-profile.png</t>
  </si>
  <si>
    <t>#0015</t>
  </si>
  <si>
    <t>Senior managers - trade, broadcasting and other services, n.e.c.</t>
  </si>
  <si>
    <t>http://career.lndo.site/noc_image/0015-NOC-profile.png</t>
  </si>
  <si>
    <t>B4ztw5v9CzY</t>
  </si>
  <si>
    <t>#0016</t>
  </si>
  <si>
    <t>Senior managers - construction, transportation, production and utilities</t>
  </si>
  <si>
    <t>http://career.lndo.site/noc_image/0016-NOC-profile.png</t>
  </si>
  <si>
    <t>#0111</t>
  </si>
  <si>
    <t>Financial managers</t>
  </si>
  <si>
    <t>http://career.lndo.site/noc_image/0111-NOC-profile.png</t>
  </si>
  <si>
    <t>#0112</t>
  </si>
  <si>
    <t>Human resources managers</t>
  </si>
  <si>
    <t>http://career.lndo.site/noc_image/0112-NOC-profile.png</t>
  </si>
  <si>
    <t>B8Lubga0tNA</t>
  </si>
  <si>
    <t>#0113</t>
  </si>
  <si>
    <t>Purchasing managers</t>
  </si>
  <si>
    <t>http://career.lndo.site/noc_image/0113-NOC-profile.png</t>
  </si>
  <si>
    <t>#0114</t>
  </si>
  <si>
    <t>Other administrative services managers</t>
  </si>
  <si>
    <t>http://career.lndo.site/noc_image/0114-NOC-profile.png</t>
  </si>
  <si>
    <t>#0121</t>
  </si>
  <si>
    <t>Insurance, real estate and financial brokerage managers</t>
  </si>
  <si>
    <t>http://career.lndo.site/noc_image/0121-NOC-profile.png</t>
  </si>
  <si>
    <t>#0122</t>
  </si>
  <si>
    <t>Banking, credit and other investment managers</t>
  </si>
  <si>
    <t>http://career.lndo.site/noc_image/0122-NOC-profile.png</t>
  </si>
  <si>
    <t>iBQlSfAHDoY</t>
  </si>
  <si>
    <t>#0124</t>
  </si>
  <si>
    <t>Advertising, marketing and public relations managers</t>
  </si>
  <si>
    <t>http://career.lndo.site/noc_image/0124-NOC-profile.png</t>
  </si>
  <si>
    <t>52xU5UoWp7c</t>
  </si>
  <si>
    <t>SOngj24r4IU</t>
  </si>
  <si>
    <t>#0125</t>
  </si>
  <si>
    <t>Other business services managers</t>
  </si>
  <si>
    <t>http://career.lndo.site/noc_image/0125-NOC-profile.png</t>
  </si>
  <si>
    <t>#0131</t>
  </si>
  <si>
    <t>Telecommunication carriers managers</t>
  </si>
  <si>
    <t>http://career.lndo.site/noc_image/0131-NOC-profile.png</t>
  </si>
  <si>
    <t>#0132</t>
  </si>
  <si>
    <t>Postal and courier services managers</t>
  </si>
  <si>
    <t>http://career.lndo.site/noc_image/0132-NOC-profile.png</t>
  </si>
  <si>
    <t>#0211</t>
  </si>
  <si>
    <t>Engineering managers</t>
  </si>
  <si>
    <t>http://career.lndo.site/noc_image/0211-NOC-profile.png</t>
  </si>
  <si>
    <t>#0212</t>
  </si>
  <si>
    <t>Architecture and science managers</t>
  </si>
  <si>
    <t>http://career.lndo.site/noc_image/0212-NOC-profile.png</t>
  </si>
  <si>
    <t>#0213</t>
  </si>
  <si>
    <t>Computer and information systems managers</t>
  </si>
  <si>
    <t>http://career.lndo.site/noc_image/0213-NOC-profile.png</t>
  </si>
  <si>
    <t>#0311</t>
  </si>
  <si>
    <t>Managers in health care</t>
  </si>
  <si>
    <t>http://career.lndo.site/noc_image/0311-NOC-profile.png</t>
  </si>
  <si>
    <t>#0411</t>
  </si>
  <si>
    <t>Government managers - health and social policy development and program administration</t>
  </si>
  <si>
    <t>http://career.lndo.site/noc_image/0411-NOC-profile.png</t>
  </si>
  <si>
    <t>#0412</t>
  </si>
  <si>
    <t>Government managers - economic analysis, policy development and program administration</t>
  </si>
  <si>
    <t>http://career.lndo.site/noc_image/0412-NOC-profile.png</t>
  </si>
  <si>
    <t>#0413</t>
  </si>
  <si>
    <t>Government managers - education policy development and program administration</t>
  </si>
  <si>
    <t>http://career.lndo.site/noc_image/0413-NOC-profile.png</t>
  </si>
  <si>
    <t>#0414</t>
  </si>
  <si>
    <t>Other managers in public administration</t>
  </si>
  <si>
    <t>http://career.lndo.site/noc_image/0414-NOC-profile.png</t>
  </si>
  <si>
    <t>#0421</t>
  </si>
  <si>
    <t>Administrators - post-secondary education and vocational training</t>
  </si>
  <si>
    <t>http://career.lndo.site/noc_image/0421-NOC-profile.png</t>
  </si>
  <si>
    <t>#0422</t>
  </si>
  <si>
    <t>School principals and administrators of elementary and secondary education</t>
  </si>
  <si>
    <t>http://career.lndo.site/noc_image/0422-NOC-profile.png</t>
  </si>
  <si>
    <t>fbPrT9g2GmY</t>
  </si>
  <si>
    <t>#0423</t>
  </si>
  <si>
    <t>Managers in social, community and correctional services</t>
  </si>
  <si>
    <t>http://career.lndo.site/noc_image/0423-NOC-profile.png</t>
  </si>
  <si>
    <t>#0431</t>
  </si>
  <si>
    <t>Commissioned police officers</t>
  </si>
  <si>
    <t>http://career.lndo.site/noc_image/0431-NOC-profile.png</t>
  </si>
  <si>
    <t>#0432</t>
  </si>
  <si>
    <t>Fire chiefs and senior firefighting officers</t>
  </si>
  <si>
    <t>http://career.lndo.site/noc_image/0432-NOC-profile.png</t>
  </si>
  <si>
    <t>#0433</t>
  </si>
  <si>
    <t>Commissioned officers of the Canadian Forces</t>
  </si>
  <si>
    <t>http://career.lndo.site/noc_image/0433-NOC-profile.png</t>
  </si>
  <si>
    <t>#0511</t>
  </si>
  <si>
    <t>Library, archive, museum and art gallery managers</t>
  </si>
  <si>
    <t>http://career.lndo.site/noc_image/0511-NOC-profile.png</t>
  </si>
  <si>
    <t>#0512</t>
  </si>
  <si>
    <t>Managers - publishing, motion pictures, broadcasting and performing arts</t>
  </si>
  <si>
    <t>http://career.lndo.site/noc_image/0512-NOC-profile.png</t>
  </si>
  <si>
    <t>#0513</t>
  </si>
  <si>
    <t>Recreation, sports and fitness program and service directors</t>
  </si>
  <si>
    <t>http://career.lndo.site/noc_image/0513-NOC-profile.png</t>
  </si>
  <si>
    <t>QLRs7dnvn0E</t>
  </si>
  <si>
    <t>#0601</t>
  </si>
  <si>
    <t>Corporate sales managers</t>
  </si>
  <si>
    <t>http://career.lndo.site/noc_image/0601-NOC-profile.png</t>
  </si>
  <si>
    <t>#0621</t>
  </si>
  <si>
    <t>Retail and wholesale trade managers</t>
  </si>
  <si>
    <t>http://career.lndo.site/noc_image/0621-NOC-profile.png</t>
  </si>
  <si>
    <t>AT9TaZqWmT0</t>
  </si>
  <si>
    <t>#0631</t>
  </si>
  <si>
    <t>Restaurant and food service managers</t>
  </si>
  <si>
    <t>http://career.lndo.site/noc_image/0631-NOC-profile.png</t>
  </si>
  <si>
    <t>rb_2YXACcYk</t>
  </si>
  <si>
    <t>#0632</t>
  </si>
  <si>
    <t>Accommodation service managers</t>
  </si>
  <si>
    <t>http://career.lndo.site/noc_image/0632-NOC-profile.png</t>
  </si>
  <si>
    <t>#0651</t>
  </si>
  <si>
    <t>Managers in customer and personal services, n.e.c.</t>
  </si>
  <si>
    <t>http://career.lndo.site/noc_image/0651-NOC-profile.png</t>
  </si>
  <si>
    <t>#0711</t>
  </si>
  <si>
    <t>Construction managers</t>
  </si>
  <si>
    <t>http://career.lndo.site/noc_image/0711-NOC-profile.png</t>
  </si>
  <si>
    <t>ZMaN8yc2PAA</t>
  </si>
  <si>
    <t>#0712</t>
  </si>
  <si>
    <t>Home building and renovation managers</t>
  </si>
  <si>
    <t>http://career.lndo.site/noc_image/0712-NOC-profile.png</t>
  </si>
  <si>
    <t>nXfp3Ef5SPQ</t>
  </si>
  <si>
    <t>#0714</t>
  </si>
  <si>
    <t>Facility operation and maintenance managers</t>
  </si>
  <si>
    <t>http://career.lndo.site/noc_image/0714-NOC-profile.png</t>
  </si>
  <si>
    <t>7XXDoaZtQ60</t>
  </si>
  <si>
    <t>#0731</t>
  </si>
  <si>
    <t>Managers in transportation</t>
  </si>
  <si>
    <t>http://career.lndo.site/noc_image/0731-NOC-profile.png</t>
  </si>
  <si>
    <t>#0811</t>
  </si>
  <si>
    <t>Managers in natural resources production and fishing</t>
  </si>
  <si>
    <t>http://career.lndo.site/noc_image/0811-NOC-profile.png</t>
  </si>
  <si>
    <t>ObcqWez2ruI</t>
  </si>
  <si>
    <t>#0821</t>
  </si>
  <si>
    <t>Managers in agriculture</t>
  </si>
  <si>
    <t>http://career.lndo.site/noc_image/0821-NOC-profile.png</t>
  </si>
  <si>
    <t>NUAG0a02Coc</t>
  </si>
  <si>
    <t>#0822</t>
  </si>
  <si>
    <t>Managers in horticulture</t>
  </si>
  <si>
    <t>http://career.lndo.site/noc_image/0822-NOC-profile.png</t>
  </si>
  <si>
    <t>#0823</t>
  </si>
  <si>
    <t>Managers in aquaculture</t>
  </si>
  <si>
    <t>http://career.lndo.site/noc_image/0823-NOC-profile.png</t>
  </si>
  <si>
    <t>#0911</t>
  </si>
  <si>
    <t>Manufacturing managers</t>
  </si>
  <si>
    <t>http://career.lndo.site/noc_image/0911-NOC-profile.png</t>
  </si>
  <si>
    <t>#0912</t>
  </si>
  <si>
    <t>Utilities managers</t>
  </si>
  <si>
    <t>http://career.lndo.site/noc_image/0912-NOC-profile.png</t>
  </si>
  <si>
    <t>#1111</t>
  </si>
  <si>
    <t>Financial auditors and accountants</t>
  </si>
  <si>
    <t>http://career.lndo.site/noc_image/1111-NOC-profile.png</t>
  </si>
  <si>
    <t>s9Tk7nraMcM</t>
  </si>
  <si>
    <t>#1112</t>
  </si>
  <si>
    <t>Financial and investment analysts</t>
  </si>
  <si>
    <t>http://career.lndo.site/noc_image/1112-NOC-profile.png</t>
  </si>
  <si>
    <t>#1113</t>
  </si>
  <si>
    <t>Securities agents, investment dealers and brokers</t>
  </si>
  <si>
    <t>http://career.lndo.site/noc_image/1113-NOC-profile.png</t>
  </si>
  <si>
    <t>#1114</t>
  </si>
  <si>
    <t>Other financial officers</t>
  </si>
  <si>
    <t>http://career.lndo.site/noc_image/1114-NOC-profile.png</t>
  </si>
  <si>
    <t>#1121</t>
  </si>
  <si>
    <t>Human resources professionals</t>
  </si>
  <si>
    <t>http://career.lndo.site/noc_image/1121-NOC-profile.png</t>
  </si>
  <si>
    <t>RcRcdYLPy1M</t>
  </si>
  <si>
    <t>#1122</t>
  </si>
  <si>
    <t>Professional occupations in business management consulting</t>
  </si>
  <si>
    <t>http://career.lndo.site/noc_image/1122-NOC-profile.png</t>
  </si>
  <si>
    <t>#1123</t>
  </si>
  <si>
    <t>Professional occupations in advertising, marketing and public relations</t>
  </si>
  <si>
    <t>http://career.lndo.site/noc_image/1123-NOC-profile.png</t>
  </si>
  <si>
    <t>zXBY9QH_dhU</t>
  </si>
  <si>
    <t>#1211</t>
  </si>
  <si>
    <t>Supervisors, general office and administrative support workers</t>
  </si>
  <si>
    <t>http://career.lndo.site/noc_image/1211-NOC-profile.png</t>
  </si>
  <si>
    <t>#1212</t>
  </si>
  <si>
    <t>Supervisors, finance and insurance office workers</t>
  </si>
  <si>
    <t>http://career.lndo.site/noc_image/1212-NOC-profile.png</t>
  </si>
  <si>
    <t>#1213</t>
  </si>
  <si>
    <t>Supervisors, library, correspondence and related information workers</t>
  </si>
  <si>
    <t>http://career.lndo.site/noc_image/1213-NOC-profile.png</t>
  </si>
  <si>
    <t>#1214</t>
  </si>
  <si>
    <t>Supervisors, mail and message distribution occupations</t>
  </si>
  <si>
    <t>http://career.lndo.site/noc_image/1214-NOC-profile.png</t>
  </si>
  <si>
    <t>#1215</t>
  </si>
  <si>
    <t>Supervisors, supply chain, tracking and scheduling co-ordination occupations</t>
  </si>
  <si>
    <t>http://career.lndo.site/noc_image/1215-NOC-profile.png</t>
  </si>
  <si>
    <t>#1221</t>
  </si>
  <si>
    <t>Administrative officers</t>
  </si>
  <si>
    <t>http://career.lndo.site/noc_image/1221-NOC-profile.png</t>
  </si>
  <si>
    <t>lJJfYtIeev8</t>
  </si>
  <si>
    <t>#1222</t>
  </si>
  <si>
    <t>Executive assistants</t>
  </si>
  <si>
    <t>http://career.lndo.site/noc_image/1222-NOC-profile.png</t>
  </si>
  <si>
    <t>mnti-_qFxA8</t>
  </si>
  <si>
    <t>#1223</t>
  </si>
  <si>
    <t>Human resources and recruitment officers</t>
  </si>
  <si>
    <t>http://career.lndo.site/noc_image/1223-NOC-profile.png</t>
  </si>
  <si>
    <t>#1224</t>
  </si>
  <si>
    <t>Property administrators</t>
  </si>
  <si>
    <t>http://career.lndo.site/noc_image/1224-NOC-profile.png</t>
  </si>
  <si>
    <t>#1225</t>
  </si>
  <si>
    <t>Purchasing agents and officers</t>
  </si>
  <si>
    <t>http://career.lndo.site/noc_image/1225-NOC-profile.png</t>
  </si>
  <si>
    <t>#1226</t>
  </si>
  <si>
    <t>Conference and event planners</t>
  </si>
  <si>
    <t>http://career.lndo.site/noc_image/1226-NOC-profile.png</t>
  </si>
  <si>
    <t>VZzto0mEJ_o</t>
  </si>
  <si>
    <t>#1227</t>
  </si>
  <si>
    <t>Court officers and justices of the peace</t>
  </si>
  <si>
    <t>http://career.lndo.site/noc_image/1227-NOC-profile.png</t>
  </si>
  <si>
    <t>#1228</t>
  </si>
  <si>
    <t>Employment insurance, immigration, border services and revenue officers</t>
  </si>
  <si>
    <t>http://career.lndo.site/noc_image/1228-NOC-profile.png</t>
  </si>
  <si>
    <t>F9b2s14K9cc</t>
  </si>
  <si>
    <t>#1241</t>
  </si>
  <si>
    <t>Administrative assistants</t>
  </si>
  <si>
    <t>http://career.lndo.site/noc_image/1241-NOC-profile.png</t>
  </si>
  <si>
    <t>#1242</t>
  </si>
  <si>
    <t>Legal administrative assistants</t>
  </si>
  <si>
    <t>http://career.lndo.site/noc_image/1242-NOC-profile.png</t>
  </si>
  <si>
    <t>2cS63-hyf4Y</t>
  </si>
  <si>
    <t>#1243</t>
  </si>
  <si>
    <t>Medical administrative assistants</t>
  </si>
  <si>
    <t>http://career.lndo.site/noc_image/1243-NOC-profile.png</t>
  </si>
  <si>
    <t>#1251</t>
  </si>
  <si>
    <t>Court reporters, medical transcriptionists and related occupations</t>
  </si>
  <si>
    <t>http://career.lndo.site/noc_image/1251-NOC-profile.png</t>
  </si>
  <si>
    <t>#1252</t>
  </si>
  <si>
    <t>Health information management occupations</t>
  </si>
  <si>
    <t>http://career.lndo.site/noc_image/1252-NOC-profile.png</t>
  </si>
  <si>
    <t>#1253</t>
  </si>
  <si>
    <t>Records management technicians</t>
  </si>
  <si>
    <t>http://career.lndo.site/noc_image/1253-NOC-profile.png</t>
  </si>
  <si>
    <t>#1254</t>
  </si>
  <si>
    <t>Statistical officers and related research support occupations</t>
  </si>
  <si>
    <t>http://career.lndo.site/noc_image/1254-NOC-profile.png</t>
  </si>
  <si>
    <t>#1311</t>
  </si>
  <si>
    <t>Accounting technicians and bookkeepers</t>
  </si>
  <si>
    <t>http://career.lndo.site/noc_image/1311-NOC-profile.png</t>
  </si>
  <si>
    <t>uoWPgJrJbmU</t>
  </si>
  <si>
    <t>#1312</t>
  </si>
  <si>
    <t>Insurance adjusters and claims examiners</t>
  </si>
  <si>
    <t>http://career.lndo.site/noc_image/1312-NOC-profile.png</t>
  </si>
  <si>
    <t>#1313</t>
  </si>
  <si>
    <t>Insurance underwriters</t>
  </si>
  <si>
    <t>http://career.lndo.site/noc_image/1313-NOC-profile.png</t>
  </si>
  <si>
    <t>#1314</t>
  </si>
  <si>
    <t>Assessors, valuators and appraisers</t>
  </si>
  <si>
    <t>http://career.lndo.site/noc_image/1314-NOC-profile.png</t>
  </si>
  <si>
    <t>#1315</t>
  </si>
  <si>
    <t>Customs, ship and other brokers</t>
  </si>
  <si>
    <t>http://career.lndo.site/noc_image/1315-NOC-profile.png</t>
  </si>
  <si>
    <t>zToLB35zBv8</t>
  </si>
  <si>
    <t>#1411</t>
  </si>
  <si>
    <t>General office support workers</t>
  </si>
  <si>
    <t>http://career.lndo.site/noc_image/1411-NOC-profile.png</t>
  </si>
  <si>
    <t>4867Bc9ktDw</t>
  </si>
  <si>
    <t>#1414</t>
  </si>
  <si>
    <t>http://career.lndo.site/noc_image/1414-NOC-profile.png</t>
  </si>
  <si>
    <t>gCizwITonaY</t>
  </si>
  <si>
    <t>#1415</t>
  </si>
  <si>
    <t>Personnel clerks</t>
  </si>
  <si>
    <t>http://career.lndo.site/noc_image/1415-NOC-profile.png</t>
  </si>
  <si>
    <t>#1416</t>
  </si>
  <si>
    <t>Court clerks</t>
  </si>
  <si>
    <t>http://career.lndo.site/noc_image/1416-NOC-profile.png</t>
  </si>
  <si>
    <t>#1422</t>
  </si>
  <si>
    <t>Data entry clerks</t>
  </si>
  <si>
    <t>http://career.lndo.site/noc_image/1422-NOC-profile.png</t>
  </si>
  <si>
    <t>#1423</t>
  </si>
  <si>
    <t>Desktop publishing operators and related occupations</t>
  </si>
  <si>
    <t>http://career.lndo.site/noc_image/1423-NOC-profile.png</t>
  </si>
  <si>
    <t>#1431</t>
  </si>
  <si>
    <t>Accounting and related clerks</t>
  </si>
  <si>
    <t>http://career.lndo.site/noc_image/1431-NOC-profile.png</t>
  </si>
  <si>
    <t>aWn7mULLowQ</t>
  </si>
  <si>
    <t>#1432</t>
  </si>
  <si>
    <t>Payroll clerks</t>
  </si>
  <si>
    <t>http://career.lndo.site/noc_image/1432-NOC-profile.png</t>
  </si>
  <si>
    <t>#1434</t>
  </si>
  <si>
    <t>Banking, insurance and other financial clerks</t>
  </si>
  <si>
    <t>http://career.lndo.site/noc_image/1434-NOC-profile.png</t>
  </si>
  <si>
    <t>#1435</t>
  </si>
  <si>
    <t>http://career.lndo.site/noc_image/1435-NOC-profile.png</t>
  </si>
  <si>
    <t>#1451</t>
  </si>
  <si>
    <t>Library assistants and clerks</t>
  </si>
  <si>
    <t>http://career.lndo.site/noc_image/1451-NOC-profile.png</t>
  </si>
  <si>
    <t>#1452</t>
  </si>
  <si>
    <t>Correspondence, publication and regulatory clerks</t>
  </si>
  <si>
    <t>http://career.lndo.site/noc_image/1452-NOC-profile.png</t>
  </si>
  <si>
    <t>#1454</t>
  </si>
  <si>
    <t>Survey interviewers and statistical clerks</t>
  </si>
  <si>
    <t>http://career.lndo.site/noc_image/1454-NOC-profile.png</t>
  </si>
  <si>
    <t>#1511</t>
  </si>
  <si>
    <t>Mail, postal and related workers</t>
  </si>
  <si>
    <t>http://career.lndo.site/noc_image/1511-NOC-profile.png</t>
  </si>
  <si>
    <t>#1512</t>
  </si>
  <si>
    <t>Letter carriers</t>
  </si>
  <si>
    <t>http://career.lndo.site/noc_image/1512-NOC-profile.png</t>
  </si>
  <si>
    <t>#1513</t>
  </si>
  <si>
    <t>Couriers, messengers and door-to-door distributors</t>
  </si>
  <si>
    <t>http://career.lndo.site/noc_image/1513-NOC-profile.png</t>
  </si>
  <si>
    <t>MRnjyXvIIQQ</t>
  </si>
  <si>
    <t>#1521</t>
  </si>
  <si>
    <t>Shippers and receivers</t>
  </si>
  <si>
    <t>http://career.lndo.site/noc_image/1521-NOC-profile.png</t>
  </si>
  <si>
    <t>PISPgBrwUAo</t>
  </si>
  <si>
    <t>#1522</t>
  </si>
  <si>
    <t>Storekeepers and partspersons</t>
  </si>
  <si>
    <t>http://career.lndo.site/noc_image/1522-NOC-profile.png</t>
  </si>
  <si>
    <t>#1523</t>
  </si>
  <si>
    <t>Production logistics co-ordinators</t>
  </si>
  <si>
    <t>http://career.lndo.site/noc_image/1523-NOC-profile.png</t>
  </si>
  <si>
    <t>#1524</t>
  </si>
  <si>
    <t>Purchasing and inventory control workers</t>
  </si>
  <si>
    <t>http://career.lndo.site/noc_image/1524-NOC-profile.png</t>
  </si>
  <si>
    <t>#1525</t>
  </si>
  <si>
    <t>http://career.lndo.site/noc_image/1525-NOC-profile.png</t>
  </si>
  <si>
    <t>#1526</t>
  </si>
  <si>
    <t>Transportation route and crew schedulers</t>
  </si>
  <si>
    <t>http://career.lndo.site/noc_image/1526-NOC-profile.png</t>
  </si>
  <si>
    <t>#2111</t>
  </si>
  <si>
    <t>Physicists and astronomers</t>
  </si>
  <si>
    <t>http://career.lndo.site/noc_image/2111-NOC-profile.png</t>
  </si>
  <si>
    <t>#2112</t>
  </si>
  <si>
    <t>http://career.lndo.site/noc_image/2112-NOC-profile.png</t>
  </si>
  <si>
    <t>mgi-iWMq1eY</t>
  </si>
  <si>
    <t>#2113</t>
  </si>
  <si>
    <t>Geoscientists and oceanographers</t>
  </si>
  <si>
    <t>http://career.lndo.site/noc_image/2113-NOC-profile.png</t>
  </si>
  <si>
    <t>cc6cISY752M</t>
  </si>
  <si>
    <t>#2114</t>
  </si>
  <si>
    <t>Meteorologists and climatologists</t>
  </si>
  <si>
    <t>http://career.lndo.site/noc_image/2114-NOC-profile.png</t>
  </si>
  <si>
    <t>#2115</t>
  </si>
  <si>
    <t>Other professional occupations in physical sciences</t>
  </si>
  <si>
    <t>http://career.lndo.site/noc_image/2115-NOC-profile.png</t>
  </si>
  <si>
    <t>#2121</t>
  </si>
  <si>
    <t>Biologists and related scientists</t>
  </si>
  <si>
    <t>http://career.lndo.site/noc_image/2121-NOC-profile.png</t>
  </si>
  <si>
    <t>Ji8bLaBa_YQ</t>
  </si>
  <si>
    <t>#2122</t>
  </si>
  <si>
    <t>Forestry professionals</t>
  </si>
  <si>
    <t>http://career.lndo.site/noc_image/2122-NOC-profile.png</t>
  </si>
  <si>
    <t>cNQCUbei8to</t>
  </si>
  <si>
    <t>#2123</t>
  </si>
  <si>
    <t>Agricultural representatives, consultants and specialists</t>
  </si>
  <si>
    <t>http://career.lndo.site/noc_image/2123-NOC-profile.png</t>
  </si>
  <si>
    <t>#2131</t>
  </si>
  <si>
    <t>Civil engineers</t>
  </si>
  <si>
    <t>http://career.lndo.site/noc_image/2131-NOC-profile.png</t>
  </si>
  <si>
    <t>I0qke6LOHro</t>
  </si>
  <si>
    <t>#2132</t>
  </si>
  <si>
    <t>Mechanical engineers</t>
  </si>
  <si>
    <t>http://career.lndo.site/noc_image/2132-NOC-profile.png</t>
  </si>
  <si>
    <t>#2133</t>
  </si>
  <si>
    <t>Electrical and electronics engineers</t>
  </si>
  <si>
    <t>http://career.lndo.site/noc_image/2133-NOC-profile.png</t>
  </si>
  <si>
    <t>V3gjgqxN238</t>
  </si>
  <si>
    <t>#2134</t>
  </si>
  <si>
    <t>Chemical engineers</t>
  </si>
  <si>
    <t>http://career.lndo.site/noc_image/2134-NOC-profile.png</t>
  </si>
  <si>
    <t>#2141</t>
  </si>
  <si>
    <t>Industrial and manufacturing engineers</t>
  </si>
  <si>
    <t>http://career.lndo.site/noc_image/2141-NOC-profile.png</t>
  </si>
  <si>
    <t>#2142</t>
  </si>
  <si>
    <t>Metallurgical and materials engineers</t>
  </si>
  <si>
    <t>http://career.lndo.site/noc_image/2142-NOC-profile.png</t>
  </si>
  <si>
    <t>#2143</t>
  </si>
  <si>
    <t>Mining engineers</t>
  </si>
  <si>
    <t>http://career.lndo.site/noc_image/2143-NOC-profile.png</t>
  </si>
  <si>
    <t>#2144</t>
  </si>
  <si>
    <t>Geological engineers</t>
  </si>
  <si>
    <t>http://career.lndo.site/noc_image/2144-NOC-profile.png</t>
  </si>
  <si>
    <t>#2145</t>
  </si>
  <si>
    <t>Petroleum engineers</t>
  </si>
  <si>
    <t>http://career.lndo.site/noc_image/2145-NOC-profile.png</t>
  </si>
  <si>
    <t>#2146</t>
  </si>
  <si>
    <t>Aerospace engineers</t>
  </si>
  <si>
    <t>http://career.lndo.site/noc_image/2146-NOC-profile.png</t>
  </si>
  <si>
    <t>#2147</t>
  </si>
  <si>
    <t>Computer engineers (except software engineers and designers)</t>
  </si>
  <si>
    <t>http://career.lndo.site/noc_image/2147-NOC-profile.png</t>
  </si>
  <si>
    <t>#2148</t>
  </si>
  <si>
    <t>Other professional engineers, n.e.c.</t>
  </si>
  <si>
    <t>http://career.lndo.site/noc_image/2148-NOC-profile.png</t>
  </si>
  <si>
    <t>#2151</t>
  </si>
  <si>
    <t>http://career.lndo.site/noc_image/2151-NOC-profile.png</t>
  </si>
  <si>
    <t>5mA9sIMvTzE</t>
  </si>
  <si>
    <t>#2152</t>
  </si>
  <si>
    <t>Landscape architects</t>
  </si>
  <si>
    <t>http://career.lndo.site/noc_image/2152-NOC-profile.png</t>
  </si>
  <si>
    <t>#2153</t>
  </si>
  <si>
    <t>Urban and land use planners</t>
  </si>
  <si>
    <t>http://career.lndo.site/noc_image/2153-NOC-profile.png</t>
  </si>
  <si>
    <t>qvViXTAe3Ts</t>
  </si>
  <si>
    <t>#2154</t>
  </si>
  <si>
    <t>Land surveyors</t>
  </si>
  <si>
    <t>http://career.lndo.site/noc_image/2154-NOC-profile.png</t>
  </si>
  <si>
    <t>nsaQ3iQ66QU</t>
  </si>
  <si>
    <t>#2161</t>
  </si>
  <si>
    <t>Mathematicians, statisticians and actuaries</t>
  </si>
  <si>
    <t>http://career.lndo.site/noc_image/2161-NOC-profile.png</t>
  </si>
  <si>
    <t>#2171</t>
  </si>
  <si>
    <t>Information systems analysts and consultants</t>
  </si>
  <si>
    <t>http://career.lndo.site/noc_image/2171-NOC-profile.png</t>
  </si>
  <si>
    <t>l9Zbx-yJHN4</t>
  </si>
  <si>
    <t>#2172</t>
  </si>
  <si>
    <t>Database analysts and data administrators</t>
  </si>
  <si>
    <t>http://career.lndo.site/noc_image/2172-NOC-profile.png</t>
  </si>
  <si>
    <t>#2173</t>
  </si>
  <si>
    <t>Software engineers and designers</t>
  </si>
  <si>
    <t>http://career.lndo.site/noc_image/2173-NOC-profile.png</t>
  </si>
  <si>
    <t>obTfVrY5KLc</t>
  </si>
  <si>
    <t>#2174</t>
  </si>
  <si>
    <t>Computer programmers and interactive media developers</t>
  </si>
  <si>
    <t>http://career.lndo.site/noc_image/2174-NOC-profile.png</t>
  </si>
  <si>
    <t>i-SNbWdyCLg</t>
  </si>
  <si>
    <t>#2175</t>
  </si>
  <si>
    <t>Web designers and developers</t>
  </si>
  <si>
    <t>http://career.lndo.site/noc_image/2175-NOC-profile.png</t>
  </si>
  <si>
    <t>WmJ8NqHAh6M</t>
  </si>
  <si>
    <t>n1XvWSkQBqA</t>
  </si>
  <si>
    <t>#2211</t>
  </si>
  <si>
    <t>Chemical technologists and technicians</t>
  </si>
  <si>
    <t>http://career.lndo.site/noc_image/2211-NOC-profile.png</t>
  </si>
  <si>
    <t>1zYHWQrQDZ4</t>
  </si>
  <si>
    <t>#2212</t>
  </si>
  <si>
    <t>Geological and mineral technologists and technicians</t>
  </si>
  <si>
    <t>http://career.lndo.site/noc_image/2212-NOC-profile.png</t>
  </si>
  <si>
    <t>wGlZIT2twbg</t>
  </si>
  <si>
    <t>#2221</t>
  </si>
  <si>
    <t>Biological technologists and technicians</t>
  </si>
  <si>
    <t>http://career.lndo.site/noc_image/2221-NOC-profile.png</t>
  </si>
  <si>
    <t>#2222</t>
  </si>
  <si>
    <t>Agricultural and fish products inspectors</t>
  </si>
  <si>
    <t>http://career.lndo.site/noc_image/2222-NOC-profile.png</t>
  </si>
  <si>
    <t>#2223</t>
  </si>
  <si>
    <t>Forestry technologists and technicians</t>
  </si>
  <si>
    <t>http://career.lndo.site/noc_image/2223-NOC-profile.png</t>
  </si>
  <si>
    <t>#2224</t>
  </si>
  <si>
    <t>Conservation and fishery officers</t>
  </si>
  <si>
    <t>http://career.lndo.site/noc_image/2224-NOC-profile.png</t>
  </si>
  <si>
    <t>JdxOcGs7MBw</t>
  </si>
  <si>
    <t>#2225</t>
  </si>
  <si>
    <t>Landscape and horticulture technicians and specialists</t>
  </si>
  <si>
    <t>http://career.lndo.site/noc_image/2225-NOC-profile.png</t>
  </si>
  <si>
    <t>fl00YEWdYDI</t>
  </si>
  <si>
    <t>#2231</t>
  </si>
  <si>
    <t>Civil engineering technologists and technicians</t>
  </si>
  <si>
    <t>http://career.lndo.site/noc_image/2231-NOC-profile.png</t>
  </si>
  <si>
    <t>#2232</t>
  </si>
  <si>
    <t>Mechanical engineering technologists and technicians</t>
  </si>
  <si>
    <t>http://career.lndo.site/noc_image/2232-NOC-profile.png</t>
  </si>
  <si>
    <t>#2233</t>
  </si>
  <si>
    <t>Industrial engineering and manufacturing technologists and technicians</t>
  </si>
  <si>
    <t>http://career.lndo.site/noc_image/2233-NOC-profile.png</t>
  </si>
  <si>
    <t>#2234</t>
  </si>
  <si>
    <t>Construction estimators</t>
  </si>
  <si>
    <t>http://career.lndo.site/noc_image/2234-NOC-profile.png</t>
  </si>
  <si>
    <t>#2241</t>
  </si>
  <si>
    <t>Electrical and electronics engineering technologists and technicians</t>
  </si>
  <si>
    <t>http://career.lndo.site/noc_image/2241-NOC-profile.png</t>
  </si>
  <si>
    <t>#2242</t>
  </si>
  <si>
    <t>Electronic service technicians (household and business equipment)</t>
  </si>
  <si>
    <t>http://career.lndo.site/noc_image/2242-NOC-profile.png</t>
  </si>
  <si>
    <t>#2243</t>
  </si>
  <si>
    <t>Industrial instrument technicians and mechanics</t>
  </si>
  <si>
    <t>http://career.lndo.site/noc_image/2243-NOC-profile.png</t>
  </si>
  <si>
    <t>hfKsTV4sbFI</t>
  </si>
  <si>
    <t>#2244</t>
  </si>
  <si>
    <t>Aircraft instrument, electrical and avionics mechanics, technicians and inspectors</t>
  </si>
  <si>
    <t>http://career.lndo.site/noc_image/2244-NOC-profile.png</t>
  </si>
  <si>
    <t>#2251</t>
  </si>
  <si>
    <t>Architectural technologists and technicians</t>
  </si>
  <si>
    <t>http://career.lndo.site/noc_image/2251-NOC-profile.png</t>
  </si>
  <si>
    <t>#2252</t>
  </si>
  <si>
    <t>Industrial designers</t>
  </si>
  <si>
    <t>http://career.lndo.site/noc_image/2252-NOC-profile.png</t>
  </si>
  <si>
    <t>#2253</t>
  </si>
  <si>
    <t>Drafting technologists and technicians</t>
  </si>
  <si>
    <t>http://career.lndo.site/noc_image/2253-NOC-profile.png</t>
  </si>
  <si>
    <t>#2254</t>
  </si>
  <si>
    <t>Land survey technologists and technicians</t>
  </si>
  <si>
    <t>http://career.lndo.site/noc_image/2254-NOC-profile.png</t>
  </si>
  <si>
    <t>#2255</t>
  </si>
  <si>
    <t>Technical occupations in geomatics and meteorology</t>
  </si>
  <si>
    <t>http://career.lndo.site/noc_image/2255-NOC-profile.png</t>
  </si>
  <si>
    <t>#2261</t>
  </si>
  <si>
    <t>Non-destructive testers and inspection technicians</t>
  </si>
  <si>
    <t>http://career.lndo.site/noc_image/2261-NOC-profile.png</t>
  </si>
  <si>
    <t>#2262</t>
  </si>
  <si>
    <t>Engineering inspectors and regulatory officers</t>
  </si>
  <si>
    <t>http://career.lndo.site/noc_image/2262-NOC-profile.png</t>
  </si>
  <si>
    <t>#2263</t>
  </si>
  <si>
    <t>Inspectors in public and environmental health and occupational health and safety</t>
  </si>
  <si>
    <t>http://career.lndo.site/noc_image/2263-NOC-profile.png</t>
  </si>
  <si>
    <t>LmvZ_XMUuUc</t>
  </si>
  <si>
    <t>#2264</t>
  </si>
  <si>
    <t>Construction inspectors</t>
  </si>
  <si>
    <t>http://career.lndo.site/noc_image/2264-NOC-profile.png</t>
  </si>
  <si>
    <t>RYbZHeNApSU</t>
  </si>
  <si>
    <t>#2271</t>
  </si>
  <si>
    <t>Air pilots, flight engineers and flying instructors</t>
  </si>
  <si>
    <t>http://career.lndo.site/noc_image/2271-NOC-profile.png</t>
  </si>
  <si>
    <t>wNSbw_NYxgI</t>
  </si>
  <si>
    <t>#2272</t>
  </si>
  <si>
    <t>Air traffic controllers and related occupations</t>
  </si>
  <si>
    <t>http://career.lndo.site/noc_image/2272-NOC-profile.png</t>
  </si>
  <si>
    <t>#2273</t>
  </si>
  <si>
    <t>Deck officers, water transport</t>
  </si>
  <si>
    <t>http://career.lndo.site/noc_image/2273-NOC-profile.png</t>
  </si>
  <si>
    <t>Rhe9vH8cXPI</t>
  </si>
  <si>
    <t>#2274</t>
  </si>
  <si>
    <t>Engineer officers, water transport</t>
  </si>
  <si>
    <t>http://career.lndo.site/noc_image/2274-NOC-profile.png</t>
  </si>
  <si>
    <t>#2275</t>
  </si>
  <si>
    <t>Railway traffic controllers and marine traffic regulators</t>
  </si>
  <si>
    <t>http://career.lndo.site/noc_image/2275-NOC-profile.png</t>
  </si>
  <si>
    <t>YrqUwYmN4yA</t>
  </si>
  <si>
    <t>#2281</t>
  </si>
  <si>
    <t>Computer network technicians</t>
  </si>
  <si>
    <t>http://career.lndo.site/noc_image/2281-NOC-profile.png</t>
  </si>
  <si>
    <t>ISMsrEsaOWs</t>
  </si>
  <si>
    <t>#2282</t>
  </si>
  <si>
    <t>User support technicians</t>
  </si>
  <si>
    <t>http://career.lndo.site/noc_image/2282-NOC-profile.png</t>
  </si>
  <si>
    <t>Udl63UA2U0c</t>
  </si>
  <si>
    <t>#2283</t>
  </si>
  <si>
    <t>Information systems testing technicians</t>
  </si>
  <si>
    <t>http://career.lndo.site/noc_image/2283-NOC-profile.png</t>
  </si>
  <si>
    <t>#3011</t>
  </si>
  <si>
    <t>Nursing co-ordinators and supervisors</t>
  </si>
  <si>
    <t>http://career.lndo.site/noc_image/3011-NOC-profile.png</t>
  </si>
  <si>
    <t>#3012</t>
  </si>
  <si>
    <t>Registered nurses and registered psychiatric nurses</t>
  </si>
  <si>
    <t>http://career.lndo.site/noc_image/3012-NOC-profile.png</t>
  </si>
  <si>
    <t>afZwxA4A2A4</t>
  </si>
  <si>
    <t>#3111</t>
  </si>
  <si>
    <t>Specialist physicians</t>
  </si>
  <si>
    <t>http://career.lndo.site/noc_image/3111-NOC-profile.png</t>
  </si>
  <si>
    <t>isFI0eqGFBg</t>
  </si>
  <si>
    <t>#3112</t>
  </si>
  <si>
    <t>General practitioners and family physicians</t>
  </si>
  <si>
    <t>http://career.lndo.site/noc_image/3112-NOC-profile.png</t>
  </si>
  <si>
    <t>hWtpNEZ4C10</t>
  </si>
  <si>
    <t>#3113</t>
  </si>
  <si>
    <t>http://career.lndo.site/noc_image/3113-NOC-profile.png</t>
  </si>
  <si>
    <t>2wAZjF3xlaw</t>
  </si>
  <si>
    <t>#3114</t>
  </si>
  <si>
    <t>http://career.lndo.site/noc_image/3114-NOC-profile.png</t>
  </si>
  <si>
    <t>#3121</t>
  </si>
  <si>
    <t>http://career.lndo.site/noc_image/3121-NOC-profile.png</t>
  </si>
  <si>
    <t>#3122</t>
  </si>
  <si>
    <t>http://career.lndo.site/noc_image/3122-NOC-profile.png</t>
  </si>
  <si>
    <t>#3124</t>
  </si>
  <si>
    <t>Allied primary health practitioners</t>
  </si>
  <si>
    <t>http://career.lndo.site/noc_image/3124-NOC-profile.png</t>
  </si>
  <si>
    <t>uSxv2k_PlqY</t>
  </si>
  <si>
    <t>ix9DzmPuv58</t>
  </si>
  <si>
    <t>#3125</t>
  </si>
  <si>
    <t>Other professional occupations in health diagnosing and treating</t>
  </si>
  <si>
    <t>http://career.lndo.site/noc_image/3125-NOC-profile.png</t>
  </si>
  <si>
    <t>#3131</t>
  </si>
  <si>
    <t>Pharmacists</t>
  </si>
  <si>
    <t>http://career.lndo.site/noc_image/3131-NOC-profile.png</t>
  </si>
  <si>
    <t>m4OX-t2m01w</t>
  </si>
  <si>
    <t>#3132</t>
  </si>
  <si>
    <t>Dietitians and nutritionists</t>
  </si>
  <si>
    <t>http://career.lndo.site/noc_image/3132-NOC-profile.png</t>
  </si>
  <si>
    <t>JX3mPYjW7cs</t>
  </si>
  <si>
    <t>#3141</t>
  </si>
  <si>
    <t>Audiologists and speech-language pathologists</t>
  </si>
  <si>
    <t>http://career.lndo.site/noc_image/3141-NOC-profile.png</t>
  </si>
  <si>
    <t>#3142</t>
  </si>
  <si>
    <t>http://career.lndo.site/noc_image/3142-NOC-profile.png</t>
  </si>
  <si>
    <t>bAztsMnE_Fk</t>
  </si>
  <si>
    <t>#3143</t>
  </si>
  <si>
    <t>Occupational therapists</t>
  </si>
  <si>
    <t>http://career.lndo.site/noc_image/3143-NOC-profile.png</t>
  </si>
  <si>
    <t>cyryORXanjo</t>
  </si>
  <si>
    <t>#3144</t>
  </si>
  <si>
    <t>Other professional occupations in therapy and assessment</t>
  </si>
  <si>
    <t>http://career.lndo.site/noc_image/3144-NOC-profile.png</t>
  </si>
  <si>
    <t>#3211</t>
  </si>
  <si>
    <t>Medical laboratory technologists</t>
  </si>
  <si>
    <t>http://career.lndo.site/noc_image/3211-NOC-profile.png</t>
  </si>
  <si>
    <t>124t9bcW6ms</t>
  </si>
  <si>
    <t>#3212</t>
  </si>
  <si>
    <t>Medical laboratory technicians and pathologists' assistants</t>
  </si>
  <si>
    <t>http://career.lndo.site/noc_image/3212-NOC-profile.png</t>
  </si>
  <si>
    <t>#3213</t>
  </si>
  <si>
    <t>Animal health technologists and veterinary technicians</t>
  </si>
  <si>
    <t>http://career.lndo.site/noc_image/3213-NOC-profile.png</t>
  </si>
  <si>
    <t>qu-lmIlWJfE</t>
  </si>
  <si>
    <t>#3214</t>
  </si>
  <si>
    <t>Respiratory therapists, clinical perfusionists and cardiopulmonary technologists</t>
  </si>
  <si>
    <t>http://career.lndo.site/noc_image/3214-NOC-profile.png</t>
  </si>
  <si>
    <t>t8YWz8o5HYQ</t>
  </si>
  <si>
    <t>#3215</t>
  </si>
  <si>
    <t>Medical radiation technologists</t>
  </si>
  <si>
    <t>http://career.lndo.site/noc_image/3215-NOC-profile.png</t>
  </si>
  <si>
    <t>#3216</t>
  </si>
  <si>
    <t>Medical sonographers</t>
  </si>
  <si>
    <t>http://career.lndo.site/noc_image/3216-NOC-profile.png</t>
  </si>
  <si>
    <t>IHDU67A0uAM</t>
  </si>
  <si>
    <t>#3217</t>
  </si>
  <si>
    <t>Cardiology technologists and electrophysiological diagnostic technologists, n.e.c.</t>
  </si>
  <si>
    <t>http://career.lndo.site/noc_image/3217-NOC-profile.png</t>
  </si>
  <si>
    <t>#3219</t>
  </si>
  <si>
    <t>Other medical technologists and technicians (except dental health)</t>
  </si>
  <si>
    <t>http://career.lndo.site/noc_image/3219-NOC-profile.png</t>
  </si>
  <si>
    <t>#3221</t>
  </si>
  <si>
    <t>http://career.lndo.site/noc_image/3221-NOC-profile.png</t>
  </si>
  <si>
    <t>#3222</t>
  </si>
  <si>
    <t>Dental hygienists and dental therapists</t>
  </si>
  <si>
    <t>http://career.lndo.site/noc_image/3222-NOC-profile.png</t>
  </si>
  <si>
    <t>iyO906A2Iwo</t>
  </si>
  <si>
    <t>#3223</t>
  </si>
  <si>
    <t>Dental technologists, technicians and laboratory assistants</t>
  </si>
  <si>
    <t>http://career.lndo.site/noc_image/3223-NOC-profile.png</t>
  </si>
  <si>
    <t>#3231</t>
  </si>
  <si>
    <t>http://career.lndo.site/noc_image/3231-NOC-profile.png</t>
  </si>
  <si>
    <t>z3SdQ3g0PR0</t>
  </si>
  <si>
    <t>#3232</t>
  </si>
  <si>
    <t>Practitioners of natural healing</t>
  </si>
  <si>
    <t>http://career.lndo.site/noc_image/3232-NOC-profile.png</t>
  </si>
  <si>
    <t>#3233</t>
  </si>
  <si>
    <t>Licensed practical nurses</t>
  </si>
  <si>
    <t>http://career.lndo.site/noc_image/3233-NOC-profile.png</t>
  </si>
  <si>
    <t>fUdiEP-FD9g</t>
  </si>
  <si>
    <t>#3234</t>
  </si>
  <si>
    <t>Paramedical occupations</t>
  </si>
  <si>
    <t>http://career.lndo.site/noc_image/3234-NOC-profile.png</t>
  </si>
  <si>
    <t>njRyrPjYQx4</t>
  </si>
  <si>
    <t>#3236</t>
  </si>
  <si>
    <t>Massage therapists</t>
  </si>
  <si>
    <t>http://career.lndo.site/noc_image/3236-NOC-profile.png</t>
  </si>
  <si>
    <t>LvjN5sAEnLI</t>
  </si>
  <si>
    <t>#3237</t>
  </si>
  <si>
    <t>Other technical occupations in therapy and assessment</t>
  </si>
  <si>
    <t>http://career.lndo.site/noc_image/3237-NOC-profile.png</t>
  </si>
  <si>
    <t>#3411</t>
  </si>
  <si>
    <t>Dental assistants</t>
  </si>
  <si>
    <t>http://career.lndo.site/noc_image/3411-NOC-profile.png</t>
  </si>
  <si>
    <t>ciX-LlzGJfU</t>
  </si>
  <si>
    <t>#3413</t>
  </si>
  <si>
    <t>Nurse aides, orderlies and patient service associates</t>
  </si>
  <si>
    <t>http://career.lndo.site/noc_image/3413-NOC-profile.png</t>
  </si>
  <si>
    <t>tWXThcDKYjY</t>
  </si>
  <si>
    <t>#3414</t>
  </si>
  <si>
    <t>Other assisting occupations in support of health services</t>
  </si>
  <si>
    <t>http://career.lndo.site/noc_image/3414-NOC-profile.png</t>
  </si>
  <si>
    <t>#4011</t>
  </si>
  <si>
    <t>University professors and lecturers</t>
  </si>
  <si>
    <t>http://career.lndo.site/noc_image/4011-NOC-profile.png</t>
  </si>
  <si>
    <t>#4012</t>
  </si>
  <si>
    <t>Post-secondary teaching and research assistants</t>
  </si>
  <si>
    <t>http://career.lndo.site/noc_image/4012-NOC-profile.png</t>
  </si>
  <si>
    <t>#4021</t>
  </si>
  <si>
    <t>College and other vocational instructors</t>
  </si>
  <si>
    <t>http://career.lndo.site/noc_image/4021-NOC-profile.png</t>
  </si>
  <si>
    <t>bjF7yRE0RH8</t>
  </si>
  <si>
    <t>#4031</t>
  </si>
  <si>
    <t>Secondary school teachers</t>
  </si>
  <si>
    <t>http://career.lndo.site/noc_image/4031-NOC-profile.png</t>
  </si>
  <si>
    <t>#4032</t>
  </si>
  <si>
    <t>Elementary school and kindergarten teachers</t>
  </si>
  <si>
    <t>http://career.lndo.site/noc_image/4032-NOC-profile.png</t>
  </si>
  <si>
    <t>#4033</t>
  </si>
  <si>
    <t>Educational counsellors</t>
  </si>
  <si>
    <t>http://career.lndo.site/noc_image/4033-NOC-profile.png</t>
  </si>
  <si>
    <t>#4111</t>
  </si>
  <si>
    <t>http://career.lndo.site/noc_image/4111-NOC-profile.png</t>
  </si>
  <si>
    <t>#4112</t>
  </si>
  <si>
    <t>Lawyers and Quebec notaries</t>
  </si>
  <si>
    <t>http://career.lndo.site/noc_image/4112-NOC-profile.png</t>
  </si>
  <si>
    <t>G2mFbgnPdpk</t>
  </si>
  <si>
    <t>#4151</t>
  </si>
  <si>
    <t>http://career.lndo.site/noc_image/4151-NOC-profile.png</t>
  </si>
  <si>
    <t>inD3woCw1Xs</t>
  </si>
  <si>
    <t>#4152</t>
  </si>
  <si>
    <t>Social workers</t>
  </si>
  <si>
    <t>http://career.lndo.site/noc_image/4152-NOC-profile.png</t>
  </si>
  <si>
    <t>gDYyMVkMCzA</t>
  </si>
  <si>
    <t>#4153</t>
  </si>
  <si>
    <t>Family, marriage and other related counsellors</t>
  </si>
  <si>
    <t>http://career.lndo.site/noc_image/4153-NOC-profile.png</t>
  </si>
  <si>
    <t>Mhynjl3e_Yc</t>
  </si>
  <si>
    <t>#4154</t>
  </si>
  <si>
    <t>Professional occupations in religion</t>
  </si>
  <si>
    <t>http://career.lndo.site/noc_image/4154-NOC-profile.png</t>
  </si>
  <si>
    <t>#4155</t>
  </si>
  <si>
    <t>Probation and parole officers and related occupations</t>
  </si>
  <si>
    <t>http://career.lndo.site/noc_image/4155-NOC-profile.png</t>
  </si>
  <si>
    <t>#4156</t>
  </si>
  <si>
    <t>Employment counsellors</t>
  </si>
  <si>
    <t>http://career.lndo.site/noc_image/4156-NOC-profile.png</t>
  </si>
  <si>
    <t>MSqphLKFG_c</t>
  </si>
  <si>
    <t>#4161</t>
  </si>
  <si>
    <t>Natural and applied science policy researchers, consultants and program officers</t>
  </si>
  <si>
    <t>http://career.lndo.site/noc_image/4161-NOC-profile.png</t>
  </si>
  <si>
    <t>ibMhoXvmItc</t>
  </si>
  <si>
    <t>#4162</t>
  </si>
  <si>
    <t>Economists and economic policy researchers and analysts</t>
  </si>
  <si>
    <t>http://career.lndo.site/noc_image/4162-NOC-profile.png</t>
  </si>
  <si>
    <t>lklBAFlCvwU</t>
  </si>
  <si>
    <t>#4163</t>
  </si>
  <si>
    <t>Business development officers and marketing researchers and consultants</t>
  </si>
  <si>
    <t>http://career.lndo.site/noc_image/4163-NOC-profile.png</t>
  </si>
  <si>
    <t>#4164</t>
  </si>
  <si>
    <t>Social policy researchers, consultants and program officers</t>
  </si>
  <si>
    <t>http://career.lndo.site/noc_image/4164-NOC-profile.png</t>
  </si>
  <si>
    <t>EaE0PMmxN1M</t>
  </si>
  <si>
    <t>#4165</t>
  </si>
  <si>
    <t>Health policy researchers, consultants and program officers</t>
  </si>
  <si>
    <t>http://career.lndo.site/noc_image/4165-NOC-profile.png</t>
  </si>
  <si>
    <t>hOpgJ8bRAhg</t>
  </si>
  <si>
    <t>#4166</t>
  </si>
  <si>
    <t>Education policy researchers, consultants and program officers</t>
  </si>
  <si>
    <t>http://career.lndo.site/noc_image/4166-NOC-profile.png</t>
  </si>
  <si>
    <t>#4167</t>
  </si>
  <si>
    <t>Recreation, sports and fitness policy researchers, consultants and program officers</t>
  </si>
  <si>
    <t>http://career.lndo.site/noc_image/4167-NOC-profile.png</t>
  </si>
  <si>
    <t>#4168</t>
  </si>
  <si>
    <t>Program officers unique to government</t>
  </si>
  <si>
    <t>http://career.lndo.site/noc_image/4168-NOC-profile.png</t>
  </si>
  <si>
    <t>#4169</t>
  </si>
  <si>
    <t>Other professional occupations in social science, n.e.c.</t>
  </si>
  <si>
    <t>http://career.lndo.site/noc_image/4169-NOC-profile.png</t>
  </si>
  <si>
    <t>#4211</t>
  </si>
  <si>
    <t>Paralegal and related occupations</t>
  </si>
  <si>
    <t>http://career.lndo.site/noc_image/4211-NOC-profile.png</t>
  </si>
  <si>
    <t>s6DEu9--TAg</t>
  </si>
  <si>
    <t>#4212</t>
  </si>
  <si>
    <t>Social and community service workers</t>
  </si>
  <si>
    <t>http://career.lndo.site/noc_image/4212-NOC-profile.png</t>
  </si>
  <si>
    <t>n2QZK3uSk5Y</t>
  </si>
  <si>
    <t>#4214</t>
  </si>
  <si>
    <t>Early childhood educators and assistants</t>
  </si>
  <si>
    <t>http://career.lndo.site/noc_image/4214-NOC-profile.png</t>
  </si>
  <si>
    <t>#4215</t>
  </si>
  <si>
    <t>Instructors of persons with disabilities</t>
  </si>
  <si>
    <t>http://career.lndo.site/noc_image/4215-NOC-profile.png</t>
  </si>
  <si>
    <t>#4216</t>
  </si>
  <si>
    <t>Other instructors</t>
  </si>
  <si>
    <t>http://career.lndo.site/noc_image/4216-NOC-profile.png</t>
  </si>
  <si>
    <t>#4217</t>
  </si>
  <si>
    <t>Other religious occupations</t>
  </si>
  <si>
    <t>http://career.lndo.site/noc_image/4217-NOC-profile.png</t>
  </si>
  <si>
    <t>#4311</t>
  </si>
  <si>
    <t>Police officers (except commissioned)</t>
  </si>
  <si>
    <t>http://career.lndo.site/noc_image/4311-NOC-profile.png</t>
  </si>
  <si>
    <t>rx1iBH9-hLs</t>
  </si>
  <si>
    <t>#4312</t>
  </si>
  <si>
    <t>http://career.lndo.site/noc_image/4312-NOC-profile.png</t>
  </si>
  <si>
    <t>LgMvz1gp-QI</t>
  </si>
  <si>
    <t>#4313</t>
  </si>
  <si>
    <t>Non-commissioned ranks of the Canadian Forces</t>
  </si>
  <si>
    <t>http://career.lndo.site/noc_image/4313-NOC-profile.png</t>
  </si>
  <si>
    <t>#4411</t>
  </si>
  <si>
    <t>Home child care providers</t>
  </si>
  <si>
    <t>http://career.lndo.site/noc_image/4411-NOC-profile.png</t>
  </si>
  <si>
    <t>ZWeY7fy2iyM</t>
  </si>
  <si>
    <t>#4412</t>
  </si>
  <si>
    <t>Home support workers, housekeepers and related occupations</t>
  </si>
  <si>
    <t>http://career.lndo.site/noc_image/4412-NOC-profile.png</t>
  </si>
  <si>
    <t>PJu38LNOtRg</t>
  </si>
  <si>
    <t>#4413</t>
  </si>
  <si>
    <t>Elementary and secondary school teacher assistants</t>
  </si>
  <si>
    <t>http://career.lndo.site/noc_image/4413-NOC-profile.png</t>
  </si>
  <si>
    <t>OzgnNfkXuho</t>
  </si>
  <si>
    <t>#4421</t>
  </si>
  <si>
    <t>Sheriffs and bailiffs</t>
  </si>
  <si>
    <t>http://career.lndo.site/noc_image/4421-NOC-profile.png</t>
  </si>
  <si>
    <t>#4422</t>
  </si>
  <si>
    <t>Correctional service officers</t>
  </si>
  <si>
    <t>http://career.lndo.site/noc_image/4422-NOC-profile.png</t>
  </si>
  <si>
    <t>#4423</t>
  </si>
  <si>
    <t>By-law enforcement and other regulatory officers, n.e.c.</t>
  </si>
  <si>
    <t>http://career.lndo.site/noc_image/4423-NOC-profile.png</t>
  </si>
  <si>
    <t>#5111</t>
  </si>
  <si>
    <t>http://career.lndo.site/noc_image/5111-NOC-profile.png</t>
  </si>
  <si>
    <t>OxebUahoL5w</t>
  </si>
  <si>
    <t>#5112</t>
  </si>
  <si>
    <t>Conservators and curators</t>
  </si>
  <si>
    <t>http://career.lndo.site/noc_image/5112-NOC-profile.png</t>
  </si>
  <si>
    <t>#5113</t>
  </si>
  <si>
    <t>http://career.lndo.site/noc_image/5113-NOC-profile.png</t>
  </si>
  <si>
    <t>#5121</t>
  </si>
  <si>
    <t>Authors and writers</t>
  </si>
  <si>
    <t>http://career.lndo.site/noc_image/5121-NOC-profile.png</t>
  </si>
  <si>
    <t>WEZU4d9Szqo</t>
  </si>
  <si>
    <t>#5122</t>
  </si>
  <si>
    <t>http://career.lndo.site/noc_image/5122-NOC-profile.png</t>
  </si>
  <si>
    <t>UsLsx3o55Wk</t>
  </si>
  <si>
    <t>#5123</t>
  </si>
  <si>
    <t>http://career.lndo.site/noc_image/5123-NOC-profile.png</t>
  </si>
  <si>
    <t>T4YaKm0NyX8</t>
  </si>
  <si>
    <t>#5125</t>
  </si>
  <si>
    <t>Translators, terminologists and interpreters</t>
  </si>
  <si>
    <t>http://career.lndo.site/noc_image/5125-NOC-profile.png</t>
  </si>
  <si>
    <t>#5131</t>
  </si>
  <si>
    <t>Producers, directors, choreographers and related occupations</t>
  </si>
  <si>
    <t>http://career.lndo.site/noc_image/5131-NOC-profile.png</t>
  </si>
  <si>
    <t>OXvsdJs1v0o</t>
  </si>
  <si>
    <t>#5132</t>
  </si>
  <si>
    <t>Conductors, composers and arrangers</t>
  </si>
  <si>
    <t>http://career.lndo.site/noc_image/5132-NOC-profile.png</t>
  </si>
  <si>
    <t>#5133</t>
  </si>
  <si>
    <t>Musicians and singers</t>
  </si>
  <si>
    <t>http://career.lndo.site/noc_image/5133-NOC-profile.png</t>
  </si>
  <si>
    <t>#5134</t>
  </si>
  <si>
    <t>http://career.lndo.site/noc_image/5134-NOC-profile.png</t>
  </si>
  <si>
    <t>#5135</t>
  </si>
  <si>
    <t>Actors and comedians</t>
  </si>
  <si>
    <t>http://career.lndo.site/noc_image/5135-NOC-profile.png</t>
  </si>
  <si>
    <t>#5136</t>
  </si>
  <si>
    <t>Painters, sculptors and other visual artists</t>
  </si>
  <si>
    <t>http://career.lndo.site/noc_image/5136-NOC-profile.png</t>
  </si>
  <si>
    <t>#5211</t>
  </si>
  <si>
    <t>Library and public archive technicians</t>
  </si>
  <si>
    <t>http://career.lndo.site/noc_image/5211-NOC-profile.png</t>
  </si>
  <si>
    <t>#5212</t>
  </si>
  <si>
    <t>Technical occupations related to museums and art galleries</t>
  </si>
  <si>
    <t>http://career.lndo.site/noc_image/5212-NOC-profile.png</t>
  </si>
  <si>
    <t>#5221</t>
  </si>
  <si>
    <t>http://career.lndo.site/noc_image/5221-NOC-profile.png</t>
  </si>
  <si>
    <t>#5222</t>
  </si>
  <si>
    <t>Film and video camera operators</t>
  </si>
  <si>
    <t>http://career.lndo.site/noc_image/5222-NOC-profile.png</t>
  </si>
  <si>
    <t>Vnl2WRaqu5g</t>
  </si>
  <si>
    <t>#5223</t>
  </si>
  <si>
    <t>Graphic arts technicians</t>
  </si>
  <si>
    <t>http://career.lndo.site/noc_image/5223-NOC-profile.png</t>
  </si>
  <si>
    <t>#5224</t>
  </si>
  <si>
    <t>Broadcast technicians</t>
  </si>
  <si>
    <t>http://career.lndo.site/noc_image/5224-NOC-profile.png</t>
  </si>
  <si>
    <t>#5225</t>
  </si>
  <si>
    <t>Audio and video recording technicians</t>
  </si>
  <si>
    <t>http://career.lndo.site/noc_image/5225-NOC-profile.png</t>
  </si>
  <si>
    <t>kELGabgwMQk</t>
  </si>
  <si>
    <t>#5226</t>
  </si>
  <si>
    <t>Other technical and co-ordinating occupations in motion pictures, broadcasting and the performing arts</t>
  </si>
  <si>
    <t>http://career.lndo.site/noc_image/5226-NOC-profile.png</t>
  </si>
  <si>
    <t>0U9LpYQjiuc</t>
  </si>
  <si>
    <t>#5227</t>
  </si>
  <si>
    <t>Support occupations in motion pictures, broadcasting, photography and the performing arts</t>
  </si>
  <si>
    <t>http://career.lndo.site/noc_image/5227-NOC-profile.png</t>
  </si>
  <si>
    <t>9qSjMOb9Vj0</t>
  </si>
  <si>
    <t>#5231</t>
  </si>
  <si>
    <t>Announcers and other broadcasters</t>
  </si>
  <si>
    <t>http://career.lndo.site/noc_image/5231-NOC-profile.png</t>
  </si>
  <si>
    <t>#5232</t>
  </si>
  <si>
    <t>Other performers, n.e.c.</t>
  </si>
  <si>
    <t>http://career.lndo.site/noc_image/5232-NOC-profile.png</t>
  </si>
  <si>
    <t>#5241</t>
  </si>
  <si>
    <t>Graphic designers and illustrators</t>
  </si>
  <si>
    <t>http://career.lndo.site/noc_image/5241-NOC-profile.png</t>
  </si>
  <si>
    <t>pOz68qngB34</t>
  </si>
  <si>
    <t>#5242</t>
  </si>
  <si>
    <t>Interior designers and interior decorators</t>
  </si>
  <si>
    <t>http://career.lndo.site/noc_image/5242-NOC-profile.png</t>
  </si>
  <si>
    <t>#5243</t>
  </si>
  <si>
    <t>Theatre, fashion, exhibit and other creative designers</t>
  </si>
  <si>
    <t>http://career.lndo.site/noc_image/5243-NOC-profile.png</t>
  </si>
  <si>
    <t>IfCgW_rmOo0</t>
  </si>
  <si>
    <t>#5244</t>
  </si>
  <si>
    <t>Artisans and craftspersons</t>
  </si>
  <si>
    <t>http://career.lndo.site/noc_image/5244-NOC-profile.png</t>
  </si>
  <si>
    <t>#5245</t>
  </si>
  <si>
    <t>Patternmakers - textile, leather and fur products</t>
  </si>
  <si>
    <t>http://career.lndo.site/noc_image/5245-NOC-profile.png</t>
  </si>
  <si>
    <t>#5251</t>
  </si>
  <si>
    <t>http://career.lndo.site/noc_image/5251-NOC-profile.png</t>
  </si>
  <si>
    <t>#5252</t>
  </si>
  <si>
    <t>http://career.lndo.site/noc_image/5252-NOC-profile.png</t>
  </si>
  <si>
    <t>#5253</t>
  </si>
  <si>
    <t>Sports officials and referees</t>
  </si>
  <si>
    <t>http://career.lndo.site/noc_image/5253-NOC-profile.png</t>
  </si>
  <si>
    <t>#5254</t>
  </si>
  <si>
    <t>Program leaders and instructors in recreation, sport and fitness</t>
  </si>
  <si>
    <t>http://career.lndo.site/noc_image/5254-NOC-profile.png</t>
  </si>
  <si>
    <t>dMRmQban5ak</t>
  </si>
  <si>
    <t>#6211</t>
  </si>
  <si>
    <t>Retail sales supervisors</t>
  </si>
  <si>
    <t>http://career.lndo.site/noc_image/6211-NOC-profile.png</t>
  </si>
  <si>
    <t>deNr7yOyK2Y</t>
  </si>
  <si>
    <t>#6221</t>
  </si>
  <si>
    <t>Technical sales specialists - wholesale trade</t>
  </si>
  <si>
    <t>http://career.lndo.site/noc_image/6221-NOC-profile.png</t>
  </si>
  <si>
    <t>#6222</t>
  </si>
  <si>
    <t>Retail and wholesale buyers</t>
  </si>
  <si>
    <t>http://career.lndo.site/noc_image/6222-NOC-profile.png</t>
  </si>
  <si>
    <t>#6231</t>
  </si>
  <si>
    <t>Insurance agents and brokers</t>
  </si>
  <si>
    <t>http://career.lndo.site/noc_image/6231-NOC-profile.png</t>
  </si>
  <si>
    <t>0iRvVzxuJmc</t>
  </si>
  <si>
    <t>#6232</t>
  </si>
  <si>
    <t>Real estate agents and salespersons</t>
  </si>
  <si>
    <t>http://career.lndo.site/noc_image/6232-NOC-profile.png</t>
  </si>
  <si>
    <t>oubdrAb3LsM</t>
  </si>
  <si>
    <t>#6235</t>
  </si>
  <si>
    <t>Financial sales representatives</t>
  </si>
  <si>
    <t>http://career.lndo.site/noc_image/6235-NOC-profile.png</t>
  </si>
  <si>
    <t>#6311</t>
  </si>
  <si>
    <t>Food service supervisors</t>
  </si>
  <si>
    <t>http://career.lndo.site/noc_image/6311-NOC-profile.png</t>
  </si>
  <si>
    <t>#6312</t>
  </si>
  <si>
    <t>Executive housekeepers</t>
  </si>
  <si>
    <t>http://career.lndo.site/noc_image/6312-NOC-profile.png</t>
  </si>
  <si>
    <t>#6313</t>
  </si>
  <si>
    <t>Accommodation, travel, tourism and related services supervisors</t>
  </si>
  <si>
    <t>http://career.lndo.site/noc_image/6313-NOC-profile.png</t>
  </si>
  <si>
    <t>#6314</t>
  </si>
  <si>
    <t>Customer and information services supervisors</t>
  </si>
  <si>
    <t>http://career.lndo.site/noc_image/6314-NOC-profile.png</t>
  </si>
  <si>
    <t>#6315</t>
  </si>
  <si>
    <t>Cleaning supervisors</t>
  </si>
  <si>
    <t>http://career.lndo.site/noc_image/6315-NOC-profile.png</t>
  </si>
  <si>
    <t>#6316</t>
  </si>
  <si>
    <t>Other services supervisors</t>
  </si>
  <si>
    <t>http://career.lndo.site/noc_image/6316-NOC-profile.png</t>
  </si>
  <si>
    <t>#6321</t>
  </si>
  <si>
    <t>Chefs</t>
  </si>
  <si>
    <t>http://career.lndo.site/noc_image/6321-NOC-profile.png</t>
  </si>
  <si>
    <t>e2EZ5Zv0nfg</t>
  </si>
  <si>
    <t>#6322</t>
  </si>
  <si>
    <t>http://career.lndo.site/noc_image/6322-NOC-profile.png</t>
  </si>
  <si>
    <t>3gYAN-cJa-k</t>
  </si>
  <si>
    <t>#6331</t>
  </si>
  <si>
    <t>Butchers, meat cutters and fishmongers - retail and wholesale</t>
  </si>
  <si>
    <t>http://career.lndo.site/noc_image/6331-NOC-profile.png</t>
  </si>
  <si>
    <t>ea37cSOY86s</t>
  </si>
  <si>
    <t>#6332</t>
  </si>
  <si>
    <t>http://career.lndo.site/noc_image/6332-NOC-profile.png</t>
  </si>
  <si>
    <t>x0rYO5ig2bo</t>
  </si>
  <si>
    <t>#6341</t>
  </si>
  <si>
    <t>Hairstylists and barbers</t>
  </si>
  <si>
    <t>http://career.lndo.site/noc_image/6341-NOC-profile.png</t>
  </si>
  <si>
    <t>BDIptsGxLUk</t>
  </si>
  <si>
    <t>#6342</t>
  </si>
  <si>
    <t>Tailors, dressmakers, furriers and milliners</t>
  </si>
  <si>
    <t>http://career.lndo.site/noc_image/6342-NOC-profile.png</t>
  </si>
  <si>
    <t>#6343</t>
  </si>
  <si>
    <t>Shoe repairers and shoemakers</t>
  </si>
  <si>
    <t>http://career.lndo.site/noc_image/6343-NOC-profile.png</t>
  </si>
  <si>
    <t>#6344</t>
  </si>
  <si>
    <t>Jewellers, jewellery and watch repairers and related occupations</t>
  </si>
  <si>
    <t>http://career.lndo.site/noc_image/6344-NOC-profile.png</t>
  </si>
  <si>
    <t>#6345</t>
  </si>
  <si>
    <t>http://career.lndo.site/noc_image/6345-NOC-profile.png</t>
  </si>
  <si>
    <t>#6346</t>
  </si>
  <si>
    <t>Funeral directors and embalmers</t>
  </si>
  <si>
    <t>http://career.lndo.site/noc_image/6346-NOC-profile.png</t>
  </si>
  <si>
    <t>#6411</t>
  </si>
  <si>
    <t>Sales and account representatives - wholesale trade (non-technical)</t>
  </si>
  <si>
    <t>http://career.lndo.site/noc_image/6411-NOC-profile.png</t>
  </si>
  <si>
    <t>tN1H0hxjJTs</t>
  </si>
  <si>
    <t>#6421</t>
  </si>
  <si>
    <t>Retail salespersons</t>
  </si>
  <si>
    <t>http://career.lndo.site/noc_image/6421-NOC-profile.png</t>
  </si>
  <si>
    <t>i0rUVZmINAw</t>
  </si>
  <si>
    <t>#6511</t>
  </si>
  <si>
    <t>Maîtres d'hôtel and hosts/hostesses</t>
  </si>
  <si>
    <t>http://career.lndo.site/noc_image/6511-NOC-profile.png</t>
  </si>
  <si>
    <t>#6512</t>
  </si>
  <si>
    <t>http://career.lndo.site/noc_image/6512-NOC-profile.png</t>
  </si>
  <si>
    <t>#6513</t>
  </si>
  <si>
    <t>Food and beverage servers</t>
  </si>
  <si>
    <t>http://career.lndo.site/noc_image/6513-NOC-profile.png</t>
  </si>
  <si>
    <t>ahlciXcDh2A</t>
  </si>
  <si>
    <t>#6521</t>
  </si>
  <si>
    <t>Travel counsellors</t>
  </si>
  <si>
    <t>http://career.lndo.site/noc_image/6521-NOC-profile.png</t>
  </si>
  <si>
    <t>#6522</t>
  </si>
  <si>
    <t>Pursers and flight attendants</t>
  </si>
  <si>
    <t>http://career.lndo.site/noc_image/6522-NOC-profile.png</t>
  </si>
  <si>
    <t>#6523</t>
  </si>
  <si>
    <t>Airline ticket and service agents</t>
  </si>
  <si>
    <t>http://career.lndo.site/noc_image/6523-NOC-profile.png</t>
  </si>
  <si>
    <t>#6524</t>
  </si>
  <si>
    <t>Ground and water transport ticket agents, cargo service representatives and related clerks</t>
  </si>
  <si>
    <t>http://career.lndo.site/noc_image/6524-NOC-profile.png</t>
  </si>
  <si>
    <t>#6525</t>
  </si>
  <si>
    <t>Hotel front desk clerks</t>
  </si>
  <si>
    <t>http://career.lndo.site/noc_image/6525-NOC-profile.png</t>
  </si>
  <si>
    <t>#6531</t>
  </si>
  <si>
    <t>Tour and travel guides</t>
  </si>
  <si>
    <t>http://career.lndo.site/noc_image/6531-NOC-profile.png</t>
  </si>
  <si>
    <t>#6532</t>
  </si>
  <si>
    <t>Outdoor sport and recreational guides</t>
  </si>
  <si>
    <t>http://career.lndo.site/noc_image/6532-NOC-profile.png</t>
  </si>
  <si>
    <t>#6533</t>
  </si>
  <si>
    <t>Casino occupations</t>
  </si>
  <si>
    <t>http://career.lndo.site/noc_image/6533-NOC-profile.png</t>
  </si>
  <si>
    <t>#6541</t>
  </si>
  <si>
    <t>Security guards and related security service occupations</t>
  </si>
  <si>
    <t>http://career.lndo.site/noc_image/6541-NOC-profile.png</t>
  </si>
  <si>
    <t>bV9-O1aLyrs</t>
  </si>
  <si>
    <t>#6551</t>
  </si>
  <si>
    <t>Customer services representatives - financial institutions</t>
  </si>
  <si>
    <t>http://career.lndo.site/noc_image/6551-NOC-profile.png</t>
  </si>
  <si>
    <t>#6552</t>
  </si>
  <si>
    <t>Other customer and information services representatives</t>
  </si>
  <si>
    <t>http://career.lndo.site/noc_image/6552-NOC-profile.png</t>
  </si>
  <si>
    <t>#6561</t>
  </si>
  <si>
    <t>Image, social and other personal consultants</t>
  </si>
  <si>
    <t>http://career.lndo.site/noc_image/6561-NOC-profile.png</t>
  </si>
  <si>
    <t>#6562</t>
  </si>
  <si>
    <t>Estheticians, electrologists and related occupations</t>
  </si>
  <si>
    <t>http://career.lndo.site/noc_image/6562-NOC-profile.png</t>
  </si>
  <si>
    <t>M4HnqVyH0gQ</t>
  </si>
  <si>
    <t>#6563</t>
  </si>
  <si>
    <t>Pet groomers and animal care workers</t>
  </si>
  <si>
    <t>http://career.lndo.site/noc_image/6563-NOC-profile.png</t>
  </si>
  <si>
    <t>#6564</t>
  </si>
  <si>
    <t>Other personal service occupations</t>
  </si>
  <si>
    <t>http://career.lndo.site/noc_image/6564-NOC-profile.png</t>
  </si>
  <si>
    <t>#6611</t>
  </si>
  <si>
    <t>http://career.lndo.site/noc_image/6611-NOC-profile.png</t>
  </si>
  <si>
    <t>#6621</t>
  </si>
  <si>
    <t>Service station attendants</t>
  </si>
  <si>
    <t>http://career.lndo.site/noc_image/6621-NOC-profile.png</t>
  </si>
  <si>
    <t>#6622</t>
  </si>
  <si>
    <t>Store shelf stockers, clerks and order fillers</t>
  </si>
  <si>
    <t>http://career.lndo.site/noc_image/6622-NOC-profile.png</t>
  </si>
  <si>
    <t>#6623</t>
  </si>
  <si>
    <t>Other sales related occupations</t>
  </si>
  <si>
    <t>http://career.lndo.site/noc_image/6623-NOC-profile.png</t>
  </si>
  <si>
    <t>#6711</t>
  </si>
  <si>
    <t>Food counter attendants, kitchen helpers and related support occupations</t>
  </si>
  <si>
    <t>http://career.lndo.site/noc_image/6711-NOC-profile.png</t>
  </si>
  <si>
    <t>#6721</t>
  </si>
  <si>
    <t>Support occupations in accommodation, travel and facilities set-up services</t>
  </si>
  <si>
    <t>http://career.lndo.site/noc_image/6721-NOC-profile.png</t>
  </si>
  <si>
    <t>#6722</t>
  </si>
  <si>
    <t>Operators and attendants in amusement, recreation and sport</t>
  </si>
  <si>
    <t>http://career.lndo.site/noc_image/6722-NOC-profile.png</t>
  </si>
  <si>
    <t>#6731</t>
  </si>
  <si>
    <t>Light duty cleaners</t>
  </si>
  <si>
    <t>http://career.lndo.site/noc_image/6731-NOC-profile.png</t>
  </si>
  <si>
    <t>#6732</t>
  </si>
  <si>
    <t>Specialized cleaners</t>
  </si>
  <si>
    <t>http://career.lndo.site/noc_image/6732-NOC-profile.png</t>
  </si>
  <si>
    <t>#6733</t>
  </si>
  <si>
    <t>Janitors, caretakers and building superintendents</t>
  </si>
  <si>
    <t>http://career.lndo.site/noc_image/6733-NOC-profile.png</t>
  </si>
  <si>
    <t>#6741</t>
  </si>
  <si>
    <t>Dry cleaning, laundry and related occupations</t>
  </si>
  <si>
    <t>http://career.lndo.site/noc_image/6741-NOC-profile.png</t>
  </si>
  <si>
    <t>#6742</t>
  </si>
  <si>
    <t>Other service support occupations, n.e.c.</t>
  </si>
  <si>
    <t>http://career.lndo.site/noc_image/6742-NOC-profile.png</t>
  </si>
  <si>
    <t>#7201</t>
  </si>
  <si>
    <t>Contractors and supervisors, machining, metal forming, shaping and erecting trades and related occupations</t>
  </si>
  <si>
    <t>http://career.lndo.site/noc_image/7201-NOC-profile.png</t>
  </si>
  <si>
    <t>#7202</t>
  </si>
  <si>
    <t>Contractors and supervisors, electrical trades and telecommunications occupations</t>
  </si>
  <si>
    <t>http://career.lndo.site/noc_image/7202-NOC-profile.png</t>
  </si>
  <si>
    <t>#7203</t>
  </si>
  <si>
    <t>Contractors and supervisors, pipefitting trades</t>
  </si>
  <si>
    <t>http://career.lndo.site/noc_image/7203-NOC-profile.png</t>
  </si>
  <si>
    <t>#7204</t>
  </si>
  <si>
    <t>Contractors and supervisors, carpentry trades</t>
  </si>
  <si>
    <t>http://career.lndo.site/noc_image/7204-NOC-profile.png</t>
  </si>
  <si>
    <t>#7205</t>
  </si>
  <si>
    <t>Contractors and supervisors, other construction trades, installers, repairers and servicers</t>
  </si>
  <si>
    <t>http://career.lndo.site/noc_image/7205-NOC-profile.png</t>
  </si>
  <si>
    <t>#7231</t>
  </si>
  <si>
    <t>Machinists and machining and tooling inspectors</t>
  </si>
  <si>
    <t>http://career.lndo.site/noc_image/7231-NOC-profile.png</t>
  </si>
  <si>
    <t>nYfzgVnJHN0</t>
  </si>
  <si>
    <t>#7232</t>
  </si>
  <si>
    <t>Tool and die makers</t>
  </si>
  <si>
    <t>http://career.lndo.site/noc_image/7232-NOC-profile.png</t>
  </si>
  <si>
    <t>#7233</t>
  </si>
  <si>
    <t>Sheet metal workers</t>
  </si>
  <si>
    <t>http://career.lndo.site/noc_image/7233-NOC-profile.png</t>
  </si>
  <si>
    <t>#7234</t>
  </si>
  <si>
    <t>http://career.lndo.site/noc_image/7234-NOC-profile.png</t>
  </si>
  <si>
    <t>#7235</t>
  </si>
  <si>
    <t>Structural metal and platework fabricators and fitters</t>
  </si>
  <si>
    <t>http://career.lndo.site/noc_image/7235-NOC-profile.png</t>
  </si>
  <si>
    <t>#7236</t>
  </si>
  <si>
    <t>http://career.lndo.site/noc_image/7236-NOC-profile.png</t>
  </si>
  <si>
    <t>KzSmE6zthKA</t>
  </si>
  <si>
    <t>#7237</t>
  </si>
  <si>
    <t>Welders and related machine operators</t>
  </si>
  <si>
    <t>http://career.lndo.site/noc_image/7237-NOC-profile.png</t>
  </si>
  <si>
    <t>wM6gG_woqmk</t>
  </si>
  <si>
    <t>#7241</t>
  </si>
  <si>
    <t>Electricians (except industrial and power system)</t>
  </si>
  <si>
    <t>http://career.lndo.site/noc_image/7241-NOC-profile.png</t>
  </si>
  <si>
    <t>cjsMfu9Qj9Q</t>
  </si>
  <si>
    <t>#7242</t>
  </si>
  <si>
    <t>Industrial electricians</t>
  </si>
  <si>
    <t>http://career.lndo.site/noc_image/7242-NOC-profile.png</t>
  </si>
  <si>
    <t>#7243</t>
  </si>
  <si>
    <t>Power system electricians</t>
  </si>
  <si>
    <t>http://career.lndo.site/noc_image/7243-NOC-profile.png</t>
  </si>
  <si>
    <t>#7244</t>
  </si>
  <si>
    <t>Electrical power line and cable workers</t>
  </si>
  <si>
    <t>http://career.lndo.site/noc_image/7244-NOC-profile.png</t>
  </si>
  <si>
    <t>#7245</t>
  </si>
  <si>
    <t>Telecommunications line and cable workers</t>
  </si>
  <si>
    <t>http://career.lndo.site/noc_image/7245-NOC-profile.png</t>
  </si>
  <si>
    <t>#7246</t>
  </si>
  <si>
    <t>Telecommunications installation and repair workers</t>
  </si>
  <si>
    <t>http://career.lndo.site/noc_image/7246-NOC-profile.png</t>
  </si>
  <si>
    <t>#7247</t>
  </si>
  <si>
    <t>Cable television service and maintenance technicians</t>
  </si>
  <si>
    <t>http://career.lndo.site/noc_image/7247-NOC-profile.png</t>
  </si>
  <si>
    <t>#7251</t>
  </si>
  <si>
    <t>http://career.lndo.site/noc_image/7251-NOC-profile.png</t>
  </si>
  <si>
    <t>#7252</t>
  </si>
  <si>
    <t>Steamfitters, pipefitters and sprinkler system installers</t>
  </si>
  <si>
    <t>http://career.lndo.site/noc_image/7252-NOC-profile.png</t>
  </si>
  <si>
    <t>h67AieE95yk</t>
  </si>
  <si>
    <t>#7253</t>
  </si>
  <si>
    <t>Gas fitters</t>
  </si>
  <si>
    <t>http://career.lndo.site/noc_image/7253-NOC-profile.png</t>
  </si>
  <si>
    <t>#7271</t>
  </si>
  <si>
    <t>http://career.lndo.site/noc_image/7271-NOC-profile.png</t>
  </si>
  <si>
    <t>oIUK0ItCIQo</t>
  </si>
  <si>
    <t>#7272</t>
  </si>
  <si>
    <t>http://career.lndo.site/noc_image/7272-NOC-profile.png</t>
  </si>
  <si>
    <t>#7281</t>
  </si>
  <si>
    <t>http://career.lndo.site/noc_image/7281-NOC-profile.png</t>
  </si>
  <si>
    <t>#7282</t>
  </si>
  <si>
    <t>Concrete finishers</t>
  </si>
  <si>
    <t>http://career.lndo.site/noc_image/7282-NOC-profile.png</t>
  </si>
  <si>
    <t>#7283</t>
  </si>
  <si>
    <t>http://career.lndo.site/noc_image/7283-NOC-profile.png</t>
  </si>
  <si>
    <t>#7284</t>
  </si>
  <si>
    <t>Plasterers, drywall installers and finishers and lathers</t>
  </si>
  <si>
    <t>http://career.lndo.site/noc_image/7284-NOC-profile.png</t>
  </si>
  <si>
    <t>#7291</t>
  </si>
  <si>
    <t>Roofers and shinglers</t>
  </si>
  <si>
    <t>http://career.lndo.site/noc_image/7291-NOC-profile.png</t>
  </si>
  <si>
    <t>#7292</t>
  </si>
  <si>
    <t>http://career.lndo.site/noc_image/7292-NOC-profile.png</t>
  </si>
  <si>
    <t>#7293</t>
  </si>
  <si>
    <t>http://career.lndo.site/noc_image/7293-NOC-profile.png</t>
  </si>
  <si>
    <t>#7294</t>
  </si>
  <si>
    <t>Painters and decorators (except interior decorators)</t>
  </si>
  <si>
    <t>http://career.lndo.site/noc_image/7294-NOC-profile.png</t>
  </si>
  <si>
    <t>#7295</t>
  </si>
  <si>
    <t>Floor covering installers</t>
  </si>
  <si>
    <t>http://career.lndo.site/noc_image/7295-NOC-profile.png</t>
  </si>
  <si>
    <t>#7301</t>
  </si>
  <si>
    <t>Contractors and supervisors, mechanic trades</t>
  </si>
  <si>
    <t>http://career.lndo.site/noc_image/7301-NOC-profile.png</t>
  </si>
  <si>
    <t>#7302</t>
  </si>
  <si>
    <t>Contractors and supervisors, heavy equipment operator crews</t>
  </si>
  <si>
    <t>http://career.lndo.site/noc_image/7302-NOC-profile.png</t>
  </si>
  <si>
    <t>#7303</t>
  </si>
  <si>
    <t>Supervisors, printing and related occupations</t>
  </si>
  <si>
    <t>http://career.lndo.site/noc_image/7303-NOC-profile.png</t>
  </si>
  <si>
    <t>#7304</t>
  </si>
  <si>
    <t>Supervisors, railway transport operations</t>
  </si>
  <si>
    <t>http://career.lndo.site/noc_image/7304-NOC-profile.png</t>
  </si>
  <si>
    <t>#7305</t>
  </si>
  <si>
    <t>Supervisors, motor transport and other ground transit operators</t>
  </si>
  <si>
    <t>http://career.lndo.site/noc_image/7305-NOC-profile.png</t>
  </si>
  <si>
    <t>#7311</t>
  </si>
  <si>
    <t>Construction millwrights and industrial mechanics</t>
  </si>
  <si>
    <t>http://career.lndo.site/noc_image/7311-NOC-profile.png</t>
  </si>
  <si>
    <t>PykipkwcOIU</t>
  </si>
  <si>
    <t>#7312</t>
  </si>
  <si>
    <t>Heavy-duty equipment mechanics</t>
  </si>
  <si>
    <t>http://career.lndo.site/noc_image/7312-NOC-profile.png</t>
  </si>
  <si>
    <t>BtZGjIzCFNk</t>
  </si>
  <si>
    <t>#7313</t>
  </si>
  <si>
    <t>Refrigeration and air conditioning mechanics</t>
  </si>
  <si>
    <t>http://career.lndo.site/noc_image/7313-NOC-profile.png</t>
  </si>
  <si>
    <t>AlYSO5XpYCc</t>
  </si>
  <si>
    <t>#7314</t>
  </si>
  <si>
    <t>Railway carmen/women</t>
  </si>
  <si>
    <t>http://career.lndo.site/noc_image/7314-NOC-profile.png</t>
  </si>
  <si>
    <t>#7315</t>
  </si>
  <si>
    <t>Aircraft mechanics and aircraft inspectors</t>
  </si>
  <si>
    <t>http://career.lndo.site/noc_image/7315-NOC-profile.png</t>
  </si>
  <si>
    <t>#7316</t>
  </si>
  <si>
    <t>Machine fitters</t>
  </si>
  <si>
    <t>http://career.lndo.site/noc_image/7316-NOC-profile.png</t>
  </si>
  <si>
    <t>#7318</t>
  </si>
  <si>
    <t>Elevator constructors and mechanics</t>
  </si>
  <si>
    <t>http://career.lndo.site/noc_image/7318-NOC-profile.png</t>
  </si>
  <si>
    <t>#7321</t>
  </si>
  <si>
    <t>Automotive service technicians, truck and bus mechanics and mechanical repairers</t>
  </si>
  <si>
    <t>http://career.lndo.site/noc_image/7321-NOC-profile.png</t>
  </si>
  <si>
    <t>VJSxZsZEVCY</t>
  </si>
  <si>
    <t>#7322</t>
  </si>
  <si>
    <t>Motor vehicle body repairers</t>
  </si>
  <si>
    <t>http://career.lndo.site/noc_image/7322-NOC-profile.png</t>
  </si>
  <si>
    <t>#7331</t>
  </si>
  <si>
    <t>Oil and solid fuel heating mechanics</t>
  </si>
  <si>
    <t>http://career.lndo.site/noc_image/7331-NOC-profile.png</t>
  </si>
  <si>
    <t>#7332</t>
  </si>
  <si>
    <t>Appliance servicers and repairers</t>
  </si>
  <si>
    <t>http://career.lndo.site/noc_image/7332-NOC-profile.png</t>
  </si>
  <si>
    <t>#7333</t>
  </si>
  <si>
    <t>Electrical mechanics</t>
  </si>
  <si>
    <t>http://career.lndo.site/noc_image/7333-NOC-profile.png</t>
  </si>
  <si>
    <t>#7334</t>
  </si>
  <si>
    <t>Motorcycle, all-terrain vehicle and other related mechanics</t>
  </si>
  <si>
    <t>http://career.lndo.site/noc_image/7334-NOC-profile.png</t>
  </si>
  <si>
    <t>#7335</t>
  </si>
  <si>
    <t>Other small engine and small equipment repairers</t>
  </si>
  <si>
    <t>http://career.lndo.site/noc_image/7335-NOC-profile.png</t>
  </si>
  <si>
    <t>#7361</t>
  </si>
  <si>
    <t>Railway and yard locomotive engineers</t>
  </si>
  <si>
    <t>http://career.lndo.site/noc_image/7361-NOC-profile.png</t>
  </si>
  <si>
    <t>#7362</t>
  </si>
  <si>
    <t>Railway conductors and brakemen/women</t>
  </si>
  <si>
    <t>http://career.lndo.site/noc_image/7362-NOC-profile.png</t>
  </si>
  <si>
    <t>#7371</t>
  </si>
  <si>
    <t>Crane operators</t>
  </si>
  <si>
    <t>http://career.lndo.site/noc_image/7371-NOC-profile.png</t>
  </si>
  <si>
    <t>#7372</t>
  </si>
  <si>
    <t>Drillers and blasters - surface mining, quarrying and construction</t>
  </si>
  <si>
    <t>http://career.lndo.site/noc_image/7372-NOC-profile.png</t>
  </si>
  <si>
    <t>#7373</t>
  </si>
  <si>
    <t>Water well drillers</t>
  </si>
  <si>
    <t>http://career.lndo.site/noc_image/7373-NOC-profile.png</t>
  </si>
  <si>
    <t>#7381</t>
  </si>
  <si>
    <t>Printing press operators</t>
  </si>
  <si>
    <t>http://career.lndo.site/noc_image/7381-NOC-profile.png</t>
  </si>
  <si>
    <t>#7384</t>
  </si>
  <si>
    <t>Other trades and related occupations, n.e.c.</t>
  </si>
  <si>
    <t>http://career.lndo.site/noc_image/7384-NOC-profile.png</t>
  </si>
  <si>
    <t>#7441</t>
  </si>
  <si>
    <t>Residential and commercial installers and servicers</t>
  </si>
  <si>
    <t>http://career.lndo.site/noc_image/7441-NOC-profile.png</t>
  </si>
  <si>
    <t>#7442</t>
  </si>
  <si>
    <t>Waterworks and gas maintenance workers</t>
  </si>
  <si>
    <t>http://career.lndo.site/noc_image/7442-NOC-profile.png</t>
  </si>
  <si>
    <t>#7444</t>
  </si>
  <si>
    <t>Pest controllers and fumigators</t>
  </si>
  <si>
    <t>http://career.lndo.site/noc_image/7444-NOC-profile.png</t>
  </si>
  <si>
    <t>#7445</t>
  </si>
  <si>
    <t>Other repairers and servicers</t>
  </si>
  <si>
    <t>http://career.lndo.site/noc_image/7445-NOC-profile.png</t>
  </si>
  <si>
    <t>#7451</t>
  </si>
  <si>
    <t>Longshore workers</t>
  </si>
  <si>
    <t>http://career.lndo.site/noc_image/7451-NOC-profile.png</t>
  </si>
  <si>
    <t>40hRk0VPE2c</t>
  </si>
  <si>
    <t>#7452</t>
  </si>
  <si>
    <t>Material handlers</t>
  </si>
  <si>
    <t>http://career.lndo.site/noc_image/7452-NOC-profile.png</t>
  </si>
  <si>
    <t>#7511</t>
  </si>
  <si>
    <t>Transport truck drivers</t>
  </si>
  <si>
    <t>http://career.lndo.site/noc_image/7511-NOC-profile.png</t>
  </si>
  <si>
    <t>A81nvDdP5KY</t>
  </si>
  <si>
    <t>#7512</t>
  </si>
  <si>
    <t>Bus drivers, subway operators and other transit operators</t>
  </si>
  <si>
    <t>http://career.lndo.site/noc_image/7512-NOC-profile.png</t>
  </si>
  <si>
    <t>yYUbhKgdJRE</t>
  </si>
  <si>
    <t>#7513</t>
  </si>
  <si>
    <t>Taxi and limousine drivers and chauffeurs</t>
  </si>
  <si>
    <t>http://career.lndo.site/noc_image/7513-NOC-profile.png</t>
  </si>
  <si>
    <t>#7514</t>
  </si>
  <si>
    <t>Delivery and courier service drivers</t>
  </si>
  <si>
    <t>http://career.lndo.site/noc_image/7514-NOC-profile.png</t>
  </si>
  <si>
    <t>#7521</t>
  </si>
  <si>
    <t>Heavy equipment operators (except crane)</t>
  </si>
  <si>
    <t>http://career.lndo.site/noc_image/7521-NOC-profile.png</t>
  </si>
  <si>
    <t>mVeIwGbDlMc</t>
  </si>
  <si>
    <t>#7522</t>
  </si>
  <si>
    <t>Public works maintenance equipment operators and related workers</t>
  </si>
  <si>
    <t>http://career.lndo.site/noc_image/7522-NOC-profile.png</t>
  </si>
  <si>
    <t>#7531</t>
  </si>
  <si>
    <t>Railway yard and track maintenance workers</t>
  </si>
  <si>
    <t>http://career.lndo.site/noc_image/7531-NOC-profile.png</t>
  </si>
  <si>
    <t>#7532</t>
  </si>
  <si>
    <t>Water transport deck and engine room crew</t>
  </si>
  <si>
    <t>http://career.lndo.site/noc_image/7532-NOC-profile.png</t>
  </si>
  <si>
    <t>gqQlVrcHm7s</t>
  </si>
  <si>
    <t>#7533</t>
  </si>
  <si>
    <t>Boat and cable ferry operators and related occupations</t>
  </si>
  <si>
    <t>http://career.lndo.site/noc_image/7533-NOC-profile.png</t>
  </si>
  <si>
    <t>#7534</t>
  </si>
  <si>
    <t>Air transport ramp attendants</t>
  </si>
  <si>
    <t>http://career.lndo.site/noc_image/7534-NOC-profile.png</t>
  </si>
  <si>
    <t>#7535</t>
  </si>
  <si>
    <t>Other automotive mechanical installers and servicers</t>
  </si>
  <si>
    <t>http://career.lndo.site/noc_image/7535-NOC-profile.png</t>
  </si>
  <si>
    <t>#7611</t>
  </si>
  <si>
    <t>Construction trades helpers and labourers</t>
  </si>
  <si>
    <t>http://career.lndo.site/noc_image/7611-NOC-profile.png</t>
  </si>
  <si>
    <t>#7612</t>
  </si>
  <si>
    <t>Other trades helpers and labourers</t>
  </si>
  <si>
    <t>http://career.lndo.site/noc_image/7612-NOC-profile.png</t>
  </si>
  <si>
    <t>#7621</t>
  </si>
  <si>
    <t>Public works and maintenance labourers</t>
  </si>
  <si>
    <t>http://career.lndo.site/noc_image/7621-NOC-profile.png</t>
  </si>
  <si>
    <t>#7622</t>
  </si>
  <si>
    <t>Railway and motor transport labourers</t>
  </si>
  <si>
    <t>http://career.lndo.site/noc_image/7622-NOC-profile.png</t>
  </si>
  <si>
    <t>#8211</t>
  </si>
  <si>
    <t>Supervisors, logging and forestry</t>
  </si>
  <si>
    <t>http://career.lndo.site/noc_image/8211-NOC-profile.png</t>
  </si>
  <si>
    <t>#8221</t>
  </si>
  <si>
    <t>Supervisors, mining and quarrying</t>
  </si>
  <si>
    <t>http://career.lndo.site/noc_image/8221-NOC-profile.png</t>
  </si>
  <si>
    <t>#8222</t>
  </si>
  <si>
    <t>Contractors and supervisors, oil and gas drilling and services</t>
  </si>
  <si>
    <t>http://career.lndo.site/noc_image/8222-NOC-profile.png</t>
  </si>
  <si>
    <t>q4fpX9T1ziQ</t>
  </si>
  <si>
    <t>#8231</t>
  </si>
  <si>
    <t>Underground production and development miners</t>
  </si>
  <si>
    <t>http://career.lndo.site/noc_image/8231-NOC-profile.png</t>
  </si>
  <si>
    <t>#8232</t>
  </si>
  <si>
    <t>Oil and gas well drillers, servicers, testers and related workers</t>
  </si>
  <si>
    <t>http://career.lndo.site/noc_image/8232-NOC-profile.png</t>
  </si>
  <si>
    <t>#8241</t>
  </si>
  <si>
    <t>Logging machinery operators</t>
  </si>
  <si>
    <t>http://career.lndo.site/noc_image/8241-NOC-profile.png</t>
  </si>
  <si>
    <t>#8252</t>
  </si>
  <si>
    <t>Agricultural service contractors, farm supervisors and specialized livestock workers</t>
  </si>
  <si>
    <t>http://career.lndo.site/noc_image/8252-NOC-profile.png</t>
  </si>
  <si>
    <t>#8255</t>
  </si>
  <si>
    <t>Contractors and supervisors, landscaping, grounds maintenance and horticulture services</t>
  </si>
  <si>
    <t>http://career.lndo.site/noc_image/8255-NOC-profile.png</t>
  </si>
  <si>
    <t>#8261</t>
  </si>
  <si>
    <t>Fishing masters and officers</t>
  </si>
  <si>
    <t>http://career.lndo.site/noc_image/8261-NOC-profile.png</t>
  </si>
  <si>
    <t>#8262</t>
  </si>
  <si>
    <t>Fishermen/women</t>
  </si>
  <si>
    <t>http://career.lndo.site/noc_image/8262-NOC-profile.png</t>
  </si>
  <si>
    <t>#8411</t>
  </si>
  <si>
    <t>Underground mine service and support workers</t>
  </si>
  <si>
    <t>http://career.lndo.site/noc_image/8411-NOC-profile.png</t>
  </si>
  <si>
    <t>#8412</t>
  </si>
  <si>
    <t>Oil and gas well drilling and related workers and services operators</t>
  </si>
  <si>
    <t>http://career.lndo.site/noc_image/8412-NOC-profile.png</t>
  </si>
  <si>
    <t>#8421</t>
  </si>
  <si>
    <t>Chain saw and skidder operators</t>
  </si>
  <si>
    <t>http://career.lndo.site/noc_image/8421-NOC-profile.png</t>
  </si>
  <si>
    <t>#8422</t>
  </si>
  <si>
    <t>Silviculture and forestry workers</t>
  </si>
  <si>
    <t>http://career.lndo.site/noc_image/8422-NOC-profile.png</t>
  </si>
  <si>
    <t>ZwI2cJrmPVQ</t>
  </si>
  <si>
    <t>#8431</t>
  </si>
  <si>
    <t>General farm workers</t>
  </si>
  <si>
    <t>http://career.lndo.site/noc_image/8431-NOC-profile.png</t>
  </si>
  <si>
    <t>#8432</t>
  </si>
  <si>
    <t>Nursery and greenhouse workers</t>
  </si>
  <si>
    <t>http://career.lndo.site/noc_image/8432-NOC-profile.png</t>
  </si>
  <si>
    <t>#8441</t>
  </si>
  <si>
    <t>Fishing vessel deckhands</t>
  </si>
  <si>
    <t>http://career.lndo.site/noc_image/8441-NOC-profile.png</t>
  </si>
  <si>
    <t>#8442</t>
  </si>
  <si>
    <t>Trappers and hunters</t>
  </si>
  <si>
    <t>http://career.lndo.site/noc_image/8442-NOC-profile.png</t>
  </si>
  <si>
    <t>#8611</t>
  </si>
  <si>
    <t>Harvesting labourers</t>
  </si>
  <si>
    <t>http://career.lndo.site/noc_image/8611-NOC-profile.png</t>
  </si>
  <si>
    <t>#8612</t>
  </si>
  <si>
    <t>Landscaping and grounds maintenance labourers</t>
  </si>
  <si>
    <t>http://career.lndo.site/noc_image/8612-NOC-profile.png</t>
  </si>
  <si>
    <t>Z_ifQaIiaUk</t>
  </si>
  <si>
    <t>#8613</t>
  </si>
  <si>
    <t>Aquaculture and marine harvest labourers</t>
  </si>
  <si>
    <t>http://career.lndo.site/noc_image/8613-NOC-profile.png</t>
  </si>
  <si>
    <t>#8614</t>
  </si>
  <si>
    <t>Mine labourers</t>
  </si>
  <si>
    <t>http://career.lndo.site/noc_image/8614-NOC-profile.png</t>
  </si>
  <si>
    <t>#8615</t>
  </si>
  <si>
    <t>Oil and gas drilling, servicing and related labourers</t>
  </si>
  <si>
    <t>http://career.lndo.site/noc_image/8615-NOC-profile.png</t>
  </si>
  <si>
    <t>#8616</t>
  </si>
  <si>
    <t>Logging and forestry labourers</t>
  </si>
  <si>
    <t>http://career.lndo.site/noc_image/8616-NOC-profile.png</t>
  </si>
  <si>
    <t>#9211</t>
  </si>
  <si>
    <t>Supervisors, mineral and metal processing</t>
  </si>
  <si>
    <t>http://career.lndo.site/noc_image/9211-NOC-profile.png</t>
  </si>
  <si>
    <t>#9212</t>
  </si>
  <si>
    <t>Supervisors, petroleum, gas and chemical processing and utilities</t>
  </si>
  <si>
    <t>http://career.lndo.site/noc_image/9212-NOC-profile.png</t>
  </si>
  <si>
    <t>#9213</t>
  </si>
  <si>
    <t>Supervisors, food, beverage and associated products processing</t>
  </si>
  <si>
    <t>http://career.lndo.site/noc_image/9213-NOC-profile.png</t>
  </si>
  <si>
    <t>#9214</t>
  </si>
  <si>
    <t>Supervisors, plastic and rubber products manufacturing</t>
  </si>
  <si>
    <t>http://career.lndo.site/noc_image/9214-NOC-profile.png</t>
  </si>
  <si>
    <t>#9215</t>
  </si>
  <si>
    <t>Supervisors, forest products processing</t>
  </si>
  <si>
    <t>http://career.lndo.site/noc_image/9215-NOC-profile.png</t>
  </si>
  <si>
    <t>#9217</t>
  </si>
  <si>
    <t>Supervisors, textile, fabric, fur and leather products processing and manufacturing</t>
  </si>
  <si>
    <t>http://career.lndo.site/noc_image/9217-NOC-profile.png</t>
  </si>
  <si>
    <t>#9221</t>
  </si>
  <si>
    <t>Supervisors, motor vehicle assembling</t>
  </si>
  <si>
    <t>http://career.lndo.site/noc_image/9221-NOC-profile.png</t>
  </si>
  <si>
    <t>#9222</t>
  </si>
  <si>
    <t>Supervisors, electronics manufacturing</t>
  </si>
  <si>
    <t>http://career.lndo.site/noc_image/9222-NOC-profile.png</t>
  </si>
  <si>
    <t>#9223</t>
  </si>
  <si>
    <t>Supervisors, electrical products manufacturing</t>
  </si>
  <si>
    <t>http://career.lndo.site/noc_image/9223-NOC-profile.png</t>
  </si>
  <si>
    <t>#9224</t>
  </si>
  <si>
    <t>Supervisors, furniture and fixtures manufacturing</t>
  </si>
  <si>
    <t>http://career.lndo.site/noc_image/9224-NOC-profile.png</t>
  </si>
  <si>
    <t>#9226</t>
  </si>
  <si>
    <t>Supervisors, other mechanical and metal products manufacturing</t>
  </si>
  <si>
    <t>http://career.lndo.site/noc_image/9226-NOC-profile.png</t>
  </si>
  <si>
    <t>#9227</t>
  </si>
  <si>
    <t>Supervisors, other products manufacturing and assembly</t>
  </si>
  <si>
    <t>http://career.lndo.site/noc_image/9227-NOC-profile.png</t>
  </si>
  <si>
    <t>#9231</t>
  </si>
  <si>
    <t>Central control and process operators, mineral and metal processing</t>
  </si>
  <si>
    <t>http://career.lndo.site/noc_image/9231-NOC-profile.png</t>
  </si>
  <si>
    <t>#9232</t>
  </si>
  <si>
    <t>Petroleum, gas and chemical process operators</t>
  </si>
  <si>
    <t>http://career.lndo.site/noc_image/9232-NOC-profile.png</t>
  </si>
  <si>
    <t>#9235</t>
  </si>
  <si>
    <t>Pulping, papermaking and coating control operators</t>
  </si>
  <si>
    <t>http://career.lndo.site/noc_image/9235-NOC-profile.png</t>
  </si>
  <si>
    <t>#9241</t>
  </si>
  <si>
    <t>Power engineers and power systems operators</t>
  </si>
  <si>
    <t>http://career.lndo.site/noc_image/9241-NOC-profile.png</t>
  </si>
  <si>
    <t>_OmTDEtFTAY</t>
  </si>
  <si>
    <t>#9243</t>
  </si>
  <si>
    <t>Water and waste treatment plant operators</t>
  </si>
  <si>
    <t>http://career.lndo.site/noc_image/9243-NOC-profile.png</t>
  </si>
  <si>
    <t>#9411</t>
  </si>
  <si>
    <t>Machine operators, mineral and metal processing</t>
  </si>
  <si>
    <t>http://career.lndo.site/noc_image/9411-NOC-profile.png</t>
  </si>
  <si>
    <t>#9412</t>
  </si>
  <si>
    <t>Foundry workers</t>
  </si>
  <si>
    <t>http://career.lndo.site/noc_image/9412-NOC-profile.png</t>
  </si>
  <si>
    <t>#9413</t>
  </si>
  <si>
    <t>Glass forming and finishing machine operators and glass cutters</t>
  </si>
  <si>
    <t>http://career.lndo.site/noc_image/9413-NOC-profile.png</t>
  </si>
  <si>
    <t>#9414</t>
  </si>
  <si>
    <t>Concrete, clay and stone forming operators</t>
  </si>
  <si>
    <t>http://career.lndo.site/noc_image/9414-NOC-profile.png</t>
  </si>
  <si>
    <t>#9415</t>
  </si>
  <si>
    <t>Inspectors and testers, mineral and metal processing</t>
  </si>
  <si>
    <t>http://career.lndo.site/noc_image/9415-NOC-profile.png</t>
  </si>
  <si>
    <t>#9416</t>
  </si>
  <si>
    <t>Metalworking and forging machine operators</t>
  </si>
  <si>
    <t>http://career.lndo.site/noc_image/9416-NOC-profile.png</t>
  </si>
  <si>
    <t>#9417</t>
  </si>
  <si>
    <t>Machining tool operators</t>
  </si>
  <si>
    <t>http://career.lndo.site/noc_image/9417-NOC-profile.png</t>
  </si>
  <si>
    <t>Ptsj6-V-qu8</t>
  </si>
  <si>
    <t>#9418</t>
  </si>
  <si>
    <t>Other metal products machine operators</t>
  </si>
  <si>
    <t>http://career.lndo.site/noc_image/9418-NOC-profile.png</t>
  </si>
  <si>
    <t>#9421</t>
  </si>
  <si>
    <t>Chemical plant machine operators</t>
  </si>
  <si>
    <t>http://career.lndo.site/noc_image/9421-NOC-profile.png</t>
  </si>
  <si>
    <t>#9422</t>
  </si>
  <si>
    <t>Plastics processing machine operators</t>
  </si>
  <si>
    <t>http://career.lndo.site/noc_image/9422-NOC-profile.png</t>
  </si>
  <si>
    <t>#9423</t>
  </si>
  <si>
    <t>Rubber processing machine operators and related workers</t>
  </si>
  <si>
    <t>http://career.lndo.site/noc_image/9423-NOC-profile.png</t>
  </si>
  <si>
    <t>#9431</t>
  </si>
  <si>
    <t>Sawmill machine operators</t>
  </si>
  <si>
    <t>http://career.lndo.site/noc_image/9431-NOC-profile.png</t>
  </si>
  <si>
    <t>i6dKpSqR2qA</t>
  </si>
  <si>
    <t>#9432</t>
  </si>
  <si>
    <t>Pulp mill machine operators</t>
  </si>
  <si>
    <t>http://career.lndo.site/noc_image/9432-NOC-profile.png</t>
  </si>
  <si>
    <t>#9433</t>
  </si>
  <si>
    <t>Papermaking and finishing machine operators</t>
  </si>
  <si>
    <t>http://career.lndo.site/noc_image/9433-NOC-profile.png</t>
  </si>
  <si>
    <t>#9434</t>
  </si>
  <si>
    <t>Other wood processing machine operators</t>
  </si>
  <si>
    <t>http://career.lndo.site/noc_image/9434-NOC-profile.png</t>
  </si>
  <si>
    <t>#9435</t>
  </si>
  <si>
    <t>Paper converting machine operators</t>
  </si>
  <si>
    <t>http://career.lndo.site/noc_image/9435-NOC-profile.png</t>
  </si>
  <si>
    <t>#9436</t>
  </si>
  <si>
    <t>Lumber graders and other wood processing inspectors and graders</t>
  </si>
  <si>
    <t>http://career.lndo.site/noc_image/9436-NOC-profile.png</t>
  </si>
  <si>
    <t>#9437</t>
  </si>
  <si>
    <t>Woodworking machine operators</t>
  </si>
  <si>
    <t>http://career.lndo.site/noc_image/9437-NOC-profile.png</t>
  </si>
  <si>
    <t>#9441</t>
  </si>
  <si>
    <t>Textile fibre and yarn, hide and pelt processing machine operators and workers</t>
  </si>
  <si>
    <t>http://career.lndo.site/noc_image/9441-NOC-profile.png</t>
  </si>
  <si>
    <t>#9442</t>
  </si>
  <si>
    <t>Weavers, knitters and other fabric making occupations</t>
  </si>
  <si>
    <t>http://career.lndo.site/noc_image/9442-NOC-profile.png</t>
  </si>
  <si>
    <t>#9445</t>
  </si>
  <si>
    <t>Fabric, fur and leather cutters</t>
  </si>
  <si>
    <t>http://career.lndo.site/noc_image/9445-NOC-profile.png</t>
  </si>
  <si>
    <t>#9446</t>
  </si>
  <si>
    <t>Industrial sewing machine operators</t>
  </si>
  <si>
    <t>http://career.lndo.site/noc_image/9446-NOC-profile.png</t>
  </si>
  <si>
    <t>#9447</t>
  </si>
  <si>
    <t>Inspectors and graders, textile, fabric, fur and leather products manufacturing</t>
  </si>
  <si>
    <t>http://career.lndo.site/noc_image/9447-NOC-profile.png</t>
  </si>
  <si>
    <t>#9461</t>
  </si>
  <si>
    <t>Process control and machine operators, food, beverage and associated products processing</t>
  </si>
  <si>
    <t>http://career.lndo.site/noc_image/9461-NOC-profile.png</t>
  </si>
  <si>
    <t>#9462</t>
  </si>
  <si>
    <t>Industrial butchers and meat cutters, poultry preparers and related workers</t>
  </si>
  <si>
    <t>http://career.lndo.site/noc_image/9462-NOC-profile.png</t>
  </si>
  <si>
    <t>#9463</t>
  </si>
  <si>
    <t>Fish and seafood plant workers</t>
  </si>
  <si>
    <t>http://career.lndo.site/noc_image/9463-NOC-profile.png</t>
  </si>
  <si>
    <t>#9465</t>
  </si>
  <si>
    <t>Testers and graders, food, beverage and associated products processing</t>
  </si>
  <si>
    <t>http://career.lndo.site/noc_image/9465-NOC-profile.png</t>
  </si>
  <si>
    <t>#9471</t>
  </si>
  <si>
    <t>Plateless printing equipment operators</t>
  </si>
  <si>
    <t>http://career.lndo.site/noc_image/9471-NOC-profile.png</t>
  </si>
  <si>
    <t>#9472</t>
  </si>
  <si>
    <t>Camera, platemaking and other prepress occupations</t>
  </si>
  <si>
    <t>http://career.lndo.site/noc_image/9472-NOC-profile.png</t>
  </si>
  <si>
    <t>#9473</t>
  </si>
  <si>
    <t>Binding and finishing machine operators</t>
  </si>
  <si>
    <t>http://career.lndo.site/noc_image/9473-NOC-profile.png</t>
  </si>
  <si>
    <t>#9474</t>
  </si>
  <si>
    <t>Photographic and film processors</t>
  </si>
  <si>
    <t>http://career.lndo.site/noc_image/9474-NOC-profile.png</t>
  </si>
  <si>
    <t>#9521</t>
  </si>
  <si>
    <t>Aircraft assemblers and aircraft assembly inspectors</t>
  </si>
  <si>
    <t>http://career.lndo.site/noc_image/9521-NOC-profile.png</t>
  </si>
  <si>
    <t>#9522</t>
  </si>
  <si>
    <t>Motor vehicle assemblers, inspectors and testers</t>
  </si>
  <si>
    <t>http://career.lndo.site/noc_image/9522-NOC-profile.png</t>
  </si>
  <si>
    <t>#9523</t>
  </si>
  <si>
    <t>Electronics assemblers, fabricators, inspectors and testers</t>
  </si>
  <si>
    <t>http://career.lndo.site/noc_image/9523-NOC-profile.png</t>
  </si>
  <si>
    <t>#9524</t>
  </si>
  <si>
    <t>Assemblers and inspectors, electrical appliance, apparatus and equipment manufacturing</t>
  </si>
  <si>
    <t>http://career.lndo.site/noc_image/9524-NOC-profile.png</t>
  </si>
  <si>
    <t>#9525</t>
  </si>
  <si>
    <t>Assemblers, fabricators and inspectors, industrial electrical motors and transformers</t>
  </si>
  <si>
    <t>http://career.lndo.site/noc_image/9525-NOC-profile.png</t>
  </si>
  <si>
    <t>#9526</t>
  </si>
  <si>
    <t>Mechanical assemblers and inspectors</t>
  </si>
  <si>
    <t>http://career.lndo.site/noc_image/9526-NOC-profile.png</t>
  </si>
  <si>
    <t>#9527</t>
  </si>
  <si>
    <t>Machine operators and inspectors, electrical apparatus manufacturing</t>
  </si>
  <si>
    <t>http://career.lndo.site/noc_image/9527-NOC-profile.png</t>
  </si>
  <si>
    <t>#9531</t>
  </si>
  <si>
    <t>Boat assemblers and inspectors</t>
  </si>
  <si>
    <t>http://career.lndo.site/noc_image/9531-NOC-profile.png</t>
  </si>
  <si>
    <t>Qq_mClkGTPA</t>
  </si>
  <si>
    <t>#9532</t>
  </si>
  <si>
    <t>Furniture and fixture assemblers and inspectors</t>
  </si>
  <si>
    <t>http://career.lndo.site/noc_image/9532-NOC-profile.png</t>
  </si>
  <si>
    <t>9mm9PWMEbmM</t>
  </si>
  <si>
    <t>#9533</t>
  </si>
  <si>
    <t>Other wood products assemblers and inspectors</t>
  </si>
  <si>
    <t>http://career.lndo.site/noc_image/9533-NOC-profile.png</t>
  </si>
  <si>
    <t>#9534</t>
  </si>
  <si>
    <t>Furniture finishers and refinishers</t>
  </si>
  <si>
    <t>http://career.lndo.site/noc_image/9534-NOC-profile.png</t>
  </si>
  <si>
    <t>#9535</t>
  </si>
  <si>
    <t>Plastic products assemblers, finishers and inspectors</t>
  </si>
  <si>
    <t>http://career.lndo.site/noc_image/9535-NOC-profile.png</t>
  </si>
  <si>
    <t>#9536</t>
  </si>
  <si>
    <t>Industrial painters, coaters and metal finishing process operators</t>
  </si>
  <si>
    <t>http://career.lndo.site/noc_image/9536-NOC-profile.png</t>
  </si>
  <si>
    <t>#9537</t>
  </si>
  <si>
    <t>Other products assemblers, finishers and inspectors</t>
  </si>
  <si>
    <t>http://career.lndo.site/noc_image/9537-NOC-profile.png</t>
  </si>
  <si>
    <t>#9611</t>
  </si>
  <si>
    <t>Labourers in mineral and metal processing</t>
  </si>
  <si>
    <t>http://career.lndo.site/noc_image/9611-NOC-profile.png</t>
  </si>
  <si>
    <t>#9612</t>
  </si>
  <si>
    <t>Labourers in metal fabrication</t>
  </si>
  <si>
    <t>http://career.lndo.site/noc_image/9612-NOC-profile.png</t>
  </si>
  <si>
    <t>#9613</t>
  </si>
  <si>
    <t>Labourers in chemical products processing and utilities</t>
  </si>
  <si>
    <t>http://career.lndo.site/noc_image/9613-NOC-profile.png</t>
  </si>
  <si>
    <t>#9614</t>
  </si>
  <si>
    <t>Labourers in wood, pulp and paper processing</t>
  </si>
  <si>
    <t>http://career.lndo.site/noc_image/9614-NOC-profile.png</t>
  </si>
  <si>
    <t>UutVLyqbqls</t>
  </si>
  <si>
    <t>#9615</t>
  </si>
  <si>
    <t>Labourers in rubber and plastic products manufacturing</t>
  </si>
  <si>
    <t>http://career.lndo.site/noc_image/9615-NOC-profile.png</t>
  </si>
  <si>
    <t>#9616</t>
  </si>
  <si>
    <t>Labourers in textile processing</t>
  </si>
  <si>
    <t>http://career.lndo.site/noc_image/9616-NOC-profile.png</t>
  </si>
  <si>
    <t>#9617</t>
  </si>
  <si>
    <t>Labourers in food, beverage and associated products processing</t>
  </si>
  <si>
    <t>http://career.lndo.site/noc_image/9617-NOC-profile.png</t>
  </si>
  <si>
    <t>DjaICqD6akg</t>
  </si>
  <si>
    <t>#9618</t>
  </si>
  <si>
    <t>Labourers in fish and seafood processing</t>
  </si>
  <si>
    <t>http://career.lndo.site/noc_image/9618-NOC-profile.png</t>
  </si>
  <si>
    <t>#9619</t>
  </si>
  <si>
    <t>Other labourers in processing, manufacturing and utilities</t>
  </si>
  <si>
    <t>http://career.lndo.site/noc_image/9619-NOC-profile.png</t>
  </si>
  <si>
    <t>Other performers</t>
  </si>
  <si>
    <t>Telecommunications line and cable installers and repairers</t>
  </si>
  <si>
    <t>Telecommunications equipment installation and cable television service technicians</t>
  </si>
  <si>
    <t>Actors, comedians and circus performers</t>
  </si>
  <si>
    <t>Other technical trades and related occupations</t>
  </si>
  <si>
    <t>Registrars, restorers, interpreters and other occupations related to museum and art galleries</t>
  </si>
  <si>
    <t>Motion pictures, broadcasting, photography and performing arts assistants and operators</t>
  </si>
  <si>
    <t>Other technical and coordinating occupations in motion pictures, broadcasting and the performing arts</t>
  </si>
  <si>
    <t>Furniture and fixture assemblers, finishers, refinishers and inspectors</t>
  </si>
  <si>
    <t>Utility maintenance workers</t>
  </si>
  <si>
    <t>Process control and machine operators, food and beverage processing</t>
  </si>
  <si>
    <t>Medical laboratory assistants and related technical occupations</t>
  </si>
  <si>
    <t>Other medical technologists and technicians</t>
  </si>
  <si>
    <t>Pulp mill, papermaking and finishing machine operators</t>
  </si>
  <si>
    <t>Pharmacy technical assistants and pharmacy assistants</t>
  </si>
  <si>
    <t>Heating, refrigeration and air conditioning mechanics</t>
  </si>
  <si>
    <t>Traditional Chinese medicine practitioners and acupuncturists</t>
  </si>
  <si>
    <t>Nursing coordinators and supervisors</t>
  </si>
  <si>
    <t>Information systems specialists</t>
  </si>
  <si>
    <t>Janitors, caretakers and heavy-duty cleaners</t>
  </si>
  <si>
    <t>Nursery and greenhouse labourers</t>
  </si>
  <si>
    <t>Machine operators of other metal products</t>
  </si>
  <si>
    <t>Assemblers and inspectors of other wood products</t>
  </si>
  <si>
    <t>Mail and parcel sorters and related occupations</t>
  </si>
  <si>
    <t>Supervisors, supply chain, tracking and scheduling coordination occupations</t>
  </si>
  <si>
    <t>Other support occupations in personal services</t>
  </si>
  <si>
    <t>Automotive and heavy truck and equipment parts installers and servicers</t>
  </si>
  <si>
    <t>By-law enforcement and other regulatory officers</t>
  </si>
  <si>
    <t>Collection clerks</t>
  </si>
  <si>
    <t>Home support workers, caregivers and related occupations</t>
  </si>
  <si>
    <t>Court clerks and related court services occupations</t>
  </si>
  <si>
    <t>Authors and writers (except technical)</t>
  </si>
  <si>
    <t>Employment insurance and revenue officers</t>
  </si>
  <si>
    <t>Casino workers</t>
  </si>
  <si>
    <t>Business systems specialists</t>
  </si>
  <si>
    <t>Paralegals and related occupations</t>
  </si>
  <si>
    <t>Labourers in food and beverage processing</t>
  </si>
  <si>
    <t>Labourers in textile processing and cutting</t>
  </si>
  <si>
    <t>Dental assistants and dental laboratory assistants</t>
  </si>
  <si>
    <t>Auto body collision, refinishing and glass technicians and damage repair estimators</t>
  </si>
  <si>
    <t>Computer network and web technicians</t>
  </si>
  <si>
    <t>Butchers - retail and wholesale</t>
  </si>
  <si>
    <t>Dental technologists and technicians</t>
  </si>
  <si>
    <t>Agricultural service contractors and farm supervisors</t>
  </si>
  <si>
    <t>Physician assistants, midwives and allied health professionals</t>
  </si>
  <si>
    <t>Primary combat members of the Canadian Armed Forces</t>
  </si>
  <si>
    <t>Specialized livestock workers and farm machinery operators</t>
  </si>
  <si>
    <t>Delivery service drivers and door-to-door distributors</t>
  </si>
  <si>
    <t>Heavy equipment operators</t>
  </si>
  <si>
    <t>Postal services representatives</t>
  </si>
  <si>
    <t>Non-destructive testers and inspectors</t>
  </si>
  <si>
    <t>Payroll administrators</t>
  </si>
  <si>
    <t>Central control and process operators, petroleum, gas and chemical processing</t>
  </si>
  <si>
    <t>Other practitioners of natural healing</t>
  </si>
  <si>
    <t>Supervisors, electronics and electrical products manufacturing</t>
  </si>
  <si>
    <t>Assessors, business valuators and appraisers</t>
  </si>
  <si>
    <t>Cardiology technologists and electrophysiological diagnostic technologists</t>
  </si>
  <si>
    <t>Commissioned officers of the Canadian Armed Forces</t>
  </si>
  <si>
    <t>Border services, customs, and immigration officers</t>
  </si>
  <si>
    <t>Livestock labourers</t>
  </si>
  <si>
    <t>Public and environmental health and safety professionals</t>
  </si>
  <si>
    <t>Kinesiologists and other professional occupations in therapy and assessment</t>
  </si>
  <si>
    <t>Procurement and purchasing agents and officers</t>
  </si>
  <si>
    <t>Specialists in clinical and laboratory medicine</t>
  </si>
  <si>
    <t>Specialists in surgery</t>
  </si>
  <si>
    <t>Technical writers</t>
  </si>
  <si>
    <t>Testers and graders, food and beverage processing</t>
  </si>
  <si>
    <t>Other service support occupations</t>
  </si>
  <si>
    <t>Managers in customer and personal services</t>
  </si>
  <si>
    <t>Probation and parole officers</t>
  </si>
  <si>
    <t>Production logistics workers</t>
  </si>
  <si>
    <t>Retail salespersons and visual merchandisers</t>
  </si>
  <si>
    <t>Supervisors, food and beverage processing</t>
  </si>
  <si>
    <t>Cybersecurity specialists</t>
  </si>
  <si>
    <t>Other professional engineers</t>
  </si>
  <si>
    <t>Business development officers and market researchers and analysts</t>
  </si>
  <si>
    <t>Commissioned police officers and related occupations in public protection services</t>
  </si>
  <si>
    <t>Career development practitioners and career counsellors (except education)</t>
  </si>
  <si>
    <t>Therapists in counselling and related specialized therapies</t>
  </si>
  <si>
    <t>Financial advisors</t>
  </si>
  <si>
    <t>Religious leaders</t>
  </si>
  <si>
    <t>Religion workers</t>
  </si>
  <si>
    <t>Web designers</t>
  </si>
  <si>
    <t>Other professional occupations in social science</t>
  </si>
  <si>
    <t>Computer systems developers and programmers</t>
  </si>
  <si>
    <t>Software developers and programmers</t>
  </si>
  <si>
    <t>Senior managers - public and private sector</t>
  </si>
  <si>
    <t>NOC2021Career</t>
  </si>
  <si>
    <t>NOC2021Codes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</si>
</sst>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%"/>
  </numFmts>
  <fonts count="27" x14ac:knownFonts="1">
    <font>
      <sz val="10"/>
      <color rgb="FF000000"/>
      <name val="Arial"/>
      <scheme val="minor"/>
    </font>
    <font>
      <sz val="10"/>
      <color theme="1"/>
      <name val="Roboto"/>
    </font>
    <font>
      <b/>
      <sz val="10"/>
      <color theme="1"/>
      <name val="Roboto"/>
    </font>
    <font>
      <b/>
      <sz val="10"/>
      <color theme="1"/>
      <name val="Roboto"/>
    </font>
    <font>
      <b/>
      <sz val="10"/>
      <color rgb="FF000000"/>
      <name val="Roboto"/>
    </font>
    <font>
      <b/>
      <sz val="10"/>
      <color rgb="FF666666"/>
      <name val="Roboto"/>
    </font>
    <font>
      <sz val="11"/>
      <color theme="1"/>
      <name val="Roboto"/>
    </font>
    <font>
      <sz val="11"/>
      <color rgb="FF000000"/>
      <name val="Roboto"/>
    </font>
    <font>
      <sz val="10"/>
      <color theme="1"/>
      <name val="Arial"/>
    </font>
    <font>
      <sz val="10"/>
      <color rgb="FF666666"/>
      <name val="Roboto"/>
    </font>
    <font>
      <sz val="10"/>
      <color theme="1"/>
      <name val="Arial"/>
      <scheme val="minor"/>
    </font>
    <font>
      <sz val="11"/>
      <color rgb="FF000000"/>
      <name val="Inconsolata"/>
    </font>
    <font>
      <sz val="24"/>
      <color rgb="FFFFFFFF"/>
      <name val="Roboto"/>
    </font>
    <font>
      <b/>
      <sz val="11"/>
      <color theme="1"/>
      <name val="Roboto"/>
    </font>
    <font>
      <b/>
      <sz val="10"/>
      <color rgb="FF000000"/>
      <name val="Roboto"/>
    </font>
    <font>
      <b/>
      <sz val="10"/>
      <color rgb="FF666666"/>
      <name val="Roboto"/>
    </font>
    <font>
      <sz val="10"/>
      <color rgb="FF000000"/>
      <name val="Roboto"/>
    </font>
    <font>
      <u/>
      <sz val="10"/>
      <color rgb="FF1155CC"/>
      <name val="Roboto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2"/>
      <color rgb="FF000000"/>
      <name val="Calibri"/>
    </font>
    <font>
      <sz val="8"/>
      <color theme="1"/>
      <name val="Arial"/>
    </font>
    <font>
      <sz val="11"/>
      <color rgb="FF000000"/>
      <name val="Calibri"/>
    </font>
    <font>
      <b/>
      <sz val="10"/>
      <color theme="1"/>
      <name val="Nunito"/>
    </font>
    <font>
      <sz val="10"/>
      <color theme="1"/>
      <name val="Nunito"/>
    </font>
    <font>
      <b/>
      <sz val="8"/>
      <color theme="1"/>
      <name val="Arial"/>
    </font>
    <font>
      <u/>
      <sz val="8"/>
      <color rgb="FF0000FF"/>
      <name val="Arial"/>
    </font>
  </fonts>
  <fills count="18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B4A7D6"/>
        <bgColor rgb="FFB4A7D6"/>
      </patternFill>
    </fill>
    <fill>
      <patternFill patternType="solid">
        <fgColor rgb="FFB7E1CD"/>
        <bgColor rgb="FFB7E1CD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theme="4"/>
        <bgColor theme="4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4" borderId="0" xfId="0" applyFont="1" applyFill="1"/>
    <xf numFmtId="0" fontId="1" fillId="4" borderId="0" xfId="0" applyFont="1" applyFill="1" applyAlignment="1">
      <alignment horizontal="right"/>
    </xf>
    <xf numFmtId="0" fontId="2" fillId="5" borderId="0" xfId="0" applyFont="1" applyFill="1"/>
    <xf numFmtId="0" fontId="1" fillId="5" borderId="0" xfId="0" applyFont="1" applyFill="1"/>
    <xf numFmtId="9" fontId="1" fillId="5" borderId="0" xfId="0" applyNumberFormat="1" applyFont="1" applyFill="1"/>
    <xf numFmtId="0" fontId="9" fillId="0" borderId="0" xfId="0" applyFont="1"/>
    <xf numFmtId="0" fontId="2" fillId="6" borderId="0" xfId="0" applyFont="1" applyFill="1"/>
    <xf numFmtId="0" fontId="1" fillId="6" borderId="0" xfId="0" applyFont="1" applyFill="1"/>
    <xf numFmtId="9" fontId="1" fillId="6" borderId="0" xfId="0" applyNumberFormat="1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2" fillId="10" borderId="0" xfId="0" applyFont="1" applyFill="1"/>
    <xf numFmtId="0" fontId="1" fillId="11" borderId="0" xfId="0" applyFont="1" applyFill="1"/>
    <xf numFmtId="0" fontId="8" fillId="11" borderId="0" xfId="0" applyFont="1" applyFill="1"/>
    <xf numFmtId="0" fontId="10" fillId="0" borderId="0" xfId="0" applyFont="1" applyAlignment="1">
      <alignment horizontal="left"/>
    </xf>
    <xf numFmtId="0" fontId="8" fillId="12" borderId="0" xfId="0" applyFont="1" applyFill="1"/>
    <xf numFmtId="0" fontId="1" fillId="12" borderId="0" xfId="0" applyFont="1" applyFill="1"/>
    <xf numFmtId="0" fontId="8" fillId="13" borderId="0" xfId="0" applyFont="1" applyFill="1"/>
    <xf numFmtId="49" fontId="8" fillId="13" borderId="0" xfId="0" applyNumberFormat="1" applyFont="1" applyFill="1" applyAlignment="1">
      <alignment horizontal="right"/>
    </xf>
    <xf numFmtId="1" fontId="2" fillId="6" borderId="0" xfId="0" applyNumberFormat="1" applyFont="1" applyFill="1"/>
    <xf numFmtId="164" fontId="2" fillId="6" borderId="0" xfId="0" applyNumberFormat="1" applyFont="1" applyFill="1"/>
    <xf numFmtId="0" fontId="8" fillId="4" borderId="0" xfId="0" applyFont="1" applyFill="1" applyAlignment="1">
      <alignment horizontal="right"/>
    </xf>
    <xf numFmtId="0" fontId="8" fillId="6" borderId="0" xfId="0" applyFont="1" applyFill="1"/>
    <xf numFmtId="0" fontId="11" fillId="14" borderId="0" xfId="0" applyFont="1" applyFill="1"/>
    <xf numFmtId="0" fontId="1" fillId="9" borderId="0" xfId="0" applyFont="1" applyFill="1"/>
    <xf numFmtId="0" fontId="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2" fillId="3" borderId="0" xfId="0" applyFont="1" applyFill="1"/>
    <xf numFmtId="0" fontId="15" fillId="0" borderId="0" xfId="0" applyFont="1"/>
    <xf numFmtId="0" fontId="2" fillId="14" borderId="0" xfId="0" applyFont="1" applyFill="1"/>
    <xf numFmtId="0" fontId="1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16" fillId="8" borderId="0" xfId="0" applyFont="1" applyFill="1" applyAlignment="1">
      <alignment horizontal="left"/>
    </xf>
    <xf numFmtId="0" fontId="1" fillId="8" borderId="0" xfId="0" applyFont="1" applyFill="1" applyAlignment="1">
      <alignment wrapText="1"/>
    </xf>
    <xf numFmtId="0" fontId="16" fillId="8" borderId="0" xfId="0" applyFont="1" applyFill="1" applyAlignment="1">
      <alignment horizontal="right"/>
    </xf>
    <xf numFmtId="0" fontId="1" fillId="8" borderId="0" xfId="0" applyFont="1" applyFill="1"/>
    <xf numFmtId="0" fontId="1" fillId="11" borderId="0" xfId="0" applyFont="1" applyFill="1" applyAlignment="1">
      <alignment wrapText="1"/>
    </xf>
    <xf numFmtId="0" fontId="17" fillId="11" borderId="0" xfId="0" applyFont="1" applyFill="1" applyAlignment="1">
      <alignment wrapText="1"/>
    </xf>
    <xf numFmtId="0" fontId="10" fillId="14" borderId="0" xfId="0" applyFont="1" applyFill="1"/>
    <xf numFmtId="0" fontId="10" fillId="11" borderId="0" xfId="0" applyFont="1" applyFill="1"/>
    <xf numFmtId="0" fontId="10" fillId="5" borderId="0" xfId="0" applyFont="1" applyFill="1"/>
    <xf numFmtId="0" fontId="2" fillId="11" borderId="0" xfId="0" applyFont="1" applyFill="1"/>
    <xf numFmtId="0" fontId="18" fillId="8" borderId="0" xfId="0" applyFont="1" applyFill="1"/>
    <xf numFmtId="0" fontId="10" fillId="0" borderId="0" xfId="0" applyFont="1"/>
    <xf numFmtId="9" fontId="2" fillId="11" borderId="0" xfId="0" applyNumberFormat="1" applyFont="1" applyFill="1"/>
    <xf numFmtId="0" fontId="2" fillId="0" borderId="0" xfId="0" applyFont="1" applyAlignment="1">
      <alignment horizontal="right"/>
    </xf>
    <xf numFmtId="0" fontId="8" fillId="0" borderId="0" xfId="0" applyFont="1"/>
    <xf numFmtId="0" fontId="8" fillId="16" borderId="0" xfId="0" applyFont="1" applyFill="1"/>
    <xf numFmtId="0" fontId="19" fillId="16" borderId="0" xfId="0" applyFont="1" applyFill="1"/>
    <xf numFmtId="0" fontId="2" fillId="11" borderId="0" xfId="0" applyFont="1" applyFill="1" applyAlignment="1">
      <alignment horizontal="right"/>
    </xf>
    <xf numFmtId="10" fontId="8" fillId="11" borderId="0" xfId="0" applyNumberFormat="1" applyFont="1" applyFill="1"/>
    <xf numFmtId="0" fontId="19" fillId="5" borderId="0" xfId="0" applyFont="1" applyFill="1" applyAlignment="1">
      <alignment horizontal="right"/>
    </xf>
    <xf numFmtId="0" fontId="2" fillId="5" borderId="0" xfId="0" applyFont="1" applyFill="1" applyAlignment="1">
      <alignment horizontal="right"/>
    </xf>
    <xf numFmtId="0" fontId="8" fillId="5" borderId="0" xfId="0" applyFont="1" applyFill="1"/>
    <xf numFmtId="0" fontId="19" fillId="5" borderId="0" xfId="0" applyFont="1" applyFill="1"/>
    <xf numFmtId="10" fontId="8" fillId="5" borderId="0" xfId="0" applyNumberFormat="1" applyFont="1" applyFill="1"/>
    <xf numFmtId="0" fontId="18" fillId="0" borderId="0" xfId="0" applyFont="1" applyAlignment="1">
      <alignment horizontal="right"/>
    </xf>
    <xf numFmtId="0" fontId="18" fillId="0" borderId="0" xfId="0" applyFont="1"/>
    <xf numFmtId="0" fontId="18" fillId="11" borderId="0" xfId="0" applyFont="1" applyFill="1" applyAlignment="1">
      <alignment horizontal="right"/>
    </xf>
    <xf numFmtId="0" fontId="18" fillId="11" borderId="0" xfId="0" applyFont="1" applyFill="1"/>
    <xf numFmtId="0" fontId="19" fillId="0" borderId="0" xfId="0" applyFont="1"/>
    <xf numFmtId="0" fontId="19" fillId="2" borderId="0" xfId="0" applyFont="1" applyFill="1"/>
    <xf numFmtId="0" fontId="19" fillId="14" borderId="0" xfId="0" applyFont="1" applyFill="1"/>
    <xf numFmtId="0" fontId="19" fillId="0" borderId="0" xfId="0" applyFont="1" applyAlignment="1">
      <alignment horizontal="left"/>
    </xf>
    <xf numFmtId="0" fontId="20" fillId="0" borderId="0" xfId="0" applyFont="1"/>
    <xf numFmtId="0" fontId="21" fillId="0" borderId="0" xfId="0" applyFont="1" applyAlignment="1">
      <alignment horizontal="left"/>
    </xf>
    <xf numFmtId="0" fontId="8" fillId="17" borderId="0" xfId="0" applyFont="1" applyFill="1" applyAlignment="1">
      <alignment horizontal="right"/>
    </xf>
    <xf numFmtId="0" fontId="8" fillId="14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Alignment="1">
      <alignment horizontal="right"/>
    </xf>
    <xf numFmtId="0" fontId="23" fillId="0" borderId="0" xfId="0" applyFont="1" applyAlignment="1">
      <alignment horizontal="lef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0" fillId="14" borderId="0" xfId="0" applyFont="1" applyFill="1" applyAlignment="1">
      <alignment horizontal="left"/>
    </xf>
    <xf numFmtId="0" fontId="25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" fillId="6" borderId="0" xfId="0" applyFont="1" applyFill="1"/>
    <xf numFmtId="0" fontId="0" fillId="0" borderId="0" xfId="0"/>
    <xf numFmtId="0" fontId="2" fillId="8" borderId="0" xfId="0" applyFont="1" applyFill="1"/>
    <xf numFmtId="0" fontId="8" fillId="11" borderId="0" xfId="0" applyFont="1" applyFill="1"/>
    <xf numFmtId="0" fontId="12" fillId="15" borderId="0" xfId="0" applyFont="1" applyFill="1" applyAlignment="1">
      <alignment horizontal="center"/>
    </xf>
    <xf numFmtId="0" fontId="18" fillId="8" borderId="0" xfId="0" applyFont="1" applyFill="1"/>
  </cellXfs>
  <cellStyles count="1">
    <cellStyle name="Normal" xfId="0" builtinId="0"/>
  </cellStyles>
  <dxfs count="7">
    <dxf>
      <fill>
        <patternFill patternType="solid">
          <fgColor rgb="FFCC0000"/>
          <bgColor rgb="FFCC0000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strike/>
        <color rgb="FFB7B7B7"/>
      </font>
      <fill>
        <patternFill patternType="solid">
          <fgColor rgb="FFCCCCCC"/>
          <bgColor rgb="FFCC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99999"/>
          <bgColor rgb="FF99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file/d/1DmYvJh3HnAjB8BiukAgo29nfzEG8XhCR/view?usp=sharing" TargetMode="External"/></Relationships>
</file>

<file path=xl/worksheets/_rels/sheet9.xml.rels><?xml version="1.0" encoding="UTF-8" standalone="yes"?>
<Relationships xmlns="http://schemas.openxmlformats.org/package/2006/relationships"><Relationship Id="rId117" Type="http://schemas.openxmlformats.org/officeDocument/2006/relationships/hyperlink" Target="http://career.lndo.site/noc_image/2143-NOC-profile.png" TargetMode="External"/><Relationship Id="rId299" Type="http://schemas.openxmlformats.org/officeDocument/2006/relationships/hyperlink" Target="http://career.lndo.site/noc_image/6521-NOC-profile.png" TargetMode="External"/><Relationship Id="rId21" Type="http://schemas.openxmlformats.org/officeDocument/2006/relationships/hyperlink" Target="http://career.lndo.site/noc_image/0411-NOC-profile.png" TargetMode="External"/><Relationship Id="rId63" Type="http://schemas.openxmlformats.org/officeDocument/2006/relationships/hyperlink" Target="http://career.lndo.site/noc_image/1223-NOC-profile.png" TargetMode="External"/><Relationship Id="rId159" Type="http://schemas.openxmlformats.org/officeDocument/2006/relationships/hyperlink" Target="http://career.lndo.site/noc_image/2273-NOC-profile.png" TargetMode="External"/><Relationship Id="rId324" Type="http://schemas.openxmlformats.org/officeDocument/2006/relationships/hyperlink" Target="http://career.lndo.site/noc_image/6741-NOC-profile.png" TargetMode="External"/><Relationship Id="rId366" Type="http://schemas.openxmlformats.org/officeDocument/2006/relationships/hyperlink" Target="http://career.lndo.site/noc_image/7313-NOC-profile.png" TargetMode="External"/><Relationship Id="rId170" Type="http://schemas.openxmlformats.org/officeDocument/2006/relationships/hyperlink" Target="http://career.lndo.site/noc_image/3114-NOC-profile.png" TargetMode="External"/><Relationship Id="rId226" Type="http://schemas.openxmlformats.org/officeDocument/2006/relationships/hyperlink" Target="http://career.lndo.site/noc_image/4214-NOC-profile.png" TargetMode="External"/><Relationship Id="rId433" Type="http://schemas.openxmlformats.org/officeDocument/2006/relationships/hyperlink" Target="http://career.lndo.site/noc_image/9214-NOC-profile.png" TargetMode="External"/><Relationship Id="rId268" Type="http://schemas.openxmlformats.org/officeDocument/2006/relationships/hyperlink" Target="http://career.lndo.site/noc_image/5251-NOC-profile.png" TargetMode="External"/><Relationship Id="rId475" Type="http://schemas.openxmlformats.org/officeDocument/2006/relationships/hyperlink" Target="http://career.lndo.site/noc_image/9472-NOC-profile.png" TargetMode="External"/><Relationship Id="rId32" Type="http://schemas.openxmlformats.org/officeDocument/2006/relationships/hyperlink" Target="http://career.lndo.site/noc_image/0512-NOC-profile.png" TargetMode="External"/><Relationship Id="rId74" Type="http://schemas.openxmlformats.org/officeDocument/2006/relationships/hyperlink" Target="http://career.lndo.site/noc_image/1253-NOC-profile.png" TargetMode="External"/><Relationship Id="rId128" Type="http://schemas.openxmlformats.org/officeDocument/2006/relationships/hyperlink" Target="http://career.lndo.site/noc_image/2171-NOC-profile.png" TargetMode="External"/><Relationship Id="rId335" Type="http://schemas.openxmlformats.org/officeDocument/2006/relationships/hyperlink" Target="http://career.lndo.site/noc_image/7235-NOC-profile.png" TargetMode="External"/><Relationship Id="rId377" Type="http://schemas.openxmlformats.org/officeDocument/2006/relationships/hyperlink" Target="http://career.lndo.site/noc_image/7335-NOC-profile.png" TargetMode="External"/><Relationship Id="rId500" Type="http://schemas.openxmlformats.org/officeDocument/2006/relationships/hyperlink" Target="http://career.lndo.site/noc_image/9619-NOC-profile.png" TargetMode="External"/><Relationship Id="rId5" Type="http://schemas.openxmlformats.org/officeDocument/2006/relationships/hyperlink" Target="http://career.lndo.site/noc_image/0015-NOC-profile.png" TargetMode="External"/><Relationship Id="rId181" Type="http://schemas.openxmlformats.org/officeDocument/2006/relationships/hyperlink" Target="http://career.lndo.site/noc_image/3211-NOC-profile.png" TargetMode="External"/><Relationship Id="rId237" Type="http://schemas.openxmlformats.org/officeDocument/2006/relationships/hyperlink" Target="http://career.lndo.site/noc_image/4422-NOC-profile.png" TargetMode="External"/><Relationship Id="rId402" Type="http://schemas.openxmlformats.org/officeDocument/2006/relationships/hyperlink" Target="http://career.lndo.site/noc_image/7611-NOC-profile.png" TargetMode="External"/><Relationship Id="rId279" Type="http://schemas.openxmlformats.org/officeDocument/2006/relationships/hyperlink" Target="http://career.lndo.site/noc_image/6312-NOC-profile.png" TargetMode="External"/><Relationship Id="rId444" Type="http://schemas.openxmlformats.org/officeDocument/2006/relationships/hyperlink" Target="http://career.lndo.site/noc_image/9235-NOC-profile.png" TargetMode="External"/><Relationship Id="rId486" Type="http://schemas.openxmlformats.org/officeDocument/2006/relationships/hyperlink" Target="http://career.lndo.site/noc_image/9532-NOC-profile.png" TargetMode="External"/><Relationship Id="rId43" Type="http://schemas.openxmlformats.org/officeDocument/2006/relationships/hyperlink" Target="http://career.lndo.site/noc_image/0811-NOC-profile.png" TargetMode="External"/><Relationship Id="rId139" Type="http://schemas.openxmlformats.org/officeDocument/2006/relationships/hyperlink" Target="http://career.lndo.site/noc_image/2225-NOC-profile.png" TargetMode="External"/><Relationship Id="rId290" Type="http://schemas.openxmlformats.org/officeDocument/2006/relationships/hyperlink" Target="http://career.lndo.site/noc_image/6343-NOC-profile.png" TargetMode="External"/><Relationship Id="rId304" Type="http://schemas.openxmlformats.org/officeDocument/2006/relationships/hyperlink" Target="http://career.lndo.site/noc_image/6531-NOC-profile.png" TargetMode="External"/><Relationship Id="rId346" Type="http://schemas.openxmlformats.org/officeDocument/2006/relationships/hyperlink" Target="http://career.lndo.site/noc_image/7252-NOC-profile.png" TargetMode="External"/><Relationship Id="rId388" Type="http://schemas.openxmlformats.org/officeDocument/2006/relationships/hyperlink" Target="http://career.lndo.site/noc_image/7445-NOC-profile.png" TargetMode="External"/><Relationship Id="rId85" Type="http://schemas.openxmlformats.org/officeDocument/2006/relationships/hyperlink" Target="http://career.lndo.site/noc_image/1422-NOC-profile.png" TargetMode="External"/><Relationship Id="rId150" Type="http://schemas.openxmlformats.org/officeDocument/2006/relationships/hyperlink" Target="http://career.lndo.site/noc_image/2253-NOC-profile.png" TargetMode="External"/><Relationship Id="rId192" Type="http://schemas.openxmlformats.org/officeDocument/2006/relationships/hyperlink" Target="http://career.lndo.site/noc_image/3231-NOC-profile.png" TargetMode="External"/><Relationship Id="rId206" Type="http://schemas.openxmlformats.org/officeDocument/2006/relationships/hyperlink" Target="http://career.lndo.site/noc_image/4033-NOC-profile.png" TargetMode="External"/><Relationship Id="rId413" Type="http://schemas.openxmlformats.org/officeDocument/2006/relationships/hyperlink" Target="http://career.lndo.site/noc_image/8255-NOC-profile.png" TargetMode="External"/><Relationship Id="rId248" Type="http://schemas.openxmlformats.org/officeDocument/2006/relationships/hyperlink" Target="http://career.lndo.site/noc_image/5133-NOC-profile.png" TargetMode="External"/><Relationship Id="rId455" Type="http://schemas.openxmlformats.org/officeDocument/2006/relationships/hyperlink" Target="http://career.lndo.site/noc_image/9421-NOC-profile.png" TargetMode="External"/><Relationship Id="rId497" Type="http://schemas.openxmlformats.org/officeDocument/2006/relationships/hyperlink" Target="http://career.lndo.site/noc_image/9616-NOC-profile.png" TargetMode="External"/><Relationship Id="rId12" Type="http://schemas.openxmlformats.org/officeDocument/2006/relationships/hyperlink" Target="http://career.lndo.site/noc_image/0122-NOC-profile.png" TargetMode="External"/><Relationship Id="rId108" Type="http://schemas.openxmlformats.org/officeDocument/2006/relationships/hyperlink" Target="http://career.lndo.site/noc_image/2121-NOC-profile.png" TargetMode="External"/><Relationship Id="rId315" Type="http://schemas.openxmlformats.org/officeDocument/2006/relationships/hyperlink" Target="http://career.lndo.site/noc_image/6621-NOC-profile.png" TargetMode="External"/><Relationship Id="rId357" Type="http://schemas.openxmlformats.org/officeDocument/2006/relationships/hyperlink" Target="http://career.lndo.site/noc_image/7294-NOC-profile.png" TargetMode="External"/><Relationship Id="rId54" Type="http://schemas.openxmlformats.org/officeDocument/2006/relationships/hyperlink" Target="http://career.lndo.site/noc_image/1122-NOC-profile.png" TargetMode="External"/><Relationship Id="rId96" Type="http://schemas.openxmlformats.org/officeDocument/2006/relationships/hyperlink" Target="http://career.lndo.site/noc_image/1513-NOC-profile.png" TargetMode="External"/><Relationship Id="rId161" Type="http://schemas.openxmlformats.org/officeDocument/2006/relationships/hyperlink" Target="http://career.lndo.site/noc_image/2275-NOC-profile.png" TargetMode="External"/><Relationship Id="rId217" Type="http://schemas.openxmlformats.org/officeDocument/2006/relationships/hyperlink" Target="http://career.lndo.site/noc_image/4163-NOC-profile.png" TargetMode="External"/><Relationship Id="rId399" Type="http://schemas.openxmlformats.org/officeDocument/2006/relationships/hyperlink" Target="http://career.lndo.site/noc_image/7533-NOC-profile.png" TargetMode="External"/><Relationship Id="rId259" Type="http://schemas.openxmlformats.org/officeDocument/2006/relationships/hyperlink" Target="http://career.lndo.site/noc_image/5226-NOC-profile.png" TargetMode="External"/><Relationship Id="rId424" Type="http://schemas.openxmlformats.org/officeDocument/2006/relationships/hyperlink" Target="http://career.lndo.site/noc_image/8611-NOC-profile.png" TargetMode="External"/><Relationship Id="rId466" Type="http://schemas.openxmlformats.org/officeDocument/2006/relationships/hyperlink" Target="http://career.lndo.site/noc_image/9442-NOC-profile.png" TargetMode="External"/><Relationship Id="rId23" Type="http://schemas.openxmlformats.org/officeDocument/2006/relationships/hyperlink" Target="http://career.lndo.site/noc_image/0413-NOC-profile.png" TargetMode="External"/><Relationship Id="rId119" Type="http://schemas.openxmlformats.org/officeDocument/2006/relationships/hyperlink" Target="http://career.lndo.site/noc_image/2145-NOC-profile.png" TargetMode="External"/><Relationship Id="rId270" Type="http://schemas.openxmlformats.org/officeDocument/2006/relationships/hyperlink" Target="http://career.lndo.site/noc_image/5253-NOC-profile.png" TargetMode="External"/><Relationship Id="rId326" Type="http://schemas.openxmlformats.org/officeDocument/2006/relationships/hyperlink" Target="http://career.lndo.site/noc_image/7201-NOC-profile.png" TargetMode="External"/><Relationship Id="rId65" Type="http://schemas.openxmlformats.org/officeDocument/2006/relationships/hyperlink" Target="http://career.lndo.site/noc_image/1225-NOC-profile.png" TargetMode="External"/><Relationship Id="rId130" Type="http://schemas.openxmlformats.org/officeDocument/2006/relationships/hyperlink" Target="http://career.lndo.site/noc_image/2173-NOC-profile.png" TargetMode="External"/><Relationship Id="rId368" Type="http://schemas.openxmlformats.org/officeDocument/2006/relationships/hyperlink" Target="http://career.lndo.site/noc_image/7315-NOC-profile.png" TargetMode="External"/><Relationship Id="rId172" Type="http://schemas.openxmlformats.org/officeDocument/2006/relationships/hyperlink" Target="http://career.lndo.site/noc_image/3122-NOC-profile.png" TargetMode="External"/><Relationship Id="rId228" Type="http://schemas.openxmlformats.org/officeDocument/2006/relationships/hyperlink" Target="http://career.lndo.site/noc_image/4216-NOC-profile.png" TargetMode="External"/><Relationship Id="rId435" Type="http://schemas.openxmlformats.org/officeDocument/2006/relationships/hyperlink" Target="http://career.lndo.site/noc_image/9217-NOC-profile.png" TargetMode="External"/><Relationship Id="rId477" Type="http://schemas.openxmlformats.org/officeDocument/2006/relationships/hyperlink" Target="http://career.lndo.site/noc_image/9474-NOC-profile.png" TargetMode="External"/><Relationship Id="rId281" Type="http://schemas.openxmlformats.org/officeDocument/2006/relationships/hyperlink" Target="http://career.lndo.site/noc_image/6314-NOC-profile.png" TargetMode="External"/><Relationship Id="rId337" Type="http://schemas.openxmlformats.org/officeDocument/2006/relationships/hyperlink" Target="http://career.lndo.site/noc_image/7237-NOC-profile.png" TargetMode="External"/><Relationship Id="rId34" Type="http://schemas.openxmlformats.org/officeDocument/2006/relationships/hyperlink" Target="http://career.lndo.site/noc_image/0601-NOC-profile.png" TargetMode="External"/><Relationship Id="rId76" Type="http://schemas.openxmlformats.org/officeDocument/2006/relationships/hyperlink" Target="http://career.lndo.site/noc_image/1311-NOC-profile.png" TargetMode="External"/><Relationship Id="rId141" Type="http://schemas.openxmlformats.org/officeDocument/2006/relationships/hyperlink" Target="http://career.lndo.site/noc_image/2232-NOC-profile.png" TargetMode="External"/><Relationship Id="rId379" Type="http://schemas.openxmlformats.org/officeDocument/2006/relationships/hyperlink" Target="http://career.lndo.site/noc_image/7362-NOC-profile.png" TargetMode="External"/><Relationship Id="rId7" Type="http://schemas.openxmlformats.org/officeDocument/2006/relationships/hyperlink" Target="http://career.lndo.site/noc_image/0111-NOC-profile.png" TargetMode="External"/><Relationship Id="rId183" Type="http://schemas.openxmlformats.org/officeDocument/2006/relationships/hyperlink" Target="http://career.lndo.site/noc_image/3213-NOC-profile.png" TargetMode="External"/><Relationship Id="rId239" Type="http://schemas.openxmlformats.org/officeDocument/2006/relationships/hyperlink" Target="http://career.lndo.site/noc_image/5111-NOC-profile.png" TargetMode="External"/><Relationship Id="rId390" Type="http://schemas.openxmlformats.org/officeDocument/2006/relationships/hyperlink" Target="http://career.lndo.site/noc_image/7452-NOC-profile.png" TargetMode="External"/><Relationship Id="rId404" Type="http://schemas.openxmlformats.org/officeDocument/2006/relationships/hyperlink" Target="http://career.lndo.site/noc_image/7621-NOC-profile.png" TargetMode="External"/><Relationship Id="rId446" Type="http://schemas.openxmlformats.org/officeDocument/2006/relationships/hyperlink" Target="http://career.lndo.site/noc_image/9243-NOC-profile.png" TargetMode="External"/><Relationship Id="rId250" Type="http://schemas.openxmlformats.org/officeDocument/2006/relationships/hyperlink" Target="http://career.lndo.site/noc_image/5135-NOC-profile.png" TargetMode="External"/><Relationship Id="rId292" Type="http://schemas.openxmlformats.org/officeDocument/2006/relationships/hyperlink" Target="http://career.lndo.site/noc_image/6345-NOC-profile.png" TargetMode="External"/><Relationship Id="rId306" Type="http://schemas.openxmlformats.org/officeDocument/2006/relationships/hyperlink" Target="http://career.lndo.site/noc_image/6533-NOC-profile.png" TargetMode="External"/><Relationship Id="rId488" Type="http://schemas.openxmlformats.org/officeDocument/2006/relationships/hyperlink" Target="http://career.lndo.site/noc_image/9534-NOC-profile.png" TargetMode="External"/><Relationship Id="rId45" Type="http://schemas.openxmlformats.org/officeDocument/2006/relationships/hyperlink" Target="http://career.lndo.site/noc_image/0822-NOC-profile.png" TargetMode="External"/><Relationship Id="rId87" Type="http://schemas.openxmlformats.org/officeDocument/2006/relationships/hyperlink" Target="http://career.lndo.site/noc_image/1431-NOC-profile.png" TargetMode="External"/><Relationship Id="rId110" Type="http://schemas.openxmlformats.org/officeDocument/2006/relationships/hyperlink" Target="http://career.lndo.site/noc_image/2123-NOC-profile.png" TargetMode="External"/><Relationship Id="rId348" Type="http://schemas.openxmlformats.org/officeDocument/2006/relationships/hyperlink" Target="http://career.lndo.site/noc_image/7271-NOC-profile.png" TargetMode="External"/><Relationship Id="rId152" Type="http://schemas.openxmlformats.org/officeDocument/2006/relationships/hyperlink" Target="http://career.lndo.site/noc_image/2255-NOC-profile.png" TargetMode="External"/><Relationship Id="rId194" Type="http://schemas.openxmlformats.org/officeDocument/2006/relationships/hyperlink" Target="http://career.lndo.site/noc_image/3233-NOC-profile.png" TargetMode="External"/><Relationship Id="rId208" Type="http://schemas.openxmlformats.org/officeDocument/2006/relationships/hyperlink" Target="http://career.lndo.site/noc_image/4112-NOC-profile.png" TargetMode="External"/><Relationship Id="rId415" Type="http://schemas.openxmlformats.org/officeDocument/2006/relationships/hyperlink" Target="http://career.lndo.site/noc_image/8262-NOC-profile.png" TargetMode="External"/><Relationship Id="rId457" Type="http://schemas.openxmlformats.org/officeDocument/2006/relationships/hyperlink" Target="http://career.lndo.site/noc_image/9423-NOC-profile.png" TargetMode="External"/><Relationship Id="rId261" Type="http://schemas.openxmlformats.org/officeDocument/2006/relationships/hyperlink" Target="http://career.lndo.site/noc_image/5231-NOC-profile.png" TargetMode="External"/><Relationship Id="rId499" Type="http://schemas.openxmlformats.org/officeDocument/2006/relationships/hyperlink" Target="http://career.lndo.site/noc_image/9618-NOC-profile.png" TargetMode="External"/><Relationship Id="rId14" Type="http://schemas.openxmlformats.org/officeDocument/2006/relationships/hyperlink" Target="http://career.lndo.site/noc_image/0125-NOC-profile.png" TargetMode="External"/><Relationship Id="rId56" Type="http://schemas.openxmlformats.org/officeDocument/2006/relationships/hyperlink" Target="http://career.lndo.site/noc_image/1211-NOC-profile.png" TargetMode="External"/><Relationship Id="rId317" Type="http://schemas.openxmlformats.org/officeDocument/2006/relationships/hyperlink" Target="http://career.lndo.site/noc_image/6623-NOC-profile.png" TargetMode="External"/><Relationship Id="rId359" Type="http://schemas.openxmlformats.org/officeDocument/2006/relationships/hyperlink" Target="http://career.lndo.site/noc_image/7301-NOC-profile.png" TargetMode="External"/><Relationship Id="rId98" Type="http://schemas.openxmlformats.org/officeDocument/2006/relationships/hyperlink" Target="http://career.lndo.site/noc_image/1522-NOC-profile.png" TargetMode="External"/><Relationship Id="rId121" Type="http://schemas.openxmlformats.org/officeDocument/2006/relationships/hyperlink" Target="http://career.lndo.site/noc_image/2147-NOC-profile.png" TargetMode="External"/><Relationship Id="rId163" Type="http://schemas.openxmlformats.org/officeDocument/2006/relationships/hyperlink" Target="http://career.lndo.site/noc_image/2282-NOC-profile.png" TargetMode="External"/><Relationship Id="rId219" Type="http://schemas.openxmlformats.org/officeDocument/2006/relationships/hyperlink" Target="http://career.lndo.site/noc_image/4165-NOC-profile.png" TargetMode="External"/><Relationship Id="rId370" Type="http://schemas.openxmlformats.org/officeDocument/2006/relationships/hyperlink" Target="http://career.lndo.site/noc_image/7318-NOC-profile.png" TargetMode="External"/><Relationship Id="rId426" Type="http://schemas.openxmlformats.org/officeDocument/2006/relationships/hyperlink" Target="http://career.lndo.site/noc_image/8613-NOC-profile.png" TargetMode="External"/><Relationship Id="rId230" Type="http://schemas.openxmlformats.org/officeDocument/2006/relationships/hyperlink" Target="http://career.lndo.site/noc_image/4311-NOC-profile.png" TargetMode="External"/><Relationship Id="rId468" Type="http://schemas.openxmlformats.org/officeDocument/2006/relationships/hyperlink" Target="http://career.lndo.site/noc_image/9446-NOC-profile.png" TargetMode="External"/><Relationship Id="rId25" Type="http://schemas.openxmlformats.org/officeDocument/2006/relationships/hyperlink" Target="http://career.lndo.site/noc_image/0421-NOC-profile.png" TargetMode="External"/><Relationship Id="rId67" Type="http://schemas.openxmlformats.org/officeDocument/2006/relationships/hyperlink" Target="http://career.lndo.site/noc_image/1227-NOC-profile.png" TargetMode="External"/><Relationship Id="rId272" Type="http://schemas.openxmlformats.org/officeDocument/2006/relationships/hyperlink" Target="http://career.lndo.site/noc_image/6211-NOC-profile.png" TargetMode="External"/><Relationship Id="rId328" Type="http://schemas.openxmlformats.org/officeDocument/2006/relationships/hyperlink" Target="http://career.lndo.site/noc_image/7203-NOC-profile.png" TargetMode="External"/><Relationship Id="rId132" Type="http://schemas.openxmlformats.org/officeDocument/2006/relationships/hyperlink" Target="http://career.lndo.site/noc_image/2175-NOC-profile.png" TargetMode="External"/><Relationship Id="rId174" Type="http://schemas.openxmlformats.org/officeDocument/2006/relationships/hyperlink" Target="http://career.lndo.site/noc_image/3125-NOC-profile.png" TargetMode="External"/><Relationship Id="rId381" Type="http://schemas.openxmlformats.org/officeDocument/2006/relationships/hyperlink" Target="http://career.lndo.site/noc_image/7372-NOC-profile.png" TargetMode="External"/><Relationship Id="rId241" Type="http://schemas.openxmlformats.org/officeDocument/2006/relationships/hyperlink" Target="http://career.lndo.site/noc_image/5113-NOC-profile.png" TargetMode="External"/><Relationship Id="rId437" Type="http://schemas.openxmlformats.org/officeDocument/2006/relationships/hyperlink" Target="http://career.lndo.site/noc_image/9222-NOC-profile.png" TargetMode="External"/><Relationship Id="rId479" Type="http://schemas.openxmlformats.org/officeDocument/2006/relationships/hyperlink" Target="http://career.lndo.site/noc_image/9522-NOC-profile.png" TargetMode="External"/><Relationship Id="rId36" Type="http://schemas.openxmlformats.org/officeDocument/2006/relationships/hyperlink" Target="http://career.lndo.site/noc_image/0631-NOC-profile.png" TargetMode="External"/><Relationship Id="rId283" Type="http://schemas.openxmlformats.org/officeDocument/2006/relationships/hyperlink" Target="http://career.lndo.site/noc_image/6316-NOC-profile.png" TargetMode="External"/><Relationship Id="rId339" Type="http://schemas.openxmlformats.org/officeDocument/2006/relationships/hyperlink" Target="http://career.lndo.site/noc_image/7242-NOC-profile.png" TargetMode="External"/><Relationship Id="rId490" Type="http://schemas.openxmlformats.org/officeDocument/2006/relationships/hyperlink" Target="http://career.lndo.site/noc_image/9536-NOC-profile.png" TargetMode="External"/><Relationship Id="rId78" Type="http://schemas.openxmlformats.org/officeDocument/2006/relationships/hyperlink" Target="http://career.lndo.site/noc_image/1313-NOC-profile.png" TargetMode="External"/><Relationship Id="rId101" Type="http://schemas.openxmlformats.org/officeDocument/2006/relationships/hyperlink" Target="http://career.lndo.site/noc_image/1525-NOC-profile.png" TargetMode="External"/><Relationship Id="rId143" Type="http://schemas.openxmlformats.org/officeDocument/2006/relationships/hyperlink" Target="http://career.lndo.site/noc_image/2234-NOC-profile.png" TargetMode="External"/><Relationship Id="rId185" Type="http://schemas.openxmlformats.org/officeDocument/2006/relationships/hyperlink" Target="http://career.lndo.site/noc_image/3215-NOC-profile.png" TargetMode="External"/><Relationship Id="rId350" Type="http://schemas.openxmlformats.org/officeDocument/2006/relationships/hyperlink" Target="http://career.lndo.site/noc_image/7281-NOC-profile.png" TargetMode="External"/><Relationship Id="rId406" Type="http://schemas.openxmlformats.org/officeDocument/2006/relationships/hyperlink" Target="http://career.lndo.site/noc_image/8211-NOC-profile.png" TargetMode="External"/><Relationship Id="rId9" Type="http://schemas.openxmlformats.org/officeDocument/2006/relationships/hyperlink" Target="http://career.lndo.site/noc_image/0113-NOC-profile.png" TargetMode="External"/><Relationship Id="rId210" Type="http://schemas.openxmlformats.org/officeDocument/2006/relationships/hyperlink" Target="http://career.lndo.site/noc_image/4152-NOC-profile.png" TargetMode="External"/><Relationship Id="rId392" Type="http://schemas.openxmlformats.org/officeDocument/2006/relationships/hyperlink" Target="http://career.lndo.site/noc_image/7512-NOC-profile.png" TargetMode="External"/><Relationship Id="rId448" Type="http://schemas.openxmlformats.org/officeDocument/2006/relationships/hyperlink" Target="http://career.lndo.site/noc_image/9412-NOC-profile.png" TargetMode="External"/><Relationship Id="rId252" Type="http://schemas.openxmlformats.org/officeDocument/2006/relationships/hyperlink" Target="http://career.lndo.site/noc_image/5211-NOC-profile.png" TargetMode="External"/><Relationship Id="rId294" Type="http://schemas.openxmlformats.org/officeDocument/2006/relationships/hyperlink" Target="http://career.lndo.site/noc_image/6411-NOC-profile.png" TargetMode="External"/><Relationship Id="rId308" Type="http://schemas.openxmlformats.org/officeDocument/2006/relationships/hyperlink" Target="http://career.lndo.site/noc_image/6551-NOC-profile.png" TargetMode="External"/><Relationship Id="rId47" Type="http://schemas.openxmlformats.org/officeDocument/2006/relationships/hyperlink" Target="http://career.lndo.site/noc_image/0911-NOC-profile.png" TargetMode="External"/><Relationship Id="rId89" Type="http://schemas.openxmlformats.org/officeDocument/2006/relationships/hyperlink" Target="http://career.lndo.site/noc_image/1434-NOC-profile.png" TargetMode="External"/><Relationship Id="rId112" Type="http://schemas.openxmlformats.org/officeDocument/2006/relationships/hyperlink" Target="http://career.lndo.site/noc_image/2132-NOC-profile.png" TargetMode="External"/><Relationship Id="rId154" Type="http://schemas.openxmlformats.org/officeDocument/2006/relationships/hyperlink" Target="http://career.lndo.site/noc_image/2262-NOC-profile.png" TargetMode="External"/><Relationship Id="rId361" Type="http://schemas.openxmlformats.org/officeDocument/2006/relationships/hyperlink" Target="http://career.lndo.site/noc_image/7303-NOC-profile.png" TargetMode="External"/><Relationship Id="rId196" Type="http://schemas.openxmlformats.org/officeDocument/2006/relationships/hyperlink" Target="http://career.lndo.site/noc_image/3236-NOC-profile.png" TargetMode="External"/><Relationship Id="rId417" Type="http://schemas.openxmlformats.org/officeDocument/2006/relationships/hyperlink" Target="http://career.lndo.site/noc_image/8412-NOC-profile.png" TargetMode="External"/><Relationship Id="rId459" Type="http://schemas.openxmlformats.org/officeDocument/2006/relationships/hyperlink" Target="http://career.lndo.site/noc_image/9432-NOC-profile.png" TargetMode="External"/><Relationship Id="rId16" Type="http://schemas.openxmlformats.org/officeDocument/2006/relationships/hyperlink" Target="http://career.lndo.site/noc_image/0132-NOC-profile.png" TargetMode="External"/><Relationship Id="rId221" Type="http://schemas.openxmlformats.org/officeDocument/2006/relationships/hyperlink" Target="http://career.lndo.site/noc_image/4167-NOC-profile.png" TargetMode="External"/><Relationship Id="rId263" Type="http://schemas.openxmlformats.org/officeDocument/2006/relationships/hyperlink" Target="http://career.lndo.site/noc_image/5241-NOC-profile.png" TargetMode="External"/><Relationship Id="rId319" Type="http://schemas.openxmlformats.org/officeDocument/2006/relationships/hyperlink" Target="http://career.lndo.site/noc_image/6721-NOC-profile.png" TargetMode="External"/><Relationship Id="rId470" Type="http://schemas.openxmlformats.org/officeDocument/2006/relationships/hyperlink" Target="http://career.lndo.site/noc_image/9461-NOC-profile.png" TargetMode="External"/><Relationship Id="rId58" Type="http://schemas.openxmlformats.org/officeDocument/2006/relationships/hyperlink" Target="http://career.lndo.site/noc_image/1213-NOC-profile.png" TargetMode="External"/><Relationship Id="rId123" Type="http://schemas.openxmlformats.org/officeDocument/2006/relationships/hyperlink" Target="http://career.lndo.site/noc_image/2151-NOC-profile.png" TargetMode="External"/><Relationship Id="rId330" Type="http://schemas.openxmlformats.org/officeDocument/2006/relationships/hyperlink" Target="http://career.lndo.site/noc_image/7205-NOC-profile.png" TargetMode="External"/><Relationship Id="rId165" Type="http://schemas.openxmlformats.org/officeDocument/2006/relationships/hyperlink" Target="http://career.lndo.site/noc_image/3011-NOC-profile.png" TargetMode="External"/><Relationship Id="rId372" Type="http://schemas.openxmlformats.org/officeDocument/2006/relationships/hyperlink" Target="http://career.lndo.site/noc_image/7322-NOC-profile.png" TargetMode="External"/><Relationship Id="rId428" Type="http://schemas.openxmlformats.org/officeDocument/2006/relationships/hyperlink" Target="http://career.lndo.site/noc_image/8615-NOC-profile.png" TargetMode="External"/><Relationship Id="rId232" Type="http://schemas.openxmlformats.org/officeDocument/2006/relationships/hyperlink" Target="http://career.lndo.site/noc_image/4313-NOC-profile.png" TargetMode="External"/><Relationship Id="rId274" Type="http://schemas.openxmlformats.org/officeDocument/2006/relationships/hyperlink" Target="http://career.lndo.site/noc_image/6222-NOC-profile.png" TargetMode="External"/><Relationship Id="rId481" Type="http://schemas.openxmlformats.org/officeDocument/2006/relationships/hyperlink" Target="http://career.lndo.site/noc_image/9524-NOC-profile.png" TargetMode="External"/><Relationship Id="rId27" Type="http://schemas.openxmlformats.org/officeDocument/2006/relationships/hyperlink" Target="http://career.lndo.site/noc_image/0423-NOC-profile.png" TargetMode="External"/><Relationship Id="rId69" Type="http://schemas.openxmlformats.org/officeDocument/2006/relationships/hyperlink" Target="http://career.lndo.site/noc_image/1241-NOC-profile.png" TargetMode="External"/><Relationship Id="rId134" Type="http://schemas.openxmlformats.org/officeDocument/2006/relationships/hyperlink" Target="http://career.lndo.site/noc_image/2212-NOC-profile.png" TargetMode="External"/><Relationship Id="rId80" Type="http://schemas.openxmlformats.org/officeDocument/2006/relationships/hyperlink" Target="http://career.lndo.site/noc_image/1315-NOC-profile.png" TargetMode="External"/><Relationship Id="rId176" Type="http://schemas.openxmlformats.org/officeDocument/2006/relationships/hyperlink" Target="http://career.lndo.site/noc_image/3132-NOC-profile.png" TargetMode="External"/><Relationship Id="rId341" Type="http://schemas.openxmlformats.org/officeDocument/2006/relationships/hyperlink" Target="http://career.lndo.site/noc_image/7244-NOC-profile.png" TargetMode="External"/><Relationship Id="rId383" Type="http://schemas.openxmlformats.org/officeDocument/2006/relationships/hyperlink" Target="http://career.lndo.site/noc_image/7381-NOC-profile.png" TargetMode="External"/><Relationship Id="rId439" Type="http://schemas.openxmlformats.org/officeDocument/2006/relationships/hyperlink" Target="http://career.lndo.site/noc_image/9224-NOC-profile.png" TargetMode="External"/><Relationship Id="rId201" Type="http://schemas.openxmlformats.org/officeDocument/2006/relationships/hyperlink" Target="http://career.lndo.site/noc_image/4011-NOC-profile.png" TargetMode="External"/><Relationship Id="rId243" Type="http://schemas.openxmlformats.org/officeDocument/2006/relationships/hyperlink" Target="http://career.lndo.site/noc_image/5122-NOC-profile.png" TargetMode="External"/><Relationship Id="rId285" Type="http://schemas.openxmlformats.org/officeDocument/2006/relationships/hyperlink" Target="http://career.lndo.site/noc_image/6322-NOC-profile.png" TargetMode="External"/><Relationship Id="rId450" Type="http://schemas.openxmlformats.org/officeDocument/2006/relationships/hyperlink" Target="http://career.lndo.site/noc_image/9414-NOC-profile.png" TargetMode="External"/><Relationship Id="rId38" Type="http://schemas.openxmlformats.org/officeDocument/2006/relationships/hyperlink" Target="http://career.lndo.site/noc_image/0651-NOC-profile.png" TargetMode="External"/><Relationship Id="rId103" Type="http://schemas.openxmlformats.org/officeDocument/2006/relationships/hyperlink" Target="http://career.lndo.site/noc_image/2111-NOC-profile.png" TargetMode="External"/><Relationship Id="rId310" Type="http://schemas.openxmlformats.org/officeDocument/2006/relationships/hyperlink" Target="http://career.lndo.site/noc_image/6561-NOC-profile.png" TargetMode="External"/><Relationship Id="rId492" Type="http://schemas.openxmlformats.org/officeDocument/2006/relationships/hyperlink" Target="http://career.lndo.site/noc_image/9611-NOC-profile.png" TargetMode="External"/><Relationship Id="rId91" Type="http://schemas.openxmlformats.org/officeDocument/2006/relationships/hyperlink" Target="http://career.lndo.site/noc_image/1451-NOC-profile.png" TargetMode="External"/><Relationship Id="rId145" Type="http://schemas.openxmlformats.org/officeDocument/2006/relationships/hyperlink" Target="http://career.lndo.site/noc_image/2242-NOC-profile.png" TargetMode="External"/><Relationship Id="rId187" Type="http://schemas.openxmlformats.org/officeDocument/2006/relationships/hyperlink" Target="http://career.lndo.site/noc_image/3217-NOC-profile.png" TargetMode="External"/><Relationship Id="rId352" Type="http://schemas.openxmlformats.org/officeDocument/2006/relationships/hyperlink" Target="http://career.lndo.site/noc_image/7283-NOC-profile.png" TargetMode="External"/><Relationship Id="rId394" Type="http://schemas.openxmlformats.org/officeDocument/2006/relationships/hyperlink" Target="http://career.lndo.site/noc_image/7514-NOC-profile.png" TargetMode="External"/><Relationship Id="rId408" Type="http://schemas.openxmlformats.org/officeDocument/2006/relationships/hyperlink" Target="http://career.lndo.site/noc_image/8222-NOC-profile.png" TargetMode="External"/><Relationship Id="rId212" Type="http://schemas.openxmlformats.org/officeDocument/2006/relationships/hyperlink" Target="http://career.lndo.site/noc_image/4154-NOC-profile.png" TargetMode="External"/><Relationship Id="rId254" Type="http://schemas.openxmlformats.org/officeDocument/2006/relationships/hyperlink" Target="http://career.lndo.site/noc_image/5221-NOC-profile.png" TargetMode="External"/><Relationship Id="rId49" Type="http://schemas.openxmlformats.org/officeDocument/2006/relationships/hyperlink" Target="http://career.lndo.site/noc_image/1111-NOC-profile.png" TargetMode="External"/><Relationship Id="rId114" Type="http://schemas.openxmlformats.org/officeDocument/2006/relationships/hyperlink" Target="http://career.lndo.site/noc_image/2134-NOC-profile.png" TargetMode="External"/><Relationship Id="rId296" Type="http://schemas.openxmlformats.org/officeDocument/2006/relationships/hyperlink" Target="http://career.lndo.site/noc_image/6511-NOC-profile.png" TargetMode="External"/><Relationship Id="rId461" Type="http://schemas.openxmlformats.org/officeDocument/2006/relationships/hyperlink" Target="http://career.lndo.site/noc_image/9434-NOC-profile.png" TargetMode="External"/><Relationship Id="rId60" Type="http://schemas.openxmlformats.org/officeDocument/2006/relationships/hyperlink" Target="http://career.lndo.site/noc_image/1215-NOC-profile.png" TargetMode="External"/><Relationship Id="rId156" Type="http://schemas.openxmlformats.org/officeDocument/2006/relationships/hyperlink" Target="http://career.lndo.site/noc_image/2264-NOC-profile.png" TargetMode="External"/><Relationship Id="rId198" Type="http://schemas.openxmlformats.org/officeDocument/2006/relationships/hyperlink" Target="http://career.lndo.site/noc_image/3411-NOC-profile.png" TargetMode="External"/><Relationship Id="rId321" Type="http://schemas.openxmlformats.org/officeDocument/2006/relationships/hyperlink" Target="http://career.lndo.site/noc_image/6731-NOC-profile.png" TargetMode="External"/><Relationship Id="rId363" Type="http://schemas.openxmlformats.org/officeDocument/2006/relationships/hyperlink" Target="http://career.lndo.site/noc_image/7305-NOC-profile.png" TargetMode="External"/><Relationship Id="rId419" Type="http://schemas.openxmlformats.org/officeDocument/2006/relationships/hyperlink" Target="http://career.lndo.site/noc_image/8422-NOC-profile.png" TargetMode="External"/><Relationship Id="rId223" Type="http://schemas.openxmlformats.org/officeDocument/2006/relationships/hyperlink" Target="http://career.lndo.site/noc_image/4169-NOC-profile.png" TargetMode="External"/><Relationship Id="rId430" Type="http://schemas.openxmlformats.org/officeDocument/2006/relationships/hyperlink" Target="http://career.lndo.site/noc_image/9211-NOC-profile.png" TargetMode="External"/><Relationship Id="rId18" Type="http://schemas.openxmlformats.org/officeDocument/2006/relationships/hyperlink" Target="http://career.lndo.site/noc_image/0212-NOC-profile.png" TargetMode="External"/><Relationship Id="rId265" Type="http://schemas.openxmlformats.org/officeDocument/2006/relationships/hyperlink" Target="http://career.lndo.site/noc_image/5243-NOC-profile.png" TargetMode="External"/><Relationship Id="rId472" Type="http://schemas.openxmlformats.org/officeDocument/2006/relationships/hyperlink" Target="http://career.lndo.site/noc_image/9463-NOC-profile.png" TargetMode="External"/><Relationship Id="rId125" Type="http://schemas.openxmlformats.org/officeDocument/2006/relationships/hyperlink" Target="http://career.lndo.site/noc_image/2153-NOC-profile.png" TargetMode="External"/><Relationship Id="rId167" Type="http://schemas.openxmlformats.org/officeDocument/2006/relationships/hyperlink" Target="http://career.lndo.site/noc_image/3111-NOC-profile.png" TargetMode="External"/><Relationship Id="rId332" Type="http://schemas.openxmlformats.org/officeDocument/2006/relationships/hyperlink" Target="http://career.lndo.site/noc_image/7232-NOC-profile.png" TargetMode="External"/><Relationship Id="rId374" Type="http://schemas.openxmlformats.org/officeDocument/2006/relationships/hyperlink" Target="http://career.lndo.site/noc_image/7332-NOC-profile.png" TargetMode="External"/><Relationship Id="rId71" Type="http://schemas.openxmlformats.org/officeDocument/2006/relationships/hyperlink" Target="http://career.lndo.site/noc_image/1243-NOC-profile.png" TargetMode="External"/><Relationship Id="rId234" Type="http://schemas.openxmlformats.org/officeDocument/2006/relationships/hyperlink" Target="http://career.lndo.site/noc_image/4412-NOC-profile.png" TargetMode="External"/><Relationship Id="rId2" Type="http://schemas.openxmlformats.org/officeDocument/2006/relationships/hyperlink" Target="http://career.lndo.site/noc_image/0012-NOC-profile.png" TargetMode="External"/><Relationship Id="rId29" Type="http://schemas.openxmlformats.org/officeDocument/2006/relationships/hyperlink" Target="http://career.lndo.site/noc_image/0432-NOC-profile.png" TargetMode="External"/><Relationship Id="rId276" Type="http://schemas.openxmlformats.org/officeDocument/2006/relationships/hyperlink" Target="http://career.lndo.site/noc_image/6232-NOC-profile.png" TargetMode="External"/><Relationship Id="rId441" Type="http://schemas.openxmlformats.org/officeDocument/2006/relationships/hyperlink" Target="http://career.lndo.site/noc_image/9227-NOC-profile.png" TargetMode="External"/><Relationship Id="rId483" Type="http://schemas.openxmlformats.org/officeDocument/2006/relationships/hyperlink" Target="http://career.lndo.site/noc_image/9526-NOC-profile.png" TargetMode="External"/><Relationship Id="rId40" Type="http://schemas.openxmlformats.org/officeDocument/2006/relationships/hyperlink" Target="http://career.lndo.site/noc_image/0712-NOC-profile.png" TargetMode="External"/><Relationship Id="rId136" Type="http://schemas.openxmlformats.org/officeDocument/2006/relationships/hyperlink" Target="http://career.lndo.site/noc_image/2222-NOC-profile.png" TargetMode="External"/><Relationship Id="rId178" Type="http://schemas.openxmlformats.org/officeDocument/2006/relationships/hyperlink" Target="http://career.lndo.site/noc_image/3142-NOC-profile.png" TargetMode="External"/><Relationship Id="rId301" Type="http://schemas.openxmlformats.org/officeDocument/2006/relationships/hyperlink" Target="http://career.lndo.site/noc_image/6523-NOC-profile.png" TargetMode="External"/><Relationship Id="rId343" Type="http://schemas.openxmlformats.org/officeDocument/2006/relationships/hyperlink" Target="http://career.lndo.site/noc_image/7246-NOC-profile.png" TargetMode="External"/><Relationship Id="rId82" Type="http://schemas.openxmlformats.org/officeDocument/2006/relationships/hyperlink" Target="http://career.lndo.site/noc_image/1414-NOC-profile.png" TargetMode="External"/><Relationship Id="rId203" Type="http://schemas.openxmlformats.org/officeDocument/2006/relationships/hyperlink" Target="http://career.lndo.site/noc_image/4021-NOC-profile.png" TargetMode="External"/><Relationship Id="rId385" Type="http://schemas.openxmlformats.org/officeDocument/2006/relationships/hyperlink" Target="http://career.lndo.site/noc_image/7441-NOC-profile.png" TargetMode="External"/><Relationship Id="rId245" Type="http://schemas.openxmlformats.org/officeDocument/2006/relationships/hyperlink" Target="http://career.lndo.site/noc_image/5125-NOC-profile.png" TargetMode="External"/><Relationship Id="rId287" Type="http://schemas.openxmlformats.org/officeDocument/2006/relationships/hyperlink" Target="http://career.lndo.site/noc_image/6332-NOC-profile.png" TargetMode="External"/><Relationship Id="rId410" Type="http://schemas.openxmlformats.org/officeDocument/2006/relationships/hyperlink" Target="http://career.lndo.site/noc_image/8232-NOC-profile.png" TargetMode="External"/><Relationship Id="rId452" Type="http://schemas.openxmlformats.org/officeDocument/2006/relationships/hyperlink" Target="http://career.lndo.site/noc_image/9416-NOC-profile.png" TargetMode="External"/><Relationship Id="rId494" Type="http://schemas.openxmlformats.org/officeDocument/2006/relationships/hyperlink" Target="http://career.lndo.site/noc_image/9613-NOC-profile.png" TargetMode="External"/><Relationship Id="rId105" Type="http://schemas.openxmlformats.org/officeDocument/2006/relationships/hyperlink" Target="http://career.lndo.site/noc_image/2113-NOC-profile.png" TargetMode="External"/><Relationship Id="rId147" Type="http://schemas.openxmlformats.org/officeDocument/2006/relationships/hyperlink" Target="http://career.lndo.site/noc_image/2244-NOC-profile.png" TargetMode="External"/><Relationship Id="rId312" Type="http://schemas.openxmlformats.org/officeDocument/2006/relationships/hyperlink" Target="http://career.lndo.site/noc_image/6563-NOC-profile.png" TargetMode="External"/><Relationship Id="rId354" Type="http://schemas.openxmlformats.org/officeDocument/2006/relationships/hyperlink" Target="http://career.lndo.site/noc_image/7291-NOC-profile.png" TargetMode="External"/><Relationship Id="rId51" Type="http://schemas.openxmlformats.org/officeDocument/2006/relationships/hyperlink" Target="http://career.lndo.site/noc_image/1113-NOC-profile.png" TargetMode="External"/><Relationship Id="rId93" Type="http://schemas.openxmlformats.org/officeDocument/2006/relationships/hyperlink" Target="http://career.lndo.site/noc_image/1454-NOC-profile.png" TargetMode="External"/><Relationship Id="rId189" Type="http://schemas.openxmlformats.org/officeDocument/2006/relationships/hyperlink" Target="http://career.lndo.site/noc_image/3221-NOC-profile.png" TargetMode="External"/><Relationship Id="rId396" Type="http://schemas.openxmlformats.org/officeDocument/2006/relationships/hyperlink" Target="http://career.lndo.site/noc_image/7522-NOC-profile.png" TargetMode="External"/><Relationship Id="rId214" Type="http://schemas.openxmlformats.org/officeDocument/2006/relationships/hyperlink" Target="http://career.lndo.site/noc_image/4156-NOC-profile.png" TargetMode="External"/><Relationship Id="rId256" Type="http://schemas.openxmlformats.org/officeDocument/2006/relationships/hyperlink" Target="http://career.lndo.site/noc_image/5223-NOC-profile.png" TargetMode="External"/><Relationship Id="rId298" Type="http://schemas.openxmlformats.org/officeDocument/2006/relationships/hyperlink" Target="http://career.lndo.site/noc_image/6513-NOC-profile.png" TargetMode="External"/><Relationship Id="rId421" Type="http://schemas.openxmlformats.org/officeDocument/2006/relationships/hyperlink" Target="http://career.lndo.site/noc_image/8432-NOC-profile.png" TargetMode="External"/><Relationship Id="rId463" Type="http://schemas.openxmlformats.org/officeDocument/2006/relationships/hyperlink" Target="http://career.lndo.site/noc_image/9436-NOC-profile.png" TargetMode="External"/><Relationship Id="rId116" Type="http://schemas.openxmlformats.org/officeDocument/2006/relationships/hyperlink" Target="http://career.lndo.site/noc_image/2142-NOC-profile.png" TargetMode="External"/><Relationship Id="rId158" Type="http://schemas.openxmlformats.org/officeDocument/2006/relationships/hyperlink" Target="http://career.lndo.site/noc_image/2272-NOC-profile.png" TargetMode="External"/><Relationship Id="rId323" Type="http://schemas.openxmlformats.org/officeDocument/2006/relationships/hyperlink" Target="http://career.lndo.site/noc_image/6733-NOC-profile.png" TargetMode="External"/><Relationship Id="rId20" Type="http://schemas.openxmlformats.org/officeDocument/2006/relationships/hyperlink" Target="http://career.lndo.site/noc_image/0311-NOC-profile.png" TargetMode="External"/><Relationship Id="rId62" Type="http://schemas.openxmlformats.org/officeDocument/2006/relationships/hyperlink" Target="http://career.lndo.site/noc_image/1222-NOC-profile.png" TargetMode="External"/><Relationship Id="rId365" Type="http://schemas.openxmlformats.org/officeDocument/2006/relationships/hyperlink" Target="http://career.lndo.site/noc_image/7312-NOC-profile.png" TargetMode="External"/><Relationship Id="rId225" Type="http://schemas.openxmlformats.org/officeDocument/2006/relationships/hyperlink" Target="http://career.lndo.site/noc_image/4212-NOC-profile.png" TargetMode="External"/><Relationship Id="rId267" Type="http://schemas.openxmlformats.org/officeDocument/2006/relationships/hyperlink" Target="http://career.lndo.site/noc_image/5245-NOC-profile.png" TargetMode="External"/><Relationship Id="rId432" Type="http://schemas.openxmlformats.org/officeDocument/2006/relationships/hyperlink" Target="http://career.lndo.site/noc_image/9213-NOC-profile.png" TargetMode="External"/><Relationship Id="rId474" Type="http://schemas.openxmlformats.org/officeDocument/2006/relationships/hyperlink" Target="http://career.lndo.site/noc_image/9471-NOC-profile.png" TargetMode="External"/><Relationship Id="rId106" Type="http://schemas.openxmlformats.org/officeDocument/2006/relationships/hyperlink" Target="http://career.lndo.site/noc_image/2114-NOC-profile.png" TargetMode="External"/><Relationship Id="rId127" Type="http://schemas.openxmlformats.org/officeDocument/2006/relationships/hyperlink" Target="http://career.lndo.site/noc_image/2161-NOC-profile.png" TargetMode="External"/><Relationship Id="rId313" Type="http://schemas.openxmlformats.org/officeDocument/2006/relationships/hyperlink" Target="http://career.lndo.site/noc_image/6564-NOC-profile.png" TargetMode="External"/><Relationship Id="rId495" Type="http://schemas.openxmlformats.org/officeDocument/2006/relationships/hyperlink" Target="http://career.lndo.site/noc_image/9614-NOC-profile.png" TargetMode="External"/><Relationship Id="rId10" Type="http://schemas.openxmlformats.org/officeDocument/2006/relationships/hyperlink" Target="http://career.lndo.site/noc_image/0114-NOC-profile.png" TargetMode="External"/><Relationship Id="rId31" Type="http://schemas.openxmlformats.org/officeDocument/2006/relationships/hyperlink" Target="http://career.lndo.site/noc_image/0511-NOC-profile.png" TargetMode="External"/><Relationship Id="rId52" Type="http://schemas.openxmlformats.org/officeDocument/2006/relationships/hyperlink" Target="http://career.lndo.site/noc_image/1114-NOC-profile.png" TargetMode="External"/><Relationship Id="rId73" Type="http://schemas.openxmlformats.org/officeDocument/2006/relationships/hyperlink" Target="http://career.lndo.site/noc_image/1252-NOC-profile.png" TargetMode="External"/><Relationship Id="rId94" Type="http://schemas.openxmlformats.org/officeDocument/2006/relationships/hyperlink" Target="http://career.lndo.site/noc_image/1511-NOC-profile.png" TargetMode="External"/><Relationship Id="rId148" Type="http://schemas.openxmlformats.org/officeDocument/2006/relationships/hyperlink" Target="http://career.lndo.site/noc_image/2251-NOC-profile.png" TargetMode="External"/><Relationship Id="rId169" Type="http://schemas.openxmlformats.org/officeDocument/2006/relationships/hyperlink" Target="http://career.lndo.site/noc_image/3113-NOC-profile.png" TargetMode="External"/><Relationship Id="rId334" Type="http://schemas.openxmlformats.org/officeDocument/2006/relationships/hyperlink" Target="http://career.lndo.site/noc_image/7234-NOC-profile.png" TargetMode="External"/><Relationship Id="rId355" Type="http://schemas.openxmlformats.org/officeDocument/2006/relationships/hyperlink" Target="http://career.lndo.site/noc_image/7292-NOC-profile.png" TargetMode="External"/><Relationship Id="rId376" Type="http://schemas.openxmlformats.org/officeDocument/2006/relationships/hyperlink" Target="http://career.lndo.site/noc_image/7334-NOC-profile.png" TargetMode="External"/><Relationship Id="rId397" Type="http://schemas.openxmlformats.org/officeDocument/2006/relationships/hyperlink" Target="http://career.lndo.site/noc_image/7531-NOC-profile.png" TargetMode="External"/><Relationship Id="rId4" Type="http://schemas.openxmlformats.org/officeDocument/2006/relationships/hyperlink" Target="http://career.lndo.site/noc_image/0014-NOC-profile.png" TargetMode="External"/><Relationship Id="rId180" Type="http://schemas.openxmlformats.org/officeDocument/2006/relationships/hyperlink" Target="http://career.lndo.site/noc_image/3144-NOC-profile.png" TargetMode="External"/><Relationship Id="rId215" Type="http://schemas.openxmlformats.org/officeDocument/2006/relationships/hyperlink" Target="http://career.lndo.site/noc_image/4161-NOC-profile.png" TargetMode="External"/><Relationship Id="rId236" Type="http://schemas.openxmlformats.org/officeDocument/2006/relationships/hyperlink" Target="http://career.lndo.site/noc_image/4421-NOC-profile.png" TargetMode="External"/><Relationship Id="rId257" Type="http://schemas.openxmlformats.org/officeDocument/2006/relationships/hyperlink" Target="http://career.lndo.site/noc_image/5224-NOC-profile.png" TargetMode="External"/><Relationship Id="rId278" Type="http://schemas.openxmlformats.org/officeDocument/2006/relationships/hyperlink" Target="http://career.lndo.site/noc_image/6311-NOC-profile.png" TargetMode="External"/><Relationship Id="rId401" Type="http://schemas.openxmlformats.org/officeDocument/2006/relationships/hyperlink" Target="http://career.lndo.site/noc_image/7535-NOC-profile.png" TargetMode="External"/><Relationship Id="rId422" Type="http://schemas.openxmlformats.org/officeDocument/2006/relationships/hyperlink" Target="http://career.lndo.site/noc_image/8441-NOC-profile.png" TargetMode="External"/><Relationship Id="rId443" Type="http://schemas.openxmlformats.org/officeDocument/2006/relationships/hyperlink" Target="http://career.lndo.site/noc_image/9232-NOC-profile.png" TargetMode="External"/><Relationship Id="rId464" Type="http://schemas.openxmlformats.org/officeDocument/2006/relationships/hyperlink" Target="http://career.lndo.site/noc_image/9437-NOC-profile.png" TargetMode="External"/><Relationship Id="rId303" Type="http://schemas.openxmlformats.org/officeDocument/2006/relationships/hyperlink" Target="http://career.lndo.site/noc_image/6525-NOC-profile.png" TargetMode="External"/><Relationship Id="rId485" Type="http://schemas.openxmlformats.org/officeDocument/2006/relationships/hyperlink" Target="http://career.lndo.site/noc_image/9531-NOC-profile.png" TargetMode="External"/><Relationship Id="rId42" Type="http://schemas.openxmlformats.org/officeDocument/2006/relationships/hyperlink" Target="http://career.lndo.site/noc_image/0731-NOC-profile.png" TargetMode="External"/><Relationship Id="rId84" Type="http://schemas.openxmlformats.org/officeDocument/2006/relationships/hyperlink" Target="http://career.lndo.site/noc_image/1416-NOC-profile.png" TargetMode="External"/><Relationship Id="rId138" Type="http://schemas.openxmlformats.org/officeDocument/2006/relationships/hyperlink" Target="http://career.lndo.site/noc_image/2224-NOC-profile.png" TargetMode="External"/><Relationship Id="rId345" Type="http://schemas.openxmlformats.org/officeDocument/2006/relationships/hyperlink" Target="http://career.lndo.site/noc_image/7251-NOC-profile.png" TargetMode="External"/><Relationship Id="rId387" Type="http://schemas.openxmlformats.org/officeDocument/2006/relationships/hyperlink" Target="http://career.lndo.site/noc_image/7444-NOC-profile.png" TargetMode="External"/><Relationship Id="rId191" Type="http://schemas.openxmlformats.org/officeDocument/2006/relationships/hyperlink" Target="http://career.lndo.site/noc_image/3223-NOC-profile.png" TargetMode="External"/><Relationship Id="rId205" Type="http://schemas.openxmlformats.org/officeDocument/2006/relationships/hyperlink" Target="http://career.lndo.site/noc_image/4032-NOC-profile.png" TargetMode="External"/><Relationship Id="rId247" Type="http://schemas.openxmlformats.org/officeDocument/2006/relationships/hyperlink" Target="http://career.lndo.site/noc_image/5132-NOC-profile.png" TargetMode="External"/><Relationship Id="rId412" Type="http://schemas.openxmlformats.org/officeDocument/2006/relationships/hyperlink" Target="http://career.lndo.site/noc_image/8252-NOC-profile.png" TargetMode="External"/><Relationship Id="rId107" Type="http://schemas.openxmlformats.org/officeDocument/2006/relationships/hyperlink" Target="http://career.lndo.site/noc_image/2115-NOC-profile.png" TargetMode="External"/><Relationship Id="rId289" Type="http://schemas.openxmlformats.org/officeDocument/2006/relationships/hyperlink" Target="http://career.lndo.site/noc_image/6342-NOC-profile.png" TargetMode="External"/><Relationship Id="rId454" Type="http://schemas.openxmlformats.org/officeDocument/2006/relationships/hyperlink" Target="http://career.lndo.site/noc_image/9418-NOC-profile.png" TargetMode="External"/><Relationship Id="rId496" Type="http://schemas.openxmlformats.org/officeDocument/2006/relationships/hyperlink" Target="http://career.lndo.site/noc_image/9615-NOC-profile.png" TargetMode="External"/><Relationship Id="rId11" Type="http://schemas.openxmlformats.org/officeDocument/2006/relationships/hyperlink" Target="http://career.lndo.site/noc_image/0121-NOC-profile.png" TargetMode="External"/><Relationship Id="rId53" Type="http://schemas.openxmlformats.org/officeDocument/2006/relationships/hyperlink" Target="http://career.lndo.site/noc_image/1121-NOC-profile.png" TargetMode="External"/><Relationship Id="rId149" Type="http://schemas.openxmlformats.org/officeDocument/2006/relationships/hyperlink" Target="http://career.lndo.site/noc_image/2252-NOC-profile.png" TargetMode="External"/><Relationship Id="rId314" Type="http://schemas.openxmlformats.org/officeDocument/2006/relationships/hyperlink" Target="http://career.lndo.site/noc_image/6611-NOC-profile.png" TargetMode="External"/><Relationship Id="rId356" Type="http://schemas.openxmlformats.org/officeDocument/2006/relationships/hyperlink" Target="http://career.lndo.site/noc_image/7293-NOC-profile.png" TargetMode="External"/><Relationship Id="rId398" Type="http://schemas.openxmlformats.org/officeDocument/2006/relationships/hyperlink" Target="http://career.lndo.site/noc_image/7532-NOC-profile.png" TargetMode="External"/><Relationship Id="rId95" Type="http://schemas.openxmlformats.org/officeDocument/2006/relationships/hyperlink" Target="http://career.lndo.site/noc_image/1512-NOC-profile.png" TargetMode="External"/><Relationship Id="rId160" Type="http://schemas.openxmlformats.org/officeDocument/2006/relationships/hyperlink" Target="http://career.lndo.site/noc_image/2274-NOC-profile.png" TargetMode="External"/><Relationship Id="rId216" Type="http://schemas.openxmlformats.org/officeDocument/2006/relationships/hyperlink" Target="http://career.lndo.site/noc_image/4162-NOC-profile.png" TargetMode="External"/><Relationship Id="rId423" Type="http://schemas.openxmlformats.org/officeDocument/2006/relationships/hyperlink" Target="http://career.lndo.site/noc_image/8442-NOC-profile.png" TargetMode="External"/><Relationship Id="rId258" Type="http://schemas.openxmlformats.org/officeDocument/2006/relationships/hyperlink" Target="http://career.lndo.site/noc_image/5225-NOC-profile.png" TargetMode="External"/><Relationship Id="rId465" Type="http://schemas.openxmlformats.org/officeDocument/2006/relationships/hyperlink" Target="http://career.lndo.site/noc_image/9441-NOC-profile.png" TargetMode="External"/><Relationship Id="rId22" Type="http://schemas.openxmlformats.org/officeDocument/2006/relationships/hyperlink" Target="http://career.lndo.site/noc_image/0412-NOC-profile.png" TargetMode="External"/><Relationship Id="rId64" Type="http://schemas.openxmlformats.org/officeDocument/2006/relationships/hyperlink" Target="http://career.lndo.site/noc_image/1224-NOC-profile.png" TargetMode="External"/><Relationship Id="rId118" Type="http://schemas.openxmlformats.org/officeDocument/2006/relationships/hyperlink" Target="http://career.lndo.site/noc_image/2144-NOC-profile.png" TargetMode="External"/><Relationship Id="rId325" Type="http://schemas.openxmlformats.org/officeDocument/2006/relationships/hyperlink" Target="http://career.lndo.site/noc_image/6742-NOC-profile.png" TargetMode="External"/><Relationship Id="rId367" Type="http://schemas.openxmlformats.org/officeDocument/2006/relationships/hyperlink" Target="http://career.lndo.site/noc_image/7314-NOC-profile.png" TargetMode="External"/><Relationship Id="rId171" Type="http://schemas.openxmlformats.org/officeDocument/2006/relationships/hyperlink" Target="http://career.lndo.site/noc_image/3121-NOC-profile.png" TargetMode="External"/><Relationship Id="rId227" Type="http://schemas.openxmlformats.org/officeDocument/2006/relationships/hyperlink" Target="http://career.lndo.site/noc_image/4215-NOC-profile.png" TargetMode="External"/><Relationship Id="rId269" Type="http://schemas.openxmlformats.org/officeDocument/2006/relationships/hyperlink" Target="http://career.lndo.site/noc_image/5252-NOC-profile.png" TargetMode="External"/><Relationship Id="rId434" Type="http://schemas.openxmlformats.org/officeDocument/2006/relationships/hyperlink" Target="http://career.lndo.site/noc_image/9215-NOC-profile.png" TargetMode="External"/><Relationship Id="rId476" Type="http://schemas.openxmlformats.org/officeDocument/2006/relationships/hyperlink" Target="http://career.lndo.site/noc_image/9473-NOC-profile.png" TargetMode="External"/><Relationship Id="rId33" Type="http://schemas.openxmlformats.org/officeDocument/2006/relationships/hyperlink" Target="http://career.lndo.site/noc_image/0513-NOC-profile.png" TargetMode="External"/><Relationship Id="rId129" Type="http://schemas.openxmlformats.org/officeDocument/2006/relationships/hyperlink" Target="http://career.lndo.site/noc_image/2172-NOC-profile.png" TargetMode="External"/><Relationship Id="rId280" Type="http://schemas.openxmlformats.org/officeDocument/2006/relationships/hyperlink" Target="http://career.lndo.site/noc_image/6313-NOC-profile.png" TargetMode="External"/><Relationship Id="rId336" Type="http://schemas.openxmlformats.org/officeDocument/2006/relationships/hyperlink" Target="http://career.lndo.site/noc_image/7236-NOC-profile.png" TargetMode="External"/><Relationship Id="rId75" Type="http://schemas.openxmlformats.org/officeDocument/2006/relationships/hyperlink" Target="http://career.lndo.site/noc_image/1254-NOC-profile.png" TargetMode="External"/><Relationship Id="rId140" Type="http://schemas.openxmlformats.org/officeDocument/2006/relationships/hyperlink" Target="http://career.lndo.site/noc_image/2231-NOC-profile.png" TargetMode="External"/><Relationship Id="rId182" Type="http://schemas.openxmlformats.org/officeDocument/2006/relationships/hyperlink" Target="http://career.lndo.site/noc_image/3212-NOC-profile.png" TargetMode="External"/><Relationship Id="rId378" Type="http://schemas.openxmlformats.org/officeDocument/2006/relationships/hyperlink" Target="http://career.lndo.site/noc_image/7361-NOC-profile.png" TargetMode="External"/><Relationship Id="rId403" Type="http://schemas.openxmlformats.org/officeDocument/2006/relationships/hyperlink" Target="http://career.lndo.site/noc_image/7612-NOC-profile.png" TargetMode="External"/><Relationship Id="rId6" Type="http://schemas.openxmlformats.org/officeDocument/2006/relationships/hyperlink" Target="http://career.lndo.site/noc_image/0016-NOC-profile.png" TargetMode="External"/><Relationship Id="rId238" Type="http://schemas.openxmlformats.org/officeDocument/2006/relationships/hyperlink" Target="http://career.lndo.site/noc_image/4423-NOC-profile.png" TargetMode="External"/><Relationship Id="rId445" Type="http://schemas.openxmlformats.org/officeDocument/2006/relationships/hyperlink" Target="http://career.lndo.site/noc_image/9241-NOC-profile.png" TargetMode="External"/><Relationship Id="rId487" Type="http://schemas.openxmlformats.org/officeDocument/2006/relationships/hyperlink" Target="http://career.lndo.site/noc_image/9533-NOC-profile.png" TargetMode="External"/><Relationship Id="rId291" Type="http://schemas.openxmlformats.org/officeDocument/2006/relationships/hyperlink" Target="http://career.lndo.site/noc_image/6344-NOC-profile.png" TargetMode="External"/><Relationship Id="rId305" Type="http://schemas.openxmlformats.org/officeDocument/2006/relationships/hyperlink" Target="http://career.lndo.site/noc_image/6532-NOC-profile.png" TargetMode="External"/><Relationship Id="rId347" Type="http://schemas.openxmlformats.org/officeDocument/2006/relationships/hyperlink" Target="http://career.lndo.site/noc_image/7253-NOC-profile.png" TargetMode="External"/><Relationship Id="rId44" Type="http://schemas.openxmlformats.org/officeDocument/2006/relationships/hyperlink" Target="http://career.lndo.site/noc_image/0821-NOC-profile.png" TargetMode="External"/><Relationship Id="rId86" Type="http://schemas.openxmlformats.org/officeDocument/2006/relationships/hyperlink" Target="http://career.lndo.site/noc_image/1423-NOC-profile.png" TargetMode="External"/><Relationship Id="rId151" Type="http://schemas.openxmlformats.org/officeDocument/2006/relationships/hyperlink" Target="http://career.lndo.site/noc_image/2254-NOC-profile.png" TargetMode="External"/><Relationship Id="rId389" Type="http://schemas.openxmlformats.org/officeDocument/2006/relationships/hyperlink" Target="http://career.lndo.site/noc_image/7451-NOC-profile.png" TargetMode="External"/><Relationship Id="rId193" Type="http://schemas.openxmlformats.org/officeDocument/2006/relationships/hyperlink" Target="http://career.lndo.site/noc_image/3232-NOC-profile.png" TargetMode="External"/><Relationship Id="rId207" Type="http://schemas.openxmlformats.org/officeDocument/2006/relationships/hyperlink" Target="http://career.lndo.site/noc_image/4111-NOC-profile.png" TargetMode="External"/><Relationship Id="rId249" Type="http://schemas.openxmlformats.org/officeDocument/2006/relationships/hyperlink" Target="http://career.lndo.site/noc_image/5134-NOC-profile.png" TargetMode="External"/><Relationship Id="rId414" Type="http://schemas.openxmlformats.org/officeDocument/2006/relationships/hyperlink" Target="http://career.lndo.site/noc_image/8261-NOC-profile.png" TargetMode="External"/><Relationship Id="rId456" Type="http://schemas.openxmlformats.org/officeDocument/2006/relationships/hyperlink" Target="http://career.lndo.site/noc_image/9422-NOC-profile.png" TargetMode="External"/><Relationship Id="rId498" Type="http://schemas.openxmlformats.org/officeDocument/2006/relationships/hyperlink" Target="http://career.lndo.site/noc_image/9617-NOC-profile.png" TargetMode="External"/><Relationship Id="rId13" Type="http://schemas.openxmlformats.org/officeDocument/2006/relationships/hyperlink" Target="http://career.lndo.site/noc_image/0124-NOC-profile.png" TargetMode="External"/><Relationship Id="rId109" Type="http://schemas.openxmlformats.org/officeDocument/2006/relationships/hyperlink" Target="http://career.lndo.site/noc_image/2122-NOC-profile.png" TargetMode="External"/><Relationship Id="rId260" Type="http://schemas.openxmlformats.org/officeDocument/2006/relationships/hyperlink" Target="http://career.lndo.site/noc_image/5227-NOC-profile.png" TargetMode="External"/><Relationship Id="rId316" Type="http://schemas.openxmlformats.org/officeDocument/2006/relationships/hyperlink" Target="http://career.lndo.site/noc_image/6622-NOC-profile.png" TargetMode="External"/><Relationship Id="rId55" Type="http://schemas.openxmlformats.org/officeDocument/2006/relationships/hyperlink" Target="http://career.lndo.site/noc_image/1123-NOC-profile.png" TargetMode="External"/><Relationship Id="rId97" Type="http://schemas.openxmlformats.org/officeDocument/2006/relationships/hyperlink" Target="http://career.lndo.site/noc_image/1521-NOC-profile.png" TargetMode="External"/><Relationship Id="rId120" Type="http://schemas.openxmlformats.org/officeDocument/2006/relationships/hyperlink" Target="http://career.lndo.site/noc_image/2146-NOC-profile.png" TargetMode="External"/><Relationship Id="rId358" Type="http://schemas.openxmlformats.org/officeDocument/2006/relationships/hyperlink" Target="http://career.lndo.site/noc_image/7295-NOC-profile.png" TargetMode="External"/><Relationship Id="rId162" Type="http://schemas.openxmlformats.org/officeDocument/2006/relationships/hyperlink" Target="http://career.lndo.site/noc_image/2281-NOC-profile.png" TargetMode="External"/><Relationship Id="rId218" Type="http://schemas.openxmlformats.org/officeDocument/2006/relationships/hyperlink" Target="http://career.lndo.site/noc_image/4164-NOC-profile.png" TargetMode="External"/><Relationship Id="rId425" Type="http://schemas.openxmlformats.org/officeDocument/2006/relationships/hyperlink" Target="http://career.lndo.site/noc_image/8612-NOC-profile.png" TargetMode="External"/><Relationship Id="rId467" Type="http://schemas.openxmlformats.org/officeDocument/2006/relationships/hyperlink" Target="http://career.lndo.site/noc_image/9445-NOC-profile.png" TargetMode="External"/><Relationship Id="rId271" Type="http://schemas.openxmlformats.org/officeDocument/2006/relationships/hyperlink" Target="http://career.lndo.site/noc_image/5254-NOC-profile.png" TargetMode="External"/><Relationship Id="rId24" Type="http://schemas.openxmlformats.org/officeDocument/2006/relationships/hyperlink" Target="http://career.lndo.site/noc_image/0414-NOC-profile.png" TargetMode="External"/><Relationship Id="rId66" Type="http://schemas.openxmlformats.org/officeDocument/2006/relationships/hyperlink" Target="http://career.lndo.site/noc_image/1226-NOC-profile.png" TargetMode="External"/><Relationship Id="rId131" Type="http://schemas.openxmlformats.org/officeDocument/2006/relationships/hyperlink" Target="http://career.lndo.site/noc_image/2174-NOC-profile.png" TargetMode="External"/><Relationship Id="rId327" Type="http://schemas.openxmlformats.org/officeDocument/2006/relationships/hyperlink" Target="http://career.lndo.site/noc_image/7202-NOC-profile.png" TargetMode="External"/><Relationship Id="rId369" Type="http://schemas.openxmlformats.org/officeDocument/2006/relationships/hyperlink" Target="http://career.lndo.site/noc_image/7316-NOC-profile.png" TargetMode="External"/><Relationship Id="rId173" Type="http://schemas.openxmlformats.org/officeDocument/2006/relationships/hyperlink" Target="http://career.lndo.site/noc_image/3124-NOC-profile.png" TargetMode="External"/><Relationship Id="rId229" Type="http://schemas.openxmlformats.org/officeDocument/2006/relationships/hyperlink" Target="http://career.lndo.site/noc_image/4217-NOC-profile.png" TargetMode="External"/><Relationship Id="rId380" Type="http://schemas.openxmlformats.org/officeDocument/2006/relationships/hyperlink" Target="http://career.lndo.site/noc_image/7371-NOC-profile.png" TargetMode="External"/><Relationship Id="rId436" Type="http://schemas.openxmlformats.org/officeDocument/2006/relationships/hyperlink" Target="http://career.lndo.site/noc_image/9221-NOC-profile.png" TargetMode="External"/><Relationship Id="rId240" Type="http://schemas.openxmlformats.org/officeDocument/2006/relationships/hyperlink" Target="http://career.lndo.site/noc_image/5112-NOC-profile.png" TargetMode="External"/><Relationship Id="rId478" Type="http://schemas.openxmlformats.org/officeDocument/2006/relationships/hyperlink" Target="http://career.lndo.site/noc_image/9521-NOC-profile.png" TargetMode="External"/><Relationship Id="rId35" Type="http://schemas.openxmlformats.org/officeDocument/2006/relationships/hyperlink" Target="http://career.lndo.site/noc_image/0621-NOC-profile.png" TargetMode="External"/><Relationship Id="rId77" Type="http://schemas.openxmlformats.org/officeDocument/2006/relationships/hyperlink" Target="http://career.lndo.site/noc_image/1312-NOC-profile.png" TargetMode="External"/><Relationship Id="rId100" Type="http://schemas.openxmlformats.org/officeDocument/2006/relationships/hyperlink" Target="http://career.lndo.site/noc_image/1524-NOC-profile.png" TargetMode="External"/><Relationship Id="rId282" Type="http://schemas.openxmlformats.org/officeDocument/2006/relationships/hyperlink" Target="http://career.lndo.site/noc_image/6315-NOC-profile.png" TargetMode="External"/><Relationship Id="rId338" Type="http://schemas.openxmlformats.org/officeDocument/2006/relationships/hyperlink" Target="http://career.lndo.site/noc_image/7241-NOC-profile.png" TargetMode="External"/><Relationship Id="rId8" Type="http://schemas.openxmlformats.org/officeDocument/2006/relationships/hyperlink" Target="http://career.lndo.site/noc_image/0112-NOC-profile.png" TargetMode="External"/><Relationship Id="rId142" Type="http://schemas.openxmlformats.org/officeDocument/2006/relationships/hyperlink" Target="http://career.lndo.site/noc_image/2233-NOC-profile.png" TargetMode="External"/><Relationship Id="rId184" Type="http://schemas.openxmlformats.org/officeDocument/2006/relationships/hyperlink" Target="http://career.lndo.site/noc_image/3214-NOC-profile.png" TargetMode="External"/><Relationship Id="rId391" Type="http://schemas.openxmlformats.org/officeDocument/2006/relationships/hyperlink" Target="http://career.lndo.site/noc_image/7511-NOC-profile.png" TargetMode="External"/><Relationship Id="rId405" Type="http://schemas.openxmlformats.org/officeDocument/2006/relationships/hyperlink" Target="http://career.lndo.site/noc_image/7622-NOC-profile.png" TargetMode="External"/><Relationship Id="rId447" Type="http://schemas.openxmlformats.org/officeDocument/2006/relationships/hyperlink" Target="http://career.lndo.site/noc_image/9411-NOC-profile.png" TargetMode="External"/><Relationship Id="rId251" Type="http://schemas.openxmlformats.org/officeDocument/2006/relationships/hyperlink" Target="http://career.lndo.site/noc_image/5136-NOC-profile.png" TargetMode="External"/><Relationship Id="rId489" Type="http://schemas.openxmlformats.org/officeDocument/2006/relationships/hyperlink" Target="http://career.lndo.site/noc_image/9535-NOC-profile.png" TargetMode="External"/><Relationship Id="rId46" Type="http://schemas.openxmlformats.org/officeDocument/2006/relationships/hyperlink" Target="http://career.lndo.site/noc_image/0823-NOC-profile.png" TargetMode="External"/><Relationship Id="rId293" Type="http://schemas.openxmlformats.org/officeDocument/2006/relationships/hyperlink" Target="http://career.lndo.site/noc_image/6346-NOC-profile.png" TargetMode="External"/><Relationship Id="rId307" Type="http://schemas.openxmlformats.org/officeDocument/2006/relationships/hyperlink" Target="http://career.lndo.site/noc_image/6541-NOC-profile.png" TargetMode="External"/><Relationship Id="rId349" Type="http://schemas.openxmlformats.org/officeDocument/2006/relationships/hyperlink" Target="http://career.lndo.site/noc_image/7272-NOC-profile.png" TargetMode="External"/><Relationship Id="rId88" Type="http://schemas.openxmlformats.org/officeDocument/2006/relationships/hyperlink" Target="http://career.lndo.site/noc_image/1432-NOC-profile.png" TargetMode="External"/><Relationship Id="rId111" Type="http://schemas.openxmlformats.org/officeDocument/2006/relationships/hyperlink" Target="http://career.lndo.site/noc_image/2131-NOC-profile.png" TargetMode="External"/><Relationship Id="rId153" Type="http://schemas.openxmlformats.org/officeDocument/2006/relationships/hyperlink" Target="http://career.lndo.site/noc_image/2261-NOC-profile.png" TargetMode="External"/><Relationship Id="rId195" Type="http://schemas.openxmlformats.org/officeDocument/2006/relationships/hyperlink" Target="http://career.lndo.site/noc_image/3234-NOC-profile.png" TargetMode="External"/><Relationship Id="rId209" Type="http://schemas.openxmlformats.org/officeDocument/2006/relationships/hyperlink" Target="http://career.lndo.site/noc_image/4151-NOC-profile.png" TargetMode="External"/><Relationship Id="rId360" Type="http://schemas.openxmlformats.org/officeDocument/2006/relationships/hyperlink" Target="http://career.lndo.site/noc_image/7302-NOC-profile.png" TargetMode="External"/><Relationship Id="rId416" Type="http://schemas.openxmlformats.org/officeDocument/2006/relationships/hyperlink" Target="http://career.lndo.site/noc_image/8411-NOC-profile.png" TargetMode="External"/><Relationship Id="rId220" Type="http://schemas.openxmlformats.org/officeDocument/2006/relationships/hyperlink" Target="http://career.lndo.site/noc_image/4166-NOC-profile.png" TargetMode="External"/><Relationship Id="rId458" Type="http://schemas.openxmlformats.org/officeDocument/2006/relationships/hyperlink" Target="http://career.lndo.site/noc_image/9431-NOC-profile.png" TargetMode="External"/><Relationship Id="rId15" Type="http://schemas.openxmlformats.org/officeDocument/2006/relationships/hyperlink" Target="http://career.lndo.site/noc_image/0131-NOC-profile.png" TargetMode="External"/><Relationship Id="rId57" Type="http://schemas.openxmlformats.org/officeDocument/2006/relationships/hyperlink" Target="http://career.lndo.site/noc_image/1212-NOC-profile.png" TargetMode="External"/><Relationship Id="rId262" Type="http://schemas.openxmlformats.org/officeDocument/2006/relationships/hyperlink" Target="http://career.lndo.site/noc_image/5232-NOC-profile.png" TargetMode="External"/><Relationship Id="rId318" Type="http://schemas.openxmlformats.org/officeDocument/2006/relationships/hyperlink" Target="http://career.lndo.site/noc_image/6711-NOC-profile.png" TargetMode="External"/><Relationship Id="rId99" Type="http://schemas.openxmlformats.org/officeDocument/2006/relationships/hyperlink" Target="http://career.lndo.site/noc_image/1523-NOC-profile.png" TargetMode="External"/><Relationship Id="rId122" Type="http://schemas.openxmlformats.org/officeDocument/2006/relationships/hyperlink" Target="http://career.lndo.site/noc_image/2148-NOC-profile.png" TargetMode="External"/><Relationship Id="rId164" Type="http://schemas.openxmlformats.org/officeDocument/2006/relationships/hyperlink" Target="http://career.lndo.site/noc_image/2283-NOC-profile.png" TargetMode="External"/><Relationship Id="rId371" Type="http://schemas.openxmlformats.org/officeDocument/2006/relationships/hyperlink" Target="http://career.lndo.site/noc_image/7321-NOC-profile.png" TargetMode="External"/><Relationship Id="rId427" Type="http://schemas.openxmlformats.org/officeDocument/2006/relationships/hyperlink" Target="http://career.lndo.site/noc_image/8614-NOC-profile.png" TargetMode="External"/><Relationship Id="rId469" Type="http://schemas.openxmlformats.org/officeDocument/2006/relationships/hyperlink" Target="http://career.lndo.site/noc_image/9447-NOC-profile.png" TargetMode="External"/><Relationship Id="rId26" Type="http://schemas.openxmlformats.org/officeDocument/2006/relationships/hyperlink" Target="http://career.lndo.site/noc_image/0422-NOC-profile.png" TargetMode="External"/><Relationship Id="rId231" Type="http://schemas.openxmlformats.org/officeDocument/2006/relationships/hyperlink" Target="http://career.lndo.site/noc_image/4312-NOC-profile.png" TargetMode="External"/><Relationship Id="rId273" Type="http://schemas.openxmlformats.org/officeDocument/2006/relationships/hyperlink" Target="http://career.lndo.site/noc_image/6221-NOC-profile.png" TargetMode="External"/><Relationship Id="rId329" Type="http://schemas.openxmlformats.org/officeDocument/2006/relationships/hyperlink" Target="http://career.lndo.site/noc_image/7204-NOC-profile.png" TargetMode="External"/><Relationship Id="rId480" Type="http://schemas.openxmlformats.org/officeDocument/2006/relationships/hyperlink" Target="http://career.lndo.site/noc_image/9523-NOC-profile.png" TargetMode="External"/><Relationship Id="rId68" Type="http://schemas.openxmlformats.org/officeDocument/2006/relationships/hyperlink" Target="http://career.lndo.site/noc_image/1228-NOC-profile.png" TargetMode="External"/><Relationship Id="rId133" Type="http://schemas.openxmlformats.org/officeDocument/2006/relationships/hyperlink" Target="http://career.lndo.site/noc_image/2211-NOC-profile.png" TargetMode="External"/><Relationship Id="rId175" Type="http://schemas.openxmlformats.org/officeDocument/2006/relationships/hyperlink" Target="http://career.lndo.site/noc_image/3131-NOC-profile.png" TargetMode="External"/><Relationship Id="rId340" Type="http://schemas.openxmlformats.org/officeDocument/2006/relationships/hyperlink" Target="http://career.lndo.site/noc_image/7243-NOC-profile.png" TargetMode="External"/><Relationship Id="rId200" Type="http://schemas.openxmlformats.org/officeDocument/2006/relationships/hyperlink" Target="http://career.lndo.site/noc_image/3414-NOC-profile.png" TargetMode="External"/><Relationship Id="rId382" Type="http://schemas.openxmlformats.org/officeDocument/2006/relationships/hyperlink" Target="http://career.lndo.site/noc_image/7373-NOC-profile.png" TargetMode="External"/><Relationship Id="rId438" Type="http://schemas.openxmlformats.org/officeDocument/2006/relationships/hyperlink" Target="http://career.lndo.site/noc_image/9223-NOC-profile.png" TargetMode="External"/><Relationship Id="rId242" Type="http://schemas.openxmlformats.org/officeDocument/2006/relationships/hyperlink" Target="http://career.lndo.site/noc_image/5121-NOC-profile.png" TargetMode="External"/><Relationship Id="rId284" Type="http://schemas.openxmlformats.org/officeDocument/2006/relationships/hyperlink" Target="http://career.lndo.site/noc_image/6321-NOC-profile.png" TargetMode="External"/><Relationship Id="rId491" Type="http://schemas.openxmlformats.org/officeDocument/2006/relationships/hyperlink" Target="http://career.lndo.site/noc_image/9537-NOC-profile.png" TargetMode="External"/><Relationship Id="rId37" Type="http://schemas.openxmlformats.org/officeDocument/2006/relationships/hyperlink" Target="http://career.lndo.site/noc_image/0632-NOC-profile.png" TargetMode="External"/><Relationship Id="rId79" Type="http://schemas.openxmlformats.org/officeDocument/2006/relationships/hyperlink" Target="http://career.lndo.site/noc_image/1314-NOC-profile.png" TargetMode="External"/><Relationship Id="rId102" Type="http://schemas.openxmlformats.org/officeDocument/2006/relationships/hyperlink" Target="http://career.lndo.site/noc_image/1526-NOC-profile.png" TargetMode="External"/><Relationship Id="rId144" Type="http://schemas.openxmlformats.org/officeDocument/2006/relationships/hyperlink" Target="http://career.lndo.site/noc_image/2241-NOC-profile.png" TargetMode="External"/><Relationship Id="rId90" Type="http://schemas.openxmlformats.org/officeDocument/2006/relationships/hyperlink" Target="http://career.lndo.site/noc_image/1435-NOC-profile.png" TargetMode="External"/><Relationship Id="rId186" Type="http://schemas.openxmlformats.org/officeDocument/2006/relationships/hyperlink" Target="http://career.lndo.site/noc_image/3216-NOC-profile.png" TargetMode="External"/><Relationship Id="rId351" Type="http://schemas.openxmlformats.org/officeDocument/2006/relationships/hyperlink" Target="http://career.lndo.site/noc_image/7282-NOC-profile.png" TargetMode="External"/><Relationship Id="rId393" Type="http://schemas.openxmlformats.org/officeDocument/2006/relationships/hyperlink" Target="http://career.lndo.site/noc_image/7513-NOC-profile.png" TargetMode="External"/><Relationship Id="rId407" Type="http://schemas.openxmlformats.org/officeDocument/2006/relationships/hyperlink" Target="http://career.lndo.site/noc_image/8221-NOC-profile.png" TargetMode="External"/><Relationship Id="rId449" Type="http://schemas.openxmlformats.org/officeDocument/2006/relationships/hyperlink" Target="http://career.lndo.site/noc_image/9413-NOC-profile.png" TargetMode="External"/><Relationship Id="rId211" Type="http://schemas.openxmlformats.org/officeDocument/2006/relationships/hyperlink" Target="http://career.lndo.site/noc_image/4153-NOC-profile.png" TargetMode="External"/><Relationship Id="rId253" Type="http://schemas.openxmlformats.org/officeDocument/2006/relationships/hyperlink" Target="http://career.lndo.site/noc_image/5212-NOC-profile.png" TargetMode="External"/><Relationship Id="rId295" Type="http://schemas.openxmlformats.org/officeDocument/2006/relationships/hyperlink" Target="http://career.lndo.site/noc_image/6421-NOC-profile.png" TargetMode="External"/><Relationship Id="rId309" Type="http://schemas.openxmlformats.org/officeDocument/2006/relationships/hyperlink" Target="http://career.lndo.site/noc_image/6552-NOC-profile.png" TargetMode="External"/><Relationship Id="rId460" Type="http://schemas.openxmlformats.org/officeDocument/2006/relationships/hyperlink" Target="http://career.lndo.site/noc_image/9433-NOC-profile.png" TargetMode="External"/><Relationship Id="rId48" Type="http://schemas.openxmlformats.org/officeDocument/2006/relationships/hyperlink" Target="http://career.lndo.site/noc_image/0912-NOC-profile.png" TargetMode="External"/><Relationship Id="rId113" Type="http://schemas.openxmlformats.org/officeDocument/2006/relationships/hyperlink" Target="http://career.lndo.site/noc_image/2133-NOC-profile.png" TargetMode="External"/><Relationship Id="rId320" Type="http://schemas.openxmlformats.org/officeDocument/2006/relationships/hyperlink" Target="http://career.lndo.site/noc_image/6722-NOC-profile.png" TargetMode="External"/><Relationship Id="rId155" Type="http://schemas.openxmlformats.org/officeDocument/2006/relationships/hyperlink" Target="http://career.lndo.site/noc_image/2263-NOC-profile.png" TargetMode="External"/><Relationship Id="rId197" Type="http://schemas.openxmlformats.org/officeDocument/2006/relationships/hyperlink" Target="http://career.lndo.site/noc_image/3237-NOC-profile.png" TargetMode="External"/><Relationship Id="rId362" Type="http://schemas.openxmlformats.org/officeDocument/2006/relationships/hyperlink" Target="http://career.lndo.site/noc_image/7304-NOC-profile.png" TargetMode="External"/><Relationship Id="rId418" Type="http://schemas.openxmlformats.org/officeDocument/2006/relationships/hyperlink" Target="http://career.lndo.site/noc_image/8421-NOC-profile.png" TargetMode="External"/><Relationship Id="rId222" Type="http://schemas.openxmlformats.org/officeDocument/2006/relationships/hyperlink" Target="http://career.lndo.site/noc_image/4168-NOC-profile.png" TargetMode="External"/><Relationship Id="rId264" Type="http://schemas.openxmlformats.org/officeDocument/2006/relationships/hyperlink" Target="http://career.lndo.site/noc_image/5242-NOC-profile.png" TargetMode="External"/><Relationship Id="rId471" Type="http://schemas.openxmlformats.org/officeDocument/2006/relationships/hyperlink" Target="http://career.lndo.site/noc_image/9462-NOC-profile.png" TargetMode="External"/><Relationship Id="rId17" Type="http://schemas.openxmlformats.org/officeDocument/2006/relationships/hyperlink" Target="http://career.lndo.site/noc_image/0211-NOC-profile.png" TargetMode="External"/><Relationship Id="rId59" Type="http://schemas.openxmlformats.org/officeDocument/2006/relationships/hyperlink" Target="http://career.lndo.site/noc_image/1214-NOC-profile.png" TargetMode="External"/><Relationship Id="rId124" Type="http://schemas.openxmlformats.org/officeDocument/2006/relationships/hyperlink" Target="http://career.lndo.site/noc_image/2152-NOC-profile.png" TargetMode="External"/><Relationship Id="rId70" Type="http://schemas.openxmlformats.org/officeDocument/2006/relationships/hyperlink" Target="http://career.lndo.site/noc_image/1242-NOC-profile.png" TargetMode="External"/><Relationship Id="rId166" Type="http://schemas.openxmlformats.org/officeDocument/2006/relationships/hyperlink" Target="http://career.lndo.site/noc_image/3012-NOC-profile.png" TargetMode="External"/><Relationship Id="rId331" Type="http://schemas.openxmlformats.org/officeDocument/2006/relationships/hyperlink" Target="http://career.lndo.site/noc_image/7231-NOC-profile.png" TargetMode="External"/><Relationship Id="rId373" Type="http://schemas.openxmlformats.org/officeDocument/2006/relationships/hyperlink" Target="http://career.lndo.site/noc_image/7331-NOC-profile.png" TargetMode="External"/><Relationship Id="rId429" Type="http://schemas.openxmlformats.org/officeDocument/2006/relationships/hyperlink" Target="http://career.lndo.site/noc_image/8616-NOC-profile.png" TargetMode="External"/><Relationship Id="rId1" Type="http://schemas.openxmlformats.org/officeDocument/2006/relationships/hyperlink" Target="http://career.lndo.site/noc_image/0011-NOC-profile.png" TargetMode="External"/><Relationship Id="rId233" Type="http://schemas.openxmlformats.org/officeDocument/2006/relationships/hyperlink" Target="http://career.lndo.site/noc_image/4411-NOC-profile.png" TargetMode="External"/><Relationship Id="rId440" Type="http://schemas.openxmlformats.org/officeDocument/2006/relationships/hyperlink" Target="http://career.lndo.site/noc_image/9226-NOC-profile.png" TargetMode="External"/><Relationship Id="rId28" Type="http://schemas.openxmlformats.org/officeDocument/2006/relationships/hyperlink" Target="http://career.lndo.site/noc_image/0431-NOC-profile.png" TargetMode="External"/><Relationship Id="rId275" Type="http://schemas.openxmlformats.org/officeDocument/2006/relationships/hyperlink" Target="http://career.lndo.site/noc_image/6231-NOC-profile.png" TargetMode="External"/><Relationship Id="rId300" Type="http://schemas.openxmlformats.org/officeDocument/2006/relationships/hyperlink" Target="http://career.lndo.site/noc_image/6522-NOC-profile.png" TargetMode="External"/><Relationship Id="rId482" Type="http://schemas.openxmlformats.org/officeDocument/2006/relationships/hyperlink" Target="http://career.lndo.site/noc_image/9525-NOC-profile.png" TargetMode="External"/><Relationship Id="rId81" Type="http://schemas.openxmlformats.org/officeDocument/2006/relationships/hyperlink" Target="http://career.lndo.site/noc_image/1411-NOC-profile.png" TargetMode="External"/><Relationship Id="rId135" Type="http://schemas.openxmlformats.org/officeDocument/2006/relationships/hyperlink" Target="http://career.lndo.site/noc_image/2221-NOC-profile.png" TargetMode="External"/><Relationship Id="rId177" Type="http://schemas.openxmlformats.org/officeDocument/2006/relationships/hyperlink" Target="http://career.lndo.site/noc_image/3141-NOC-profile.png" TargetMode="External"/><Relationship Id="rId342" Type="http://schemas.openxmlformats.org/officeDocument/2006/relationships/hyperlink" Target="http://career.lndo.site/noc_image/7245-NOC-profile.png" TargetMode="External"/><Relationship Id="rId384" Type="http://schemas.openxmlformats.org/officeDocument/2006/relationships/hyperlink" Target="http://career.lndo.site/noc_image/7384-NOC-profile.png" TargetMode="External"/><Relationship Id="rId202" Type="http://schemas.openxmlformats.org/officeDocument/2006/relationships/hyperlink" Target="http://career.lndo.site/noc_image/4012-NOC-profile.png" TargetMode="External"/><Relationship Id="rId244" Type="http://schemas.openxmlformats.org/officeDocument/2006/relationships/hyperlink" Target="http://career.lndo.site/noc_image/5123-NOC-profile.png" TargetMode="External"/><Relationship Id="rId39" Type="http://schemas.openxmlformats.org/officeDocument/2006/relationships/hyperlink" Target="http://career.lndo.site/noc_image/0711-NOC-profile.png" TargetMode="External"/><Relationship Id="rId286" Type="http://schemas.openxmlformats.org/officeDocument/2006/relationships/hyperlink" Target="http://career.lndo.site/noc_image/6331-NOC-profile.png" TargetMode="External"/><Relationship Id="rId451" Type="http://schemas.openxmlformats.org/officeDocument/2006/relationships/hyperlink" Target="http://career.lndo.site/noc_image/9415-NOC-profile.png" TargetMode="External"/><Relationship Id="rId493" Type="http://schemas.openxmlformats.org/officeDocument/2006/relationships/hyperlink" Target="http://career.lndo.site/noc_image/9612-NOC-profile.png" TargetMode="External"/><Relationship Id="rId50" Type="http://schemas.openxmlformats.org/officeDocument/2006/relationships/hyperlink" Target="http://career.lndo.site/noc_image/1112-NOC-profile.png" TargetMode="External"/><Relationship Id="rId104" Type="http://schemas.openxmlformats.org/officeDocument/2006/relationships/hyperlink" Target="http://career.lndo.site/noc_image/2112-NOC-profile.png" TargetMode="External"/><Relationship Id="rId146" Type="http://schemas.openxmlformats.org/officeDocument/2006/relationships/hyperlink" Target="http://career.lndo.site/noc_image/2243-NOC-profile.png" TargetMode="External"/><Relationship Id="rId188" Type="http://schemas.openxmlformats.org/officeDocument/2006/relationships/hyperlink" Target="http://career.lndo.site/noc_image/3219-NOC-profile.png" TargetMode="External"/><Relationship Id="rId311" Type="http://schemas.openxmlformats.org/officeDocument/2006/relationships/hyperlink" Target="http://career.lndo.site/noc_image/6562-NOC-profile.png" TargetMode="External"/><Relationship Id="rId353" Type="http://schemas.openxmlformats.org/officeDocument/2006/relationships/hyperlink" Target="http://career.lndo.site/noc_image/7284-NOC-profile.png" TargetMode="External"/><Relationship Id="rId395" Type="http://schemas.openxmlformats.org/officeDocument/2006/relationships/hyperlink" Target="http://career.lndo.site/noc_image/7521-NOC-profile.png" TargetMode="External"/><Relationship Id="rId409" Type="http://schemas.openxmlformats.org/officeDocument/2006/relationships/hyperlink" Target="http://career.lndo.site/noc_image/8231-NOC-profile.png" TargetMode="External"/><Relationship Id="rId92" Type="http://schemas.openxmlformats.org/officeDocument/2006/relationships/hyperlink" Target="http://career.lndo.site/noc_image/1452-NOC-profile.png" TargetMode="External"/><Relationship Id="rId213" Type="http://schemas.openxmlformats.org/officeDocument/2006/relationships/hyperlink" Target="http://career.lndo.site/noc_image/4155-NOC-profile.png" TargetMode="External"/><Relationship Id="rId420" Type="http://schemas.openxmlformats.org/officeDocument/2006/relationships/hyperlink" Target="http://career.lndo.site/noc_image/8431-NOC-profile.png" TargetMode="External"/><Relationship Id="rId255" Type="http://schemas.openxmlformats.org/officeDocument/2006/relationships/hyperlink" Target="http://career.lndo.site/noc_image/5222-NOC-profile.png" TargetMode="External"/><Relationship Id="rId297" Type="http://schemas.openxmlformats.org/officeDocument/2006/relationships/hyperlink" Target="http://career.lndo.site/noc_image/6512-NOC-profile.png" TargetMode="External"/><Relationship Id="rId462" Type="http://schemas.openxmlformats.org/officeDocument/2006/relationships/hyperlink" Target="http://career.lndo.site/noc_image/9435-NOC-profile.png" TargetMode="External"/><Relationship Id="rId115" Type="http://schemas.openxmlformats.org/officeDocument/2006/relationships/hyperlink" Target="http://career.lndo.site/noc_image/2141-NOC-profile.png" TargetMode="External"/><Relationship Id="rId157" Type="http://schemas.openxmlformats.org/officeDocument/2006/relationships/hyperlink" Target="http://career.lndo.site/noc_image/2271-NOC-profile.png" TargetMode="External"/><Relationship Id="rId322" Type="http://schemas.openxmlformats.org/officeDocument/2006/relationships/hyperlink" Target="http://career.lndo.site/noc_image/6732-NOC-profile.png" TargetMode="External"/><Relationship Id="rId364" Type="http://schemas.openxmlformats.org/officeDocument/2006/relationships/hyperlink" Target="http://career.lndo.site/noc_image/7311-NOC-profile.png" TargetMode="External"/><Relationship Id="rId61" Type="http://schemas.openxmlformats.org/officeDocument/2006/relationships/hyperlink" Target="http://career.lndo.site/noc_image/1221-NOC-profile.png" TargetMode="External"/><Relationship Id="rId199" Type="http://schemas.openxmlformats.org/officeDocument/2006/relationships/hyperlink" Target="http://career.lndo.site/noc_image/3413-NOC-profile.png" TargetMode="External"/><Relationship Id="rId19" Type="http://schemas.openxmlformats.org/officeDocument/2006/relationships/hyperlink" Target="http://career.lndo.site/noc_image/0213-NOC-profile.png" TargetMode="External"/><Relationship Id="rId224" Type="http://schemas.openxmlformats.org/officeDocument/2006/relationships/hyperlink" Target="http://career.lndo.site/noc_image/4211-NOC-profile.png" TargetMode="External"/><Relationship Id="rId266" Type="http://schemas.openxmlformats.org/officeDocument/2006/relationships/hyperlink" Target="http://career.lndo.site/noc_image/5244-NOC-profile.png" TargetMode="External"/><Relationship Id="rId431" Type="http://schemas.openxmlformats.org/officeDocument/2006/relationships/hyperlink" Target="http://career.lndo.site/noc_image/9212-NOC-profile.png" TargetMode="External"/><Relationship Id="rId473" Type="http://schemas.openxmlformats.org/officeDocument/2006/relationships/hyperlink" Target="http://career.lndo.site/noc_image/9465-NOC-profile.png" TargetMode="External"/><Relationship Id="rId30" Type="http://schemas.openxmlformats.org/officeDocument/2006/relationships/hyperlink" Target="http://career.lndo.site/noc_image/0433-NOC-profile.png" TargetMode="External"/><Relationship Id="rId126" Type="http://schemas.openxmlformats.org/officeDocument/2006/relationships/hyperlink" Target="http://career.lndo.site/noc_image/2154-NOC-profile.png" TargetMode="External"/><Relationship Id="rId168" Type="http://schemas.openxmlformats.org/officeDocument/2006/relationships/hyperlink" Target="http://career.lndo.site/noc_image/3112-NOC-profile.png" TargetMode="External"/><Relationship Id="rId333" Type="http://schemas.openxmlformats.org/officeDocument/2006/relationships/hyperlink" Target="http://career.lndo.site/noc_image/7233-NOC-profile.png" TargetMode="External"/><Relationship Id="rId72" Type="http://schemas.openxmlformats.org/officeDocument/2006/relationships/hyperlink" Target="http://career.lndo.site/noc_image/1251-NOC-profile.png" TargetMode="External"/><Relationship Id="rId375" Type="http://schemas.openxmlformats.org/officeDocument/2006/relationships/hyperlink" Target="http://career.lndo.site/noc_image/7333-NOC-profile.png" TargetMode="External"/><Relationship Id="rId3" Type="http://schemas.openxmlformats.org/officeDocument/2006/relationships/hyperlink" Target="http://career.lndo.site/noc_image/0013-NOC-profile.png" TargetMode="External"/><Relationship Id="rId235" Type="http://schemas.openxmlformats.org/officeDocument/2006/relationships/hyperlink" Target="http://career.lndo.site/noc_image/4413-NOC-profile.png" TargetMode="External"/><Relationship Id="rId277" Type="http://schemas.openxmlformats.org/officeDocument/2006/relationships/hyperlink" Target="http://career.lndo.site/noc_image/6235-NOC-profile.png" TargetMode="External"/><Relationship Id="rId400" Type="http://schemas.openxmlformats.org/officeDocument/2006/relationships/hyperlink" Target="http://career.lndo.site/noc_image/7534-NOC-profile.png" TargetMode="External"/><Relationship Id="rId442" Type="http://schemas.openxmlformats.org/officeDocument/2006/relationships/hyperlink" Target="http://career.lndo.site/noc_image/9231-NOC-profile.png" TargetMode="External"/><Relationship Id="rId484" Type="http://schemas.openxmlformats.org/officeDocument/2006/relationships/hyperlink" Target="http://career.lndo.site/noc_image/9527-NOC-profile.png" TargetMode="External"/><Relationship Id="rId137" Type="http://schemas.openxmlformats.org/officeDocument/2006/relationships/hyperlink" Target="http://career.lndo.site/noc_image/2223-NOC-profile.png" TargetMode="External"/><Relationship Id="rId302" Type="http://schemas.openxmlformats.org/officeDocument/2006/relationships/hyperlink" Target="http://career.lndo.site/noc_image/6524-NOC-profile.png" TargetMode="External"/><Relationship Id="rId344" Type="http://schemas.openxmlformats.org/officeDocument/2006/relationships/hyperlink" Target="http://career.lndo.site/noc_image/7247-NOC-profile.png" TargetMode="External"/><Relationship Id="rId41" Type="http://schemas.openxmlformats.org/officeDocument/2006/relationships/hyperlink" Target="http://career.lndo.site/noc_image/0714-NOC-profile.png" TargetMode="External"/><Relationship Id="rId83" Type="http://schemas.openxmlformats.org/officeDocument/2006/relationships/hyperlink" Target="http://career.lndo.site/noc_image/1415-NOC-profile.png" TargetMode="External"/><Relationship Id="rId179" Type="http://schemas.openxmlformats.org/officeDocument/2006/relationships/hyperlink" Target="http://career.lndo.site/noc_image/3143-NOC-profile.png" TargetMode="External"/><Relationship Id="rId386" Type="http://schemas.openxmlformats.org/officeDocument/2006/relationships/hyperlink" Target="http://career.lndo.site/noc_image/7442-NOC-profile.png" TargetMode="External"/><Relationship Id="rId190" Type="http://schemas.openxmlformats.org/officeDocument/2006/relationships/hyperlink" Target="http://career.lndo.site/noc_image/3222-NOC-profile.png" TargetMode="External"/><Relationship Id="rId204" Type="http://schemas.openxmlformats.org/officeDocument/2006/relationships/hyperlink" Target="http://career.lndo.site/noc_image/4031-NOC-profile.png" TargetMode="External"/><Relationship Id="rId246" Type="http://schemas.openxmlformats.org/officeDocument/2006/relationships/hyperlink" Target="http://career.lndo.site/noc_image/5131-NOC-profile.png" TargetMode="External"/><Relationship Id="rId288" Type="http://schemas.openxmlformats.org/officeDocument/2006/relationships/hyperlink" Target="http://career.lndo.site/noc_image/6341-NOC-profile.png" TargetMode="External"/><Relationship Id="rId411" Type="http://schemas.openxmlformats.org/officeDocument/2006/relationships/hyperlink" Target="http://career.lndo.site/noc_image/8241-NOC-profile.png" TargetMode="External"/><Relationship Id="rId453" Type="http://schemas.openxmlformats.org/officeDocument/2006/relationships/hyperlink" Target="http://career.lndo.site/noc_image/9417-NOC-profile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597"/>
  <sheetViews>
    <sheetView tabSelected="1" zoomScale="70" zoomScaleNormal="70" workbookViewId="0">
      <selection activeCell="P26" sqref="P26"/>
    </sheetView>
  </sheetViews>
  <sheetFormatPr defaultColWidth="12.6328125" defaultRowHeight="15" customHeight="1" x14ac:dyDescent="0.25"/>
  <cols>
    <col min="1" max="2" width="5" customWidth="1"/>
    <col min="3" max="3" width="5.26953125" customWidth="1"/>
    <col min="4" max="4" width="12.26953125" customWidth="1"/>
    <col min="5" max="5" width="88.08984375" customWidth="1"/>
    <col min="6" max="6" width="4.90625" customWidth="1"/>
    <col min="7" max="7" width="6.6328125" customWidth="1"/>
    <col min="8" max="8" width="6.08984375" customWidth="1"/>
    <col min="9" max="10" width="4.90625" customWidth="1"/>
    <col min="11" max="11" width="4.26953125" customWidth="1"/>
    <col min="12" max="12" width="5.90625" customWidth="1"/>
    <col min="13" max="13" width="5.7265625" customWidth="1"/>
    <col min="14" max="14" width="5.90625" customWidth="1"/>
    <col min="15" max="15" width="12" customWidth="1"/>
    <col min="16" max="16" width="35.453125" customWidth="1"/>
    <col min="17" max="17" width="6.36328125" customWidth="1"/>
    <col min="18" max="19" width="6.08984375" customWidth="1"/>
    <col min="20" max="20" width="7" customWidth="1"/>
    <col min="21" max="21" width="12.6328125" customWidth="1"/>
    <col min="22" max="22" width="10.7265625" customWidth="1"/>
    <col min="23" max="23" width="6.08984375" customWidth="1"/>
    <col min="24" max="24" width="8" customWidth="1"/>
    <col min="25" max="25" width="6.08984375" customWidth="1"/>
    <col min="26" max="26" width="3.453125" customWidth="1"/>
    <col min="27" max="27" width="4.6328125" customWidth="1"/>
  </cols>
  <sheetData>
    <row r="1" spans="1:32" ht="15.75" customHeight="1" x14ac:dyDescent="0.3">
      <c r="A1" s="1"/>
      <c r="B1" s="1"/>
      <c r="C1" s="1"/>
      <c r="D1" s="1"/>
      <c r="E1" s="1"/>
      <c r="F1" s="1">
        <v>4</v>
      </c>
      <c r="G1" s="1">
        <v>3</v>
      </c>
      <c r="H1" s="1">
        <v>2</v>
      </c>
      <c r="I1" s="1">
        <v>1</v>
      </c>
      <c r="J1" s="1">
        <v>0</v>
      </c>
      <c r="K1" s="1" t="s">
        <v>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2"/>
      <c r="AA1" s="1"/>
      <c r="AB1" s="1"/>
      <c r="AC1" s="1"/>
      <c r="AD1" s="1"/>
      <c r="AE1" s="1"/>
      <c r="AF1" s="1"/>
    </row>
    <row r="2" spans="1:32" ht="15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 t="s">
        <v>1</v>
      </c>
      <c r="AA2" s="1"/>
      <c r="AB2" s="1"/>
      <c r="AC2" s="1"/>
      <c r="AD2" s="1"/>
      <c r="AE2" s="1"/>
      <c r="AF2" s="1"/>
    </row>
    <row r="3" spans="1:32" ht="15.7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 t="s">
        <v>2</v>
      </c>
      <c r="AA3" s="1"/>
      <c r="AB3" s="1"/>
      <c r="AC3" s="1"/>
      <c r="AD3" s="1"/>
      <c r="AE3" s="1"/>
      <c r="AF3" s="1"/>
    </row>
    <row r="4" spans="1:32" ht="15.75" customHeight="1" x14ac:dyDescent="0.3">
      <c r="A4" s="3"/>
      <c r="B4" s="3"/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5" t="s">
        <v>10</v>
      </c>
      <c r="K4" s="4"/>
      <c r="L4" s="4" t="s">
        <v>11</v>
      </c>
      <c r="M4" s="4" t="s">
        <v>12</v>
      </c>
      <c r="N4" s="3"/>
      <c r="O4" s="3"/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3" t="s">
        <v>18</v>
      </c>
      <c r="V4" s="3"/>
      <c r="W4" s="7" t="s">
        <v>19</v>
      </c>
      <c r="X4" s="3"/>
      <c r="Y4" s="3"/>
      <c r="Z4" s="3" t="s">
        <v>20</v>
      </c>
      <c r="AA4" s="3"/>
      <c r="AB4" s="3"/>
      <c r="AC4" s="3"/>
      <c r="AD4" s="3"/>
      <c r="AE4" s="3"/>
      <c r="AF4" s="3"/>
    </row>
    <row r="5" spans="1:32" ht="15.75" customHeight="1" x14ac:dyDescent="0.35">
      <c r="A5" s="1"/>
      <c r="B5" s="1"/>
      <c r="C5" s="8">
        <v>1</v>
      </c>
      <c r="D5" s="9" t="s">
        <v>21</v>
      </c>
      <c r="E5" s="9" t="s">
        <v>22</v>
      </c>
      <c r="F5" s="10">
        <v>1</v>
      </c>
      <c r="G5" s="10"/>
      <c r="H5" s="10"/>
      <c r="I5" s="10"/>
      <c r="J5" s="11"/>
      <c r="K5" s="1"/>
      <c r="L5" s="1">
        <f t="shared" ref="L5:L54" si="0">SUM(F5:J5)</f>
        <v>1</v>
      </c>
      <c r="M5" s="1">
        <f t="shared" ref="M5:M54" si="1">F$1*F5+G$1*G5+H$1*H5+I$1*I5+J$1*J5</f>
        <v>4</v>
      </c>
      <c r="N5" s="1"/>
      <c r="O5" s="1"/>
      <c r="P5" s="12" t="str">
        <f>Masters!B6</f>
        <v>Social</v>
      </c>
      <c r="Q5" s="13">
        <f t="shared" ref="Q5:Q9" si="2">SUMIFS(M$5:M$60,D$5:D$60,P5)</f>
        <v>21</v>
      </c>
      <c r="R5" s="13">
        <f t="shared" ref="R5:R9" si="3">COUNTIF(D$5:D$60,P5)</f>
        <v>10</v>
      </c>
      <c r="S5" s="13">
        <f t="shared" ref="S5:S9" si="4">Q5/R5</f>
        <v>2.1</v>
      </c>
      <c r="T5" s="14">
        <f t="shared" ref="T5:T9" si="5">Q5/(R5*4)</f>
        <v>0.52500000000000002</v>
      </c>
      <c r="U5" s="1">
        <f t="shared" ref="U5:U9" si="6">FLOOR(T5*4,1)+1</f>
        <v>3</v>
      </c>
      <c r="V5" s="1"/>
      <c r="W5" s="15">
        <f t="shared" ref="W5:W9" si="7">ROUND(T5*4,0)+1</f>
        <v>3</v>
      </c>
      <c r="X5" s="1"/>
      <c r="Y5" s="1">
        <v>1</v>
      </c>
      <c r="Z5" s="2" t="s">
        <v>23</v>
      </c>
      <c r="AA5" s="1"/>
      <c r="AB5" s="1"/>
      <c r="AC5" s="1"/>
      <c r="AD5" s="1"/>
      <c r="AE5" s="1"/>
      <c r="AF5" s="1"/>
    </row>
    <row r="6" spans="1:32" ht="15.75" customHeight="1" x14ac:dyDescent="0.35">
      <c r="A6" s="1"/>
      <c r="B6" s="1"/>
      <c r="C6" s="8">
        <v>2</v>
      </c>
      <c r="D6" s="9" t="s">
        <v>24</v>
      </c>
      <c r="E6" s="9" t="s">
        <v>25</v>
      </c>
      <c r="F6" s="10"/>
      <c r="G6" s="11">
        <v>1</v>
      </c>
      <c r="H6" s="10"/>
      <c r="I6" s="10"/>
      <c r="J6" s="10"/>
      <c r="K6" s="1"/>
      <c r="L6" s="1">
        <f t="shared" si="0"/>
        <v>1</v>
      </c>
      <c r="M6" s="1">
        <f t="shared" si="1"/>
        <v>3</v>
      </c>
      <c r="N6" s="1"/>
      <c r="O6" s="1"/>
      <c r="P6" s="12" t="str">
        <f>Masters!B7</f>
        <v>Directive</v>
      </c>
      <c r="Q6" s="13">
        <f t="shared" si="2"/>
        <v>19</v>
      </c>
      <c r="R6" s="13">
        <f t="shared" si="3"/>
        <v>10</v>
      </c>
      <c r="S6" s="13">
        <f t="shared" si="4"/>
        <v>1.9</v>
      </c>
      <c r="T6" s="14">
        <f t="shared" si="5"/>
        <v>0.47499999999999998</v>
      </c>
      <c r="U6" s="1">
        <f t="shared" si="6"/>
        <v>2</v>
      </c>
      <c r="V6" s="1"/>
      <c r="W6" s="15">
        <f t="shared" si="7"/>
        <v>3</v>
      </c>
      <c r="X6" s="1"/>
      <c r="Y6" s="1">
        <v>2</v>
      </c>
      <c r="Z6" s="2" t="s">
        <v>26</v>
      </c>
      <c r="AA6" s="1"/>
      <c r="AB6" s="1"/>
      <c r="AC6" s="1"/>
      <c r="AD6" s="1"/>
      <c r="AE6" s="1"/>
      <c r="AF6" s="1"/>
    </row>
    <row r="7" spans="1:32" ht="15.75" customHeight="1" x14ac:dyDescent="0.35">
      <c r="A7" s="1"/>
      <c r="B7" s="1"/>
      <c r="C7" s="8">
        <v>3</v>
      </c>
      <c r="D7" s="9" t="s">
        <v>27</v>
      </c>
      <c r="E7" s="9" t="s">
        <v>28</v>
      </c>
      <c r="F7" s="10"/>
      <c r="G7" s="10"/>
      <c r="H7" s="10">
        <v>1</v>
      </c>
      <c r="I7" s="11"/>
      <c r="J7" s="10"/>
      <c r="K7" s="1"/>
      <c r="L7" s="1">
        <f t="shared" si="0"/>
        <v>1</v>
      </c>
      <c r="M7" s="1">
        <f t="shared" si="1"/>
        <v>2</v>
      </c>
      <c r="N7" s="1"/>
      <c r="O7" s="1"/>
      <c r="P7" s="12" t="str">
        <f>Masters!B8</f>
        <v>Innovative</v>
      </c>
      <c r="Q7" s="13">
        <f t="shared" si="2"/>
        <v>22</v>
      </c>
      <c r="R7" s="13">
        <f t="shared" si="3"/>
        <v>10</v>
      </c>
      <c r="S7" s="13">
        <f t="shared" si="4"/>
        <v>2.2000000000000002</v>
      </c>
      <c r="T7" s="14">
        <f t="shared" si="5"/>
        <v>0.55000000000000004</v>
      </c>
      <c r="U7" s="1">
        <f t="shared" si="6"/>
        <v>3</v>
      </c>
      <c r="V7" s="1"/>
      <c r="W7" s="15">
        <f t="shared" si="7"/>
        <v>3</v>
      </c>
      <c r="X7" s="1"/>
      <c r="Y7" s="1">
        <v>3</v>
      </c>
      <c r="Z7" s="2"/>
      <c r="AA7" s="1"/>
      <c r="AB7" s="1"/>
      <c r="AC7" s="1"/>
      <c r="AD7" s="1"/>
      <c r="AE7" s="1"/>
      <c r="AF7" s="1"/>
    </row>
    <row r="8" spans="1:32" ht="15.75" customHeight="1" x14ac:dyDescent="0.35">
      <c r="A8" s="1"/>
      <c r="B8" s="1"/>
      <c r="C8" s="8">
        <v>4</v>
      </c>
      <c r="D8" s="9" t="s">
        <v>21</v>
      </c>
      <c r="E8" s="9" t="s">
        <v>29</v>
      </c>
      <c r="F8" s="11"/>
      <c r="G8" s="10"/>
      <c r="H8" s="10"/>
      <c r="I8" s="10">
        <v>1</v>
      </c>
      <c r="J8" s="10"/>
      <c r="K8" s="1"/>
      <c r="L8" s="1">
        <f t="shared" si="0"/>
        <v>1</v>
      </c>
      <c r="M8" s="1">
        <f t="shared" si="1"/>
        <v>1</v>
      </c>
      <c r="N8" s="1"/>
      <c r="O8" s="1"/>
      <c r="P8" s="12" t="str">
        <f>Masters!B9</f>
        <v>Methodical</v>
      </c>
      <c r="Q8" s="13">
        <f t="shared" si="2"/>
        <v>15</v>
      </c>
      <c r="R8" s="13">
        <f t="shared" si="3"/>
        <v>10</v>
      </c>
      <c r="S8" s="13">
        <f t="shared" si="4"/>
        <v>1.5</v>
      </c>
      <c r="T8" s="14">
        <f t="shared" si="5"/>
        <v>0.375</v>
      </c>
      <c r="U8" s="1">
        <f t="shared" si="6"/>
        <v>2</v>
      </c>
      <c r="V8" s="1"/>
      <c r="W8" s="15">
        <f t="shared" si="7"/>
        <v>3</v>
      </c>
      <c r="X8" s="1"/>
      <c r="Y8" s="1">
        <v>4</v>
      </c>
      <c r="Z8" s="2"/>
      <c r="AA8" s="1"/>
      <c r="AB8" s="1"/>
      <c r="AC8" s="1"/>
      <c r="AD8" s="1"/>
      <c r="AE8" s="1"/>
      <c r="AF8" s="1"/>
    </row>
    <row r="9" spans="1:32" ht="15.75" customHeight="1" x14ac:dyDescent="0.35">
      <c r="A9" s="1"/>
      <c r="B9" s="1"/>
      <c r="C9" s="8">
        <v>5</v>
      </c>
      <c r="D9" s="9" t="s">
        <v>30</v>
      </c>
      <c r="E9" s="9" t="s">
        <v>31</v>
      </c>
      <c r="F9" s="10"/>
      <c r="G9" s="10"/>
      <c r="H9" s="11"/>
      <c r="I9" s="10"/>
      <c r="J9" s="10">
        <v>1</v>
      </c>
      <c r="K9" s="1"/>
      <c r="L9" s="1">
        <f t="shared" si="0"/>
        <v>1</v>
      </c>
      <c r="M9" s="1">
        <f t="shared" si="1"/>
        <v>0</v>
      </c>
      <c r="N9" s="1"/>
      <c r="O9" s="1"/>
      <c r="P9" s="12" t="str">
        <f>Masters!B10</f>
        <v>Objective</v>
      </c>
      <c r="Q9" s="13">
        <f t="shared" si="2"/>
        <v>23</v>
      </c>
      <c r="R9" s="13">
        <f t="shared" si="3"/>
        <v>10</v>
      </c>
      <c r="S9" s="13">
        <f t="shared" si="4"/>
        <v>2.2999999999999998</v>
      </c>
      <c r="T9" s="14">
        <f t="shared" si="5"/>
        <v>0.57499999999999996</v>
      </c>
      <c r="U9" s="1">
        <f t="shared" si="6"/>
        <v>3</v>
      </c>
      <c r="V9" s="1"/>
      <c r="W9" s="15">
        <f t="shared" si="7"/>
        <v>3</v>
      </c>
      <c r="X9" s="1"/>
      <c r="Y9" s="1">
        <v>5</v>
      </c>
      <c r="Z9" s="2"/>
      <c r="AA9" s="1"/>
      <c r="AB9" s="1"/>
      <c r="AC9" s="1"/>
      <c r="AD9" s="1"/>
      <c r="AE9" s="1"/>
      <c r="AF9" s="1"/>
    </row>
    <row r="10" spans="1:32" ht="15.75" customHeight="1" x14ac:dyDescent="0.35">
      <c r="A10" s="1"/>
      <c r="B10" s="1"/>
      <c r="C10" s="8">
        <v>6</v>
      </c>
      <c r="D10" s="9" t="s">
        <v>21</v>
      </c>
      <c r="E10" s="9" t="s">
        <v>32</v>
      </c>
      <c r="F10" s="10"/>
      <c r="G10" s="10"/>
      <c r="H10" s="10"/>
      <c r="I10" s="10"/>
      <c r="J10" s="11">
        <v>1</v>
      </c>
      <c r="K10" s="1"/>
      <c r="L10" s="1">
        <f t="shared" si="0"/>
        <v>1</v>
      </c>
      <c r="M10" s="1">
        <f t="shared" si="1"/>
        <v>0</v>
      </c>
      <c r="N10" s="1"/>
      <c r="O10" s="1"/>
      <c r="P10" s="16"/>
      <c r="Q10" s="17"/>
      <c r="R10" s="17"/>
      <c r="S10" s="17"/>
      <c r="T10" s="18"/>
      <c r="U10" s="1"/>
      <c r="V10" s="1"/>
      <c r="W10" s="15"/>
      <c r="X10" s="1"/>
      <c r="Y10" s="1">
        <v>6</v>
      </c>
      <c r="Z10" s="2"/>
      <c r="AA10" s="1"/>
      <c r="AB10" s="1"/>
      <c r="AC10" s="1"/>
      <c r="AD10" s="1"/>
      <c r="AE10" s="1"/>
      <c r="AF10" s="1"/>
    </row>
    <row r="11" spans="1:32" ht="15.75" customHeight="1" x14ac:dyDescent="0.35">
      <c r="A11" s="1"/>
      <c r="B11" s="1"/>
      <c r="C11" s="8">
        <v>7</v>
      </c>
      <c r="D11" s="9" t="s">
        <v>27</v>
      </c>
      <c r="E11" s="9" t="s">
        <v>33</v>
      </c>
      <c r="F11" s="10"/>
      <c r="G11" s="11"/>
      <c r="H11" s="10"/>
      <c r="I11" s="10">
        <v>1</v>
      </c>
      <c r="J11" s="10"/>
      <c r="K11" s="1"/>
      <c r="L11" s="1">
        <f t="shared" si="0"/>
        <v>1</v>
      </c>
      <c r="M11" s="1">
        <f t="shared" si="1"/>
        <v>1</v>
      </c>
      <c r="N11" s="1"/>
      <c r="O11" s="1"/>
      <c r="P11" s="12" t="s">
        <v>24</v>
      </c>
      <c r="Q11" s="13">
        <v>23</v>
      </c>
      <c r="R11" s="13">
        <v>10</v>
      </c>
      <c r="S11" s="13">
        <v>2.2999999999999998</v>
      </c>
      <c r="T11" s="14">
        <v>0.57499999999999996</v>
      </c>
      <c r="U11" s="1" t="str">
        <f>UPPER(P11)</f>
        <v>OBJECTIVE</v>
      </c>
      <c r="V11" s="1" t="str">
        <f>LOWER(P11)</f>
        <v>objective</v>
      </c>
      <c r="W11" s="15" t="str">
        <f t="shared" ref="W11:W15" si="8">UPPER(U11)</f>
        <v>OBJECTIVE</v>
      </c>
      <c r="X11" s="1"/>
      <c r="Y11" s="1">
        <v>7</v>
      </c>
      <c r="Z11" s="2"/>
      <c r="AA11" s="1"/>
      <c r="AB11" s="1"/>
      <c r="AC11" s="1"/>
      <c r="AD11" s="1"/>
      <c r="AE11" s="1"/>
      <c r="AF11" s="1"/>
    </row>
    <row r="12" spans="1:32" ht="15.75" customHeight="1" x14ac:dyDescent="0.35">
      <c r="A12" s="1"/>
      <c r="B12" s="1"/>
      <c r="C12" s="8">
        <v>8</v>
      </c>
      <c r="D12" s="9" t="s">
        <v>30</v>
      </c>
      <c r="E12" s="9" t="s">
        <v>34</v>
      </c>
      <c r="F12" s="10"/>
      <c r="G12" s="10"/>
      <c r="H12" s="10">
        <v>1</v>
      </c>
      <c r="I12" s="11"/>
      <c r="J12" s="10"/>
      <c r="K12" s="1"/>
      <c r="L12" s="1">
        <f t="shared" si="0"/>
        <v>1</v>
      </c>
      <c r="M12" s="1">
        <f t="shared" si="1"/>
        <v>2</v>
      </c>
      <c r="N12" s="1"/>
      <c r="O12" s="1"/>
      <c r="P12" s="12" t="s">
        <v>27</v>
      </c>
      <c r="Q12" s="13">
        <v>22</v>
      </c>
      <c r="R12" s="13">
        <v>10</v>
      </c>
      <c r="S12" s="13">
        <v>2.2000000000000002</v>
      </c>
      <c r="T12" s="14">
        <v>0.55000000000000004</v>
      </c>
      <c r="U12" s="1" t="str">
        <f t="shared" ref="U12:U15" si="9">IF(T12&lt;0.5,LOWER(P12),UPPER(P12))</f>
        <v>INNOVATIVE</v>
      </c>
      <c r="V12" s="1" t="str">
        <f t="shared" ref="V12:V15" si="10">IF(T12&lt;0.5,UPPER(P12),LOWER(P12))</f>
        <v>innovative</v>
      </c>
      <c r="W12" s="15" t="str">
        <f t="shared" si="8"/>
        <v>INNOVATIVE</v>
      </c>
      <c r="X12" s="1"/>
      <c r="Y12" s="1">
        <v>8</v>
      </c>
      <c r="Z12" s="2"/>
      <c r="AA12" s="1"/>
      <c r="AB12" s="1"/>
      <c r="AC12" s="1"/>
      <c r="AD12" s="1"/>
      <c r="AE12" s="1"/>
      <c r="AF12" s="1"/>
    </row>
    <row r="13" spans="1:32" ht="15.75" customHeight="1" x14ac:dyDescent="0.35">
      <c r="A13" s="1"/>
      <c r="B13" s="1"/>
      <c r="C13" s="8">
        <v>9</v>
      </c>
      <c r="D13" s="9" t="s">
        <v>35</v>
      </c>
      <c r="E13" s="9" t="s">
        <v>36</v>
      </c>
      <c r="F13" s="11"/>
      <c r="G13" s="10">
        <v>1</v>
      </c>
      <c r="H13" s="10"/>
      <c r="I13" s="10"/>
      <c r="J13" s="10"/>
      <c r="K13" s="1"/>
      <c r="L13" s="1">
        <f t="shared" si="0"/>
        <v>1</v>
      </c>
      <c r="M13" s="1">
        <f t="shared" si="1"/>
        <v>3</v>
      </c>
      <c r="N13" s="1"/>
      <c r="O13" s="1"/>
      <c r="P13" s="12" t="s">
        <v>35</v>
      </c>
      <c r="Q13" s="13">
        <v>21</v>
      </c>
      <c r="R13" s="13">
        <v>10</v>
      </c>
      <c r="S13" s="13">
        <v>2.1</v>
      </c>
      <c r="T13" s="14">
        <v>0.52500000000000002</v>
      </c>
      <c r="U13" s="1" t="str">
        <f t="shared" si="9"/>
        <v>SOCIAL</v>
      </c>
      <c r="V13" s="1" t="str">
        <f t="shared" si="10"/>
        <v>social</v>
      </c>
      <c r="W13" s="15" t="str">
        <f t="shared" si="8"/>
        <v>SOCIAL</v>
      </c>
      <c r="X13" s="1"/>
      <c r="Y13" s="1">
        <v>9</v>
      </c>
      <c r="Z13" s="2"/>
      <c r="AA13" s="1"/>
      <c r="AB13" s="1"/>
      <c r="AC13" s="1"/>
      <c r="AD13" s="1"/>
      <c r="AE13" s="1"/>
      <c r="AF13" s="1"/>
    </row>
    <row r="14" spans="1:32" ht="15.75" customHeight="1" x14ac:dyDescent="0.35">
      <c r="A14" s="1"/>
      <c r="B14" s="1"/>
      <c r="C14" s="8">
        <v>10</v>
      </c>
      <c r="D14" s="9" t="s">
        <v>30</v>
      </c>
      <c r="E14" s="9" t="s">
        <v>37</v>
      </c>
      <c r="F14" s="10">
        <v>1</v>
      </c>
      <c r="G14" s="10"/>
      <c r="H14" s="11"/>
      <c r="I14" s="10"/>
      <c r="J14" s="10"/>
      <c r="K14" s="1"/>
      <c r="L14" s="1">
        <f t="shared" si="0"/>
        <v>1</v>
      </c>
      <c r="M14" s="1">
        <f t="shared" si="1"/>
        <v>4</v>
      </c>
      <c r="N14" s="1"/>
      <c r="O14" s="1"/>
      <c r="P14" s="12" t="s">
        <v>30</v>
      </c>
      <c r="Q14" s="13">
        <v>19</v>
      </c>
      <c r="R14" s="13">
        <v>10</v>
      </c>
      <c r="S14" s="13">
        <v>1.9</v>
      </c>
      <c r="T14" s="14">
        <v>0.47499999999999998</v>
      </c>
      <c r="U14" s="1" t="str">
        <f t="shared" si="9"/>
        <v>directive</v>
      </c>
      <c r="V14" s="1" t="str">
        <f t="shared" si="10"/>
        <v>DIRECTIVE</v>
      </c>
      <c r="W14" s="15" t="str">
        <f t="shared" si="8"/>
        <v>DIRECTIVE</v>
      </c>
      <c r="X14" s="1"/>
      <c r="Y14" s="1">
        <v>10</v>
      </c>
      <c r="Z14" s="2"/>
      <c r="AA14" s="1"/>
      <c r="AB14" s="1"/>
      <c r="AC14" s="1"/>
      <c r="AD14" s="1"/>
      <c r="AE14" s="1"/>
      <c r="AF14" s="1"/>
    </row>
    <row r="15" spans="1:32" ht="15.75" customHeight="1" x14ac:dyDescent="0.35">
      <c r="A15" s="1"/>
      <c r="B15" s="1"/>
      <c r="C15" s="8">
        <v>11</v>
      </c>
      <c r="D15" s="9" t="s">
        <v>27</v>
      </c>
      <c r="E15" s="9" t="s">
        <v>38</v>
      </c>
      <c r="F15" s="10">
        <v>1</v>
      </c>
      <c r="G15" s="10"/>
      <c r="H15" s="10"/>
      <c r="I15" s="10"/>
      <c r="J15" s="11"/>
      <c r="K15" s="1"/>
      <c r="L15" s="1">
        <f t="shared" si="0"/>
        <v>1</v>
      </c>
      <c r="M15" s="1">
        <f t="shared" si="1"/>
        <v>4</v>
      </c>
      <c r="N15" s="1"/>
      <c r="O15" s="1"/>
      <c r="P15" s="12" t="s">
        <v>21</v>
      </c>
      <c r="Q15" s="13">
        <v>15</v>
      </c>
      <c r="R15" s="13">
        <v>10</v>
      </c>
      <c r="S15" s="13">
        <v>1.5</v>
      </c>
      <c r="T15" s="14">
        <v>0.375</v>
      </c>
      <c r="U15" s="1" t="str">
        <f t="shared" si="9"/>
        <v>methodical</v>
      </c>
      <c r="V15" s="1" t="str">
        <f t="shared" si="10"/>
        <v>METHODICAL</v>
      </c>
      <c r="W15" s="15" t="str">
        <f t="shared" si="8"/>
        <v>METHODICAL</v>
      </c>
      <c r="X15" s="17"/>
      <c r="Y15" s="1">
        <v>11</v>
      </c>
      <c r="Z15" s="16"/>
      <c r="AA15" s="17"/>
      <c r="AB15" s="1"/>
      <c r="AC15" s="1"/>
      <c r="AD15" s="1"/>
      <c r="AE15" s="1"/>
      <c r="AF15" s="1"/>
    </row>
    <row r="16" spans="1:32" ht="15.75" customHeight="1" x14ac:dyDescent="0.35">
      <c r="A16" s="1"/>
      <c r="B16" s="1"/>
      <c r="C16" s="8">
        <v>12</v>
      </c>
      <c r="D16" s="9" t="s">
        <v>24</v>
      </c>
      <c r="E16" s="9" t="s">
        <v>39</v>
      </c>
      <c r="F16" s="10"/>
      <c r="G16" s="11">
        <v>1</v>
      </c>
      <c r="H16" s="10"/>
      <c r="I16" s="10"/>
      <c r="J16" s="10"/>
      <c r="K16" s="1"/>
      <c r="L16" s="1">
        <f t="shared" si="0"/>
        <v>1</v>
      </c>
      <c r="M16" s="1">
        <f t="shared" si="1"/>
        <v>3</v>
      </c>
      <c r="N16" s="1"/>
      <c r="O16" s="1"/>
      <c r="P16" s="19" t="s">
        <v>40</v>
      </c>
      <c r="Q16" s="91"/>
      <c r="R16" s="92"/>
      <c r="S16" s="16"/>
      <c r="T16" s="16"/>
      <c r="U16" s="1" t="str">
        <f>IF(T16&lt;0.5,LOWER(P16),P16)</f>
        <v>helper-workp!</v>
      </c>
      <c r="V16" s="16"/>
      <c r="W16" s="16"/>
      <c r="X16" s="16"/>
      <c r="Y16" s="1">
        <v>12</v>
      </c>
      <c r="Z16" s="16"/>
      <c r="AA16" s="16"/>
      <c r="AB16" s="1"/>
      <c r="AC16" s="1"/>
      <c r="AD16" s="1"/>
      <c r="AE16" s="1"/>
      <c r="AF16" s="1"/>
    </row>
    <row r="17" spans="1:32" ht="15.75" customHeight="1" x14ac:dyDescent="0.35">
      <c r="A17" s="1"/>
      <c r="B17" s="1"/>
      <c r="C17" s="8">
        <v>13</v>
      </c>
      <c r="D17" s="9" t="s">
        <v>21</v>
      </c>
      <c r="E17" s="9" t="s">
        <v>41</v>
      </c>
      <c r="F17" s="10"/>
      <c r="G17" s="10"/>
      <c r="H17" s="10">
        <v>1</v>
      </c>
      <c r="I17" s="11"/>
      <c r="J17" s="10"/>
      <c r="K17" s="1"/>
      <c r="L17" s="1">
        <f t="shared" si="0"/>
        <v>1</v>
      </c>
      <c r="M17" s="1">
        <f t="shared" si="1"/>
        <v>2</v>
      </c>
      <c r="N17" s="2" t="s">
        <v>42</v>
      </c>
      <c r="O17" s="20" t="s">
        <v>43</v>
      </c>
      <c r="P17" s="20" t="s">
        <v>44</v>
      </c>
      <c r="Q17" s="93" t="s">
        <v>45</v>
      </c>
      <c r="R17" s="92"/>
      <c r="S17" s="16" t="s">
        <v>46</v>
      </c>
      <c r="T17" s="21" t="s">
        <v>45</v>
      </c>
      <c r="U17" s="21" t="s">
        <v>47</v>
      </c>
      <c r="V17" s="21" t="s">
        <v>48</v>
      </c>
      <c r="W17" s="22" t="s">
        <v>49</v>
      </c>
      <c r="X17" s="22" t="s">
        <v>50</v>
      </c>
      <c r="Y17" s="1">
        <v>13</v>
      </c>
      <c r="Z17" s="16"/>
      <c r="AA17" s="16"/>
      <c r="AB17" s="1"/>
      <c r="AC17" s="1"/>
      <c r="AD17" s="1"/>
      <c r="AE17" s="1"/>
      <c r="AF17" s="1"/>
    </row>
    <row r="18" spans="1:32" ht="15.75" customHeight="1" x14ac:dyDescent="0.35">
      <c r="A18" s="1"/>
      <c r="B18" s="1"/>
      <c r="C18" s="8">
        <v>14</v>
      </c>
      <c r="D18" s="9" t="s">
        <v>27</v>
      </c>
      <c r="E18" s="9" t="s">
        <v>51</v>
      </c>
      <c r="F18" s="11"/>
      <c r="G18" s="10"/>
      <c r="H18" s="10"/>
      <c r="I18" s="10">
        <v>1</v>
      </c>
      <c r="J18" s="10"/>
      <c r="K18" s="1"/>
      <c r="L18" s="1">
        <f t="shared" si="0"/>
        <v>1</v>
      </c>
      <c r="M18" s="1">
        <f t="shared" si="1"/>
        <v>1</v>
      </c>
      <c r="N18" s="1">
        <v>1</v>
      </c>
      <c r="O18" s="23">
        <f ca="1">IFERROR(__xludf.DUMMYFUNCTION("{Filter(INDIRECT(P16&amp;""AF7:AH36""), INDIRECT(P16&amp;""AH7:AH36"")&lt;&gt;"""");FILTER(INDIRECT(P16&amp;""AI7:AK36""),INDIRECT(P16&amp;""AK7:AK36"")&lt;&gt;"""");fILTER(INDIRECT(P16&amp;""AL7:AN36""), INDIRECT(P16&amp;""AN7:AN36"")&lt;&gt;"""");Filter(INDIRECT(P16&amp;""AO7:AQ36""), INDIRECT(P16&amp;"&amp;"""AQ7:AQ36"")&lt;&gt;"""");Filter(INDIRECT(P16&amp;""AR7:AT36""), INDIRECT(P16&amp;""AT7:AT36"")&lt;&gt;"""");Filter(INDIRECT(P16&amp;""AU7:AW36""), INDIRECT(P16&amp;""AW7:AW36"")&lt;&gt;"""") }"),3141)</f>
        <v>3141</v>
      </c>
      <c r="P18" s="20" t="str">
        <f ca="1">IFERROR(__xludf.DUMMYFUNCTION("""COMPUTED_VALUE"""),"Audiologists")</f>
        <v>Audiologists</v>
      </c>
      <c r="Q18" s="94" t="str">
        <f ca="1">IFERROR(__xludf.DUMMYFUNCTION("""COMPUTED_VALUE"""),"OIS")</f>
        <v>OIS</v>
      </c>
      <c r="R18" s="92"/>
      <c r="S18" s="25">
        <v>1</v>
      </c>
      <c r="T18" s="26" t="str">
        <f>CONCATENATE(LEFT(U11,1), LEFT(U12,1), LEFT(U13,1))</f>
        <v>OIS</v>
      </c>
      <c r="U18" s="27">
        <f>SUMPRODUCT(--(EXACT(T18,'Helper-WorkP'!C8:C597)))</f>
        <v>1</v>
      </c>
      <c r="V18" s="27">
        <f>U18</f>
        <v>1</v>
      </c>
      <c r="W18" s="28">
        <v>123</v>
      </c>
      <c r="X18" s="29" t="s">
        <v>52</v>
      </c>
      <c r="Y18" s="1">
        <v>14</v>
      </c>
      <c r="Z18" s="16">
        <v>9</v>
      </c>
      <c r="AA18" s="30">
        <f t="shared" ref="AA18:AA24" si="11">AA17+Z18</f>
        <v>9</v>
      </c>
      <c r="AB18" s="1">
        <v>100</v>
      </c>
      <c r="AC18" s="1"/>
      <c r="AD18" s="1"/>
      <c r="AE18" s="1"/>
      <c r="AF18" s="1"/>
    </row>
    <row r="19" spans="1:32" ht="15.75" customHeight="1" x14ac:dyDescent="0.35">
      <c r="A19" s="1"/>
      <c r="B19" s="1"/>
      <c r="C19" s="8">
        <v>15</v>
      </c>
      <c r="D19" s="9" t="s">
        <v>21</v>
      </c>
      <c r="E19" s="9" t="s">
        <v>53</v>
      </c>
      <c r="F19" s="10"/>
      <c r="G19" s="10"/>
      <c r="H19" s="11"/>
      <c r="I19" s="10"/>
      <c r="J19" s="10">
        <v>1</v>
      </c>
      <c r="K19" s="1"/>
      <c r="L19" s="1">
        <f t="shared" si="0"/>
        <v>1</v>
      </c>
      <c r="M19" s="1">
        <f t="shared" si="1"/>
        <v>0</v>
      </c>
      <c r="N19" s="1">
        <f t="shared" ref="N19:N54" ca="1" si="12">IF(COUNTIF(O$18:O18, O19), N18, N18+1)</f>
        <v>2</v>
      </c>
      <c r="O19" s="23">
        <f ca="1">IFERROR(__xludf.DUMMYFUNCTION("""COMPUTED_VALUE"""),7247)</f>
        <v>7247</v>
      </c>
      <c r="P19" s="20" t="str">
        <f ca="1">IFERROR(__xludf.DUMMYFUNCTION("""COMPUTED_VALUE"""),"Cable Television Service Technicians")</f>
        <v>Cable Television Service Technicians</v>
      </c>
      <c r="Q19" s="94" t="str">
        <f ca="1">IFERROR(__xludf.DUMMYFUNCTION("""COMPUTED_VALUE"""),"Ois")</f>
        <v>Ois</v>
      </c>
      <c r="R19" s="92"/>
      <c r="S19" s="25">
        <v>2</v>
      </c>
      <c r="T19" s="26" t="str">
        <f>CONCATENATE(LEFT(U11,1), LEFT(U12,1), LEFT(V13,1))</f>
        <v>OIs</v>
      </c>
      <c r="U19" s="27">
        <f>SUMPRODUCT(--(EXACT(T19,'Helper-WorkP'!C9:C597)))</f>
        <v>0</v>
      </c>
      <c r="V19" s="27">
        <f t="shared" ref="V19:V62" si="13">V18+U19</f>
        <v>1</v>
      </c>
      <c r="W19" s="28"/>
      <c r="X19" s="29" t="s">
        <v>54</v>
      </c>
      <c r="Y19" s="1">
        <v>15</v>
      </c>
      <c r="Z19" s="16">
        <v>10</v>
      </c>
      <c r="AA19" s="30">
        <f t="shared" si="11"/>
        <v>19</v>
      </c>
      <c r="AB19" s="1">
        <v>98</v>
      </c>
      <c r="AC19" s="1"/>
      <c r="AD19" s="1"/>
      <c r="AE19" s="1"/>
      <c r="AF19" s="1"/>
    </row>
    <row r="20" spans="1:32" ht="15.75" customHeight="1" x14ac:dyDescent="0.35">
      <c r="A20" s="1"/>
      <c r="B20" s="1"/>
      <c r="C20" s="8">
        <v>16</v>
      </c>
      <c r="D20" s="9" t="s">
        <v>30</v>
      </c>
      <c r="E20" s="9" t="s">
        <v>55</v>
      </c>
      <c r="F20" s="10"/>
      <c r="G20" s="10"/>
      <c r="H20" s="10"/>
      <c r="I20" s="10"/>
      <c r="J20" s="11">
        <v>1</v>
      </c>
      <c r="K20" s="1"/>
      <c r="L20" s="1">
        <f t="shared" si="0"/>
        <v>1</v>
      </c>
      <c r="M20" s="1">
        <f t="shared" si="1"/>
        <v>0</v>
      </c>
      <c r="N20" s="1">
        <f t="shared" ca="1" si="12"/>
        <v>3</v>
      </c>
      <c r="O20" s="23">
        <f ca="1">IFERROR(__xludf.DUMMYFUNCTION("""COMPUTED_VALUE"""),6221)</f>
        <v>6221</v>
      </c>
      <c r="P20" s="20" t="str">
        <f ca="1">IFERROR(__xludf.DUMMYFUNCTION("""COMPUTED_VALUE"""),"Technical Sales Specialists - Wholesale Trade")</f>
        <v>Technical Sales Specialists - Wholesale Trade</v>
      </c>
      <c r="Q20" s="94" t="str">
        <f ca="1">IFERROR(__xludf.DUMMYFUNCTION("""COMPUTED_VALUE"""),"OSi")</f>
        <v>OSi</v>
      </c>
      <c r="R20" s="92"/>
      <c r="S20" s="25">
        <v>3</v>
      </c>
      <c r="T20" s="26" t="str">
        <f>CONCATENATE(LEFT(U11,1), LEFT(V12,1), LEFT(V13,1))</f>
        <v>Ois</v>
      </c>
      <c r="U20" s="27">
        <f>SUMPRODUCT(--(EXACT(T20,'Helper-WorkP'!C10:C597)))</f>
        <v>1</v>
      </c>
      <c r="V20" s="27">
        <f t="shared" si="13"/>
        <v>2</v>
      </c>
      <c r="W20" s="28"/>
      <c r="X20" s="29" t="s">
        <v>56</v>
      </c>
      <c r="Y20" s="1">
        <v>16</v>
      </c>
      <c r="Z20" s="16">
        <v>6</v>
      </c>
      <c r="AA20" s="30">
        <f t="shared" si="11"/>
        <v>25</v>
      </c>
      <c r="AB20" s="1">
        <v>97</v>
      </c>
      <c r="AC20" s="1"/>
      <c r="AD20" s="1"/>
      <c r="AE20" s="1"/>
      <c r="AF20" s="1"/>
    </row>
    <row r="21" spans="1:32" ht="15.75" customHeight="1" x14ac:dyDescent="0.35">
      <c r="A21" s="1"/>
      <c r="B21" s="1"/>
      <c r="C21" s="8">
        <v>17</v>
      </c>
      <c r="D21" s="9" t="s">
        <v>30</v>
      </c>
      <c r="E21" s="9" t="s">
        <v>57</v>
      </c>
      <c r="F21" s="10"/>
      <c r="G21" s="11"/>
      <c r="H21" s="10"/>
      <c r="I21" s="10">
        <v>1</v>
      </c>
      <c r="J21" s="10"/>
      <c r="K21" s="1"/>
      <c r="L21" s="1">
        <f t="shared" si="0"/>
        <v>1</v>
      </c>
      <c r="M21" s="1">
        <f t="shared" si="1"/>
        <v>1</v>
      </c>
      <c r="N21" s="1">
        <f t="shared" ca="1" si="12"/>
        <v>4</v>
      </c>
      <c r="O21" s="23">
        <f ca="1">IFERROR(__xludf.DUMMYFUNCTION("""COMPUTED_VALUE"""),5244)</f>
        <v>5244</v>
      </c>
      <c r="P21" s="20" t="str">
        <f ca="1">IFERROR(__xludf.DUMMYFUNCTION("""COMPUTED_VALUE"""),"Artistic Floral Arrangers")</f>
        <v>Artistic Floral Arrangers</v>
      </c>
      <c r="Q21" s="94" t="str">
        <f ca="1">IFERROR(__xludf.DUMMYFUNCTION("""COMPUTED_VALUE"""),"IOS")</f>
        <v>IOS</v>
      </c>
      <c r="R21" s="92"/>
      <c r="S21" s="25">
        <v>4</v>
      </c>
      <c r="T21" s="26"/>
      <c r="U21" s="27">
        <f>SUMPRODUCT(--(EXACT(T21,'Helper-WorkP'!C11:C597)))</f>
        <v>0</v>
      </c>
      <c r="V21" s="27">
        <f t="shared" si="13"/>
        <v>2</v>
      </c>
      <c r="W21" s="28"/>
      <c r="X21" s="29" t="s">
        <v>58</v>
      </c>
      <c r="Y21" s="1">
        <v>17</v>
      </c>
      <c r="Z21" s="16">
        <v>2</v>
      </c>
      <c r="AA21" s="30">
        <f t="shared" si="11"/>
        <v>27</v>
      </c>
      <c r="AB21" s="1">
        <v>96</v>
      </c>
      <c r="AC21" s="1"/>
      <c r="AD21" s="1"/>
      <c r="AE21" s="1"/>
      <c r="AF21" s="1"/>
    </row>
    <row r="22" spans="1:32" ht="15.75" customHeight="1" x14ac:dyDescent="0.35">
      <c r="A22" s="1"/>
      <c r="B22" s="1"/>
      <c r="C22" s="8">
        <v>18</v>
      </c>
      <c r="D22" s="9" t="s">
        <v>27</v>
      </c>
      <c r="E22" s="9" t="s">
        <v>59</v>
      </c>
      <c r="F22" s="10"/>
      <c r="G22" s="10"/>
      <c r="H22" s="10">
        <v>1</v>
      </c>
      <c r="I22" s="11"/>
      <c r="J22" s="10"/>
      <c r="K22" s="1"/>
      <c r="L22" s="1">
        <f t="shared" si="0"/>
        <v>1</v>
      </c>
      <c r="M22" s="1">
        <f t="shared" si="1"/>
        <v>2</v>
      </c>
      <c r="N22" s="1">
        <f t="shared" ca="1" si="12"/>
        <v>5</v>
      </c>
      <c r="O22" s="23">
        <f ca="1">IFERROR(__xludf.DUMMYFUNCTION("""COMPUTED_VALUE"""),6341)</f>
        <v>6341</v>
      </c>
      <c r="P22" s="20" t="str">
        <f ca="1">IFERROR(__xludf.DUMMYFUNCTION("""COMPUTED_VALUE"""),"Hairstylists")</f>
        <v>Hairstylists</v>
      </c>
      <c r="Q22" s="94" t="str">
        <f ca="1">IFERROR(__xludf.DUMMYFUNCTION("""COMPUTED_VALUE"""),"IOS")</f>
        <v>IOS</v>
      </c>
      <c r="R22" s="92"/>
      <c r="S22" s="25">
        <v>5</v>
      </c>
      <c r="T22" s="26" t="str">
        <f>CONCATENATE(LEFT(U11,1), LEFT(U13,1), LEFT(U12,1))</f>
        <v>OSI</v>
      </c>
      <c r="U22" s="27">
        <f>SUMPRODUCT(--(EXACT(T22,'Helper-WorkP'!C12:C597)))</f>
        <v>0</v>
      </c>
      <c r="V22" s="27">
        <f t="shared" si="13"/>
        <v>2</v>
      </c>
      <c r="W22" s="28">
        <v>132</v>
      </c>
      <c r="X22" s="28"/>
      <c r="Y22" s="1">
        <v>18</v>
      </c>
      <c r="Z22" s="16">
        <v>3</v>
      </c>
      <c r="AA22" s="30">
        <f t="shared" si="11"/>
        <v>30</v>
      </c>
      <c r="AB22" s="1">
        <v>95</v>
      </c>
      <c r="AC22" s="1"/>
      <c r="AD22" s="1"/>
      <c r="AE22" s="1"/>
      <c r="AF22" s="1"/>
    </row>
    <row r="23" spans="1:32" ht="15.75" customHeight="1" x14ac:dyDescent="0.35">
      <c r="A23" s="1"/>
      <c r="B23" s="1"/>
      <c r="C23" s="8">
        <v>19</v>
      </c>
      <c r="D23" s="9" t="s">
        <v>24</v>
      </c>
      <c r="E23" s="9" t="s">
        <v>60</v>
      </c>
      <c r="F23" s="11"/>
      <c r="G23" s="10">
        <v>1</v>
      </c>
      <c r="H23" s="10"/>
      <c r="I23" s="10"/>
      <c r="J23" s="10"/>
      <c r="K23" s="1"/>
      <c r="L23" s="1">
        <f t="shared" si="0"/>
        <v>1</v>
      </c>
      <c r="M23" s="1">
        <f t="shared" si="1"/>
        <v>3</v>
      </c>
      <c r="N23" s="1">
        <f t="shared" ca="1" si="12"/>
        <v>6</v>
      </c>
      <c r="O23" s="23">
        <f ca="1">IFERROR(__xludf.DUMMYFUNCTION("""COMPUTED_VALUE"""),3113)</f>
        <v>3113</v>
      </c>
      <c r="P23" s="20" t="str">
        <f ca="1">IFERROR(__xludf.DUMMYFUNCTION("""COMPUTED_VALUE"""),"Dentists")</f>
        <v>Dentists</v>
      </c>
      <c r="Q23" s="94" t="str">
        <f ca="1">IFERROR(__xludf.DUMMYFUNCTION("""COMPUTED_VALUE"""),"IOs")</f>
        <v>IOs</v>
      </c>
      <c r="R23" s="92"/>
      <c r="S23" s="25">
        <v>6</v>
      </c>
      <c r="T23" s="26" t="str">
        <f>CONCATENATE(LEFT(U11,1), LEFT(U13,1), LEFT(V12,1))</f>
        <v>OSi</v>
      </c>
      <c r="U23" s="27">
        <f>SUMPRODUCT(--(EXACT(T23,'Helper-WorkP'!C13:C597)))</f>
        <v>1</v>
      </c>
      <c r="V23" s="27">
        <f t="shared" si="13"/>
        <v>3</v>
      </c>
      <c r="W23" s="28"/>
      <c r="X23" s="28"/>
      <c r="Y23" s="1">
        <v>19</v>
      </c>
      <c r="Z23" s="16"/>
      <c r="AA23" s="30">
        <f t="shared" si="11"/>
        <v>30</v>
      </c>
      <c r="AB23" s="1"/>
      <c r="AC23" s="1"/>
      <c r="AD23" s="1"/>
      <c r="AE23" s="1"/>
      <c r="AF23" s="1"/>
    </row>
    <row r="24" spans="1:32" ht="15.75" customHeight="1" x14ac:dyDescent="0.35">
      <c r="A24" s="1"/>
      <c r="B24" s="1"/>
      <c r="C24" s="8">
        <v>20</v>
      </c>
      <c r="D24" s="9" t="s">
        <v>24</v>
      </c>
      <c r="E24" s="9" t="s">
        <v>61</v>
      </c>
      <c r="F24" s="10">
        <v>1</v>
      </c>
      <c r="G24" s="10"/>
      <c r="H24" s="11"/>
      <c r="I24" s="10"/>
      <c r="J24" s="10"/>
      <c r="K24" s="1"/>
      <c r="L24" s="1">
        <f t="shared" si="0"/>
        <v>1</v>
      </c>
      <c r="M24" s="1">
        <f t="shared" si="1"/>
        <v>4</v>
      </c>
      <c r="N24" s="1">
        <f t="shared" ca="1" si="12"/>
        <v>7</v>
      </c>
      <c r="O24" s="23">
        <f ca="1">IFERROR(__xludf.DUMMYFUNCTION("""COMPUTED_VALUE"""),3114)</f>
        <v>3114</v>
      </c>
      <c r="P24" s="20" t="str">
        <f ca="1">IFERROR(__xludf.DUMMYFUNCTION("""COMPUTED_VALUE"""),"Veterinarians")</f>
        <v>Veterinarians</v>
      </c>
      <c r="Q24" s="94" t="str">
        <f ca="1">IFERROR(__xludf.DUMMYFUNCTION("""COMPUTED_VALUE"""),"IOs")</f>
        <v>IOs</v>
      </c>
      <c r="R24" s="92"/>
      <c r="S24" s="25">
        <v>7</v>
      </c>
      <c r="T24" s="26" t="str">
        <f>CONCATENATE(LEFT(U11,1), LEFT(V13,1), LEFT(V12,1))</f>
        <v>Osi</v>
      </c>
      <c r="U24" s="27">
        <f>SUMPRODUCT(--(EXACT(T24,'Helper-WorkP'!C14:C597)))</f>
        <v>0</v>
      </c>
      <c r="V24" s="27">
        <f t="shared" si="13"/>
        <v>3</v>
      </c>
      <c r="W24" s="28"/>
      <c r="X24" s="28"/>
      <c r="Y24" s="1">
        <v>20</v>
      </c>
      <c r="Z24" s="16"/>
      <c r="AA24" s="30">
        <f t="shared" si="11"/>
        <v>30</v>
      </c>
      <c r="AB24" s="1"/>
      <c r="AC24" s="1"/>
      <c r="AD24" s="1"/>
      <c r="AE24" s="1"/>
      <c r="AF24" s="1"/>
    </row>
    <row r="25" spans="1:32" ht="15.75" customHeight="1" x14ac:dyDescent="0.35">
      <c r="A25" s="1"/>
      <c r="B25" s="1"/>
      <c r="C25" s="8">
        <v>21</v>
      </c>
      <c r="D25" s="9" t="s">
        <v>35</v>
      </c>
      <c r="E25" s="9" t="s">
        <v>62</v>
      </c>
      <c r="F25" s="10">
        <v>1</v>
      </c>
      <c r="G25" s="10"/>
      <c r="H25" s="10"/>
      <c r="I25" s="10"/>
      <c r="J25" s="11"/>
      <c r="K25" s="1"/>
      <c r="L25" s="1">
        <f t="shared" si="0"/>
        <v>1</v>
      </c>
      <c r="M25" s="1">
        <f t="shared" si="1"/>
        <v>4</v>
      </c>
      <c r="N25" s="1">
        <f t="shared" ca="1" si="12"/>
        <v>8</v>
      </c>
      <c r="O25" s="23">
        <f ca="1">IFERROR(__xludf.DUMMYFUNCTION("""COMPUTED_VALUE"""),5232)</f>
        <v>5232</v>
      </c>
      <c r="P25" s="20" t="str">
        <f ca="1">IFERROR(__xludf.DUMMYFUNCTION("""COMPUTED_VALUE"""),"Buskers")</f>
        <v>Buskers</v>
      </c>
      <c r="Q25" s="94" t="str">
        <f ca="1">IFERROR(__xludf.DUMMYFUNCTION("""COMPUTED_VALUE"""),"ISo")</f>
        <v>ISo</v>
      </c>
      <c r="R25" s="92"/>
      <c r="S25" s="25">
        <v>8</v>
      </c>
      <c r="T25" s="26"/>
      <c r="U25" s="27">
        <f>SUMPRODUCT(--(EXACT(T25,'Helper-WorkP'!C15:C597)))</f>
        <v>0</v>
      </c>
      <c r="V25" s="27">
        <f t="shared" si="13"/>
        <v>3</v>
      </c>
      <c r="W25" s="28"/>
      <c r="X25" s="28"/>
      <c r="Y25" s="1">
        <v>21</v>
      </c>
      <c r="Z25" s="16"/>
      <c r="AA25" s="31"/>
      <c r="AB25" s="1"/>
      <c r="AC25" s="1"/>
      <c r="AD25" s="1"/>
      <c r="AE25" s="1"/>
      <c r="AF25" s="1"/>
    </row>
    <row r="26" spans="1:32" ht="15.75" customHeight="1" x14ac:dyDescent="0.35">
      <c r="A26" s="1"/>
      <c r="B26" s="1"/>
      <c r="C26" s="8">
        <v>22</v>
      </c>
      <c r="D26" s="9" t="s">
        <v>21</v>
      </c>
      <c r="E26" s="9" t="s">
        <v>63</v>
      </c>
      <c r="F26" s="10"/>
      <c r="G26" s="11">
        <v>1</v>
      </c>
      <c r="H26" s="10"/>
      <c r="I26" s="10"/>
      <c r="J26" s="10"/>
      <c r="K26" s="1"/>
      <c r="L26" s="1">
        <f t="shared" si="0"/>
        <v>1</v>
      </c>
      <c r="M26" s="1">
        <f t="shared" si="1"/>
        <v>3</v>
      </c>
      <c r="N26" s="1">
        <f t="shared" ca="1" si="12"/>
        <v>8</v>
      </c>
      <c r="O26" s="23">
        <f ca="1">IFERROR(__xludf.DUMMYFUNCTION("""COMPUTED_VALUE"""),5232)</f>
        <v>5232</v>
      </c>
      <c r="P26" s="20" t="str">
        <f ca="1">IFERROR(__xludf.DUMMYFUNCTION("""COMPUTED_VALUE"""),"Circus Performers")</f>
        <v>Circus Performers</v>
      </c>
      <c r="Q26" s="94" t="str">
        <f ca="1">IFERROR(__xludf.DUMMYFUNCTION("""COMPUTED_VALUE"""),"ISo")</f>
        <v>ISo</v>
      </c>
      <c r="R26" s="92"/>
      <c r="S26" s="25">
        <v>9</v>
      </c>
      <c r="T26" s="26" t="str">
        <f>CONCATENATE(LEFT(U12,1), LEFT(U11,1), LEFT(U13,1))</f>
        <v>IOS</v>
      </c>
      <c r="U26" s="27">
        <f>SUMPRODUCT(--(EXACT(T26,'Helper-WorkP'!C16:C597)))</f>
        <v>2</v>
      </c>
      <c r="V26" s="27">
        <f t="shared" si="13"/>
        <v>5</v>
      </c>
      <c r="W26" s="28">
        <v>213</v>
      </c>
      <c r="X26" s="28"/>
      <c r="Y26" s="1">
        <v>22</v>
      </c>
      <c r="Z26" s="16"/>
      <c r="AA26" s="31"/>
      <c r="AB26" s="1"/>
      <c r="AC26" s="1"/>
      <c r="AD26" s="1"/>
      <c r="AE26" s="1"/>
      <c r="AF26" s="1"/>
    </row>
    <row r="27" spans="1:32" ht="15.75" customHeight="1" x14ac:dyDescent="0.35">
      <c r="A27" s="1"/>
      <c r="B27" s="1"/>
      <c r="C27" s="8">
        <v>23</v>
      </c>
      <c r="D27" s="9" t="s">
        <v>35</v>
      </c>
      <c r="E27" s="9" t="s">
        <v>64</v>
      </c>
      <c r="F27" s="10"/>
      <c r="G27" s="10"/>
      <c r="H27" s="10">
        <v>1</v>
      </c>
      <c r="I27" s="11"/>
      <c r="J27" s="10"/>
      <c r="K27" s="1"/>
      <c r="L27" s="1">
        <f t="shared" si="0"/>
        <v>1</v>
      </c>
      <c r="M27" s="1">
        <f t="shared" si="1"/>
        <v>2</v>
      </c>
      <c r="N27" s="1">
        <f t="shared" ca="1" si="12"/>
        <v>8</v>
      </c>
      <c r="O27" s="23">
        <f ca="1">IFERROR(__xludf.DUMMYFUNCTION("""COMPUTED_VALUE"""),5232)</f>
        <v>5232</v>
      </c>
      <c r="P27" s="20" t="str">
        <f ca="1">IFERROR(__xludf.DUMMYFUNCTION("""COMPUTED_VALUE"""),"Magicians and Illusionists")</f>
        <v>Magicians and Illusionists</v>
      </c>
      <c r="Q27" s="94" t="str">
        <f ca="1">IFERROR(__xludf.DUMMYFUNCTION("""COMPUTED_VALUE"""),"ISo")</f>
        <v>ISo</v>
      </c>
      <c r="R27" s="92"/>
      <c r="S27" s="25">
        <v>10</v>
      </c>
      <c r="T27" s="26" t="str">
        <f>CONCATENATE(LEFT(U12,1), LEFT(U11,1), LEFT(V13,1))</f>
        <v>IOs</v>
      </c>
      <c r="U27" s="27">
        <f>SUMPRODUCT(--(EXACT(T27,'Helper-WorkP'!C17:C597)))</f>
        <v>2</v>
      </c>
      <c r="V27" s="27">
        <f t="shared" si="13"/>
        <v>7</v>
      </c>
      <c r="W27" s="28"/>
      <c r="X27" s="28"/>
      <c r="Y27" s="1">
        <v>23</v>
      </c>
      <c r="Z27" s="16"/>
      <c r="AA27" s="31"/>
      <c r="AB27" s="1"/>
      <c r="AC27" s="1"/>
      <c r="AD27" s="1"/>
      <c r="AE27" s="1"/>
      <c r="AF27" s="1"/>
    </row>
    <row r="28" spans="1:32" ht="15.75" customHeight="1" x14ac:dyDescent="0.35">
      <c r="A28" s="1"/>
      <c r="B28" s="1"/>
      <c r="C28" s="8">
        <v>24</v>
      </c>
      <c r="D28" s="9" t="s">
        <v>27</v>
      </c>
      <c r="E28" s="9" t="s">
        <v>65</v>
      </c>
      <c r="F28" s="11"/>
      <c r="G28" s="10"/>
      <c r="H28" s="10"/>
      <c r="I28" s="10">
        <v>1</v>
      </c>
      <c r="J28" s="10"/>
      <c r="K28" s="1"/>
      <c r="L28" s="1">
        <f t="shared" si="0"/>
        <v>1</v>
      </c>
      <c r="M28" s="1">
        <f t="shared" si="1"/>
        <v>1</v>
      </c>
      <c r="N28" s="1">
        <f t="shared" ca="1" si="12"/>
        <v>8</v>
      </c>
      <c r="O28" s="23">
        <f ca="1">IFERROR(__xludf.DUMMYFUNCTION("""COMPUTED_VALUE"""),5232)</f>
        <v>5232</v>
      </c>
      <c r="P28" s="20" t="str">
        <f ca="1">IFERROR(__xludf.DUMMYFUNCTION("""COMPUTED_VALUE"""),"Puppeteers")</f>
        <v>Puppeteers</v>
      </c>
      <c r="Q28" s="94" t="str">
        <f ca="1">IFERROR(__xludf.DUMMYFUNCTION("""COMPUTED_VALUE"""),"ISo")</f>
        <v>ISo</v>
      </c>
      <c r="R28" s="92"/>
      <c r="S28" s="25">
        <v>11</v>
      </c>
      <c r="T28" s="26" t="str">
        <f>CONCATENATE(LEFT(U12,1), LEFT(V11,1), LEFT(V13,1))</f>
        <v>Ios</v>
      </c>
      <c r="U28" s="27">
        <f>SUMPRODUCT(--(EXACT(T28,'Helper-WorkP'!C18:C597)))</f>
        <v>0</v>
      </c>
      <c r="V28" s="27">
        <f t="shared" si="13"/>
        <v>7</v>
      </c>
      <c r="W28" s="28"/>
      <c r="X28" s="28"/>
      <c r="Y28" s="1">
        <v>24</v>
      </c>
      <c r="Z28" s="16"/>
      <c r="AA28" s="31"/>
      <c r="AB28" s="1"/>
      <c r="AC28" s="1"/>
      <c r="AD28" s="1"/>
      <c r="AE28" s="1"/>
      <c r="AF28" s="1"/>
    </row>
    <row r="29" spans="1:32" ht="15.75" customHeight="1" x14ac:dyDescent="0.35">
      <c r="A29" s="1"/>
      <c r="B29" s="1"/>
      <c r="C29" s="8">
        <v>25</v>
      </c>
      <c r="D29" s="9" t="s">
        <v>35</v>
      </c>
      <c r="E29" s="9" t="s">
        <v>66</v>
      </c>
      <c r="F29" s="10"/>
      <c r="G29" s="10"/>
      <c r="H29" s="11"/>
      <c r="I29" s="10"/>
      <c r="J29" s="10">
        <v>1</v>
      </c>
      <c r="K29" s="1"/>
      <c r="L29" s="1">
        <f t="shared" si="0"/>
        <v>1</v>
      </c>
      <c r="M29" s="1">
        <f t="shared" si="1"/>
        <v>0</v>
      </c>
      <c r="N29" s="1">
        <f t="shared" ca="1" si="12"/>
        <v>9</v>
      </c>
      <c r="O29" s="23"/>
      <c r="P29" s="20"/>
      <c r="Q29" s="94"/>
      <c r="R29" s="92"/>
      <c r="S29" s="25">
        <v>12</v>
      </c>
      <c r="T29" s="26"/>
      <c r="U29" s="27">
        <f>SUMPRODUCT(--(EXACT(T29,'Helper-WorkP'!C19:C597)))</f>
        <v>0</v>
      </c>
      <c r="V29" s="27">
        <f t="shared" si="13"/>
        <v>7</v>
      </c>
      <c r="W29" s="28"/>
      <c r="X29" s="28"/>
      <c r="Y29" s="1">
        <v>25</v>
      </c>
      <c r="Z29" s="16"/>
      <c r="AA29" s="31"/>
      <c r="AB29" s="1"/>
      <c r="AC29" s="1"/>
      <c r="AD29" s="1"/>
      <c r="AE29" s="1"/>
      <c r="AF29" s="1"/>
    </row>
    <row r="30" spans="1:32" ht="15.75" customHeight="1" x14ac:dyDescent="0.35">
      <c r="A30" s="1"/>
      <c r="B30" s="1"/>
      <c r="C30" s="8">
        <v>26</v>
      </c>
      <c r="D30" s="9" t="s">
        <v>24</v>
      </c>
      <c r="E30" s="9" t="s">
        <v>67</v>
      </c>
      <c r="F30" s="10"/>
      <c r="G30" s="10"/>
      <c r="H30" s="10"/>
      <c r="I30" s="10"/>
      <c r="J30" s="11">
        <v>1</v>
      </c>
      <c r="K30" s="1"/>
      <c r="L30" s="1">
        <f t="shared" si="0"/>
        <v>1</v>
      </c>
      <c r="M30" s="1">
        <f t="shared" si="1"/>
        <v>0</v>
      </c>
      <c r="N30" s="1">
        <f t="shared" ca="1" si="12"/>
        <v>10</v>
      </c>
      <c r="O30" s="23"/>
      <c r="P30" s="20"/>
      <c r="Q30" s="94"/>
      <c r="R30" s="92"/>
      <c r="S30" s="25">
        <v>13</v>
      </c>
      <c r="T30" s="26" t="str">
        <f>CONCATENATE(LEFT(U12,1), LEFT(U13,1), LEFT(U11,1))</f>
        <v>ISO</v>
      </c>
      <c r="U30" s="27">
        <f>SUMPRODUCT(--(EXACT(T30,'Helper-WorkP'!C20:C597)))</f>
        <v>0</v>
      </c>
      <c r="V30" s="27">
        <f t="shared" si="13"/>
        <v>7</v>
      </c>
      <c r="W30" s="28">
        <v>231</v>
      </c>
      <c r="X30" s="28"/>
      <c r="Y30" s="1">
        <v>26</v>
      </c>
      <c r="Z30" s="16"/>
      <c r="AA30" s="31"/>
      <c r="AB30" s="1"/>
      <c r="AC30" s="1"/>
      <c r="AD30" s="1"/>
      <c r="AE30" s="1"/>
      <c r="AF30" s="1"/>
    </row>
    <row r="31" spans="1:32" ht="15.75" customHeight="1" x14ac:dyDescent="0.35">
      <c r="A31" s="1"/>
      <c r="B31" s="1"/>
      <c r="C31" s="8">
        <v>27</v>
      </c>
      <c r="D31" s="9" t="s">
        <v>24</v>
      </c>
      <c r="E31" s="9" t="s">
        <v>68</v>
      </c>
      <c r="F31" s="10"/>
      <c r="G31" s="11"/>
      <c r="H31" s="10"/>
      <c r="I31" s="10">
        <v>1</v>
      </c>
      <c r="J31" s="10"/>
      <c r="K31" s="1"/>
      <c r="L31" s="1">
        <f t="shared" si="0"/>
        <v>1</v>
      </c>
      <c r="M31" s="1">
        <f t="shared" si="1"/>
        <v>1</v>
      </c>
      <c r="N31" s="1">
        <f t="shared" ca="1" si="12"/>
        <v>11</v>
      </c>
      <c r="O31" s="23"/>
      <c r="P31" s="20"/>
      <c r="Q31" s="94"/>
      <c r="R31" s="92"/>
      <c r="S31" s="25">
        <v>14</v>
      </c>
      <c r="T31" s="26" t="str">
        <f>CONCATENATE(LEFT(U12,1), LEFT(U13,1), LEFT(V11,1))</f>
        <v>ISo</v>
      </c>
      <c r="U31" s="27">
        <f>SUMPRODUCT(--(EXACT(T31,'Helper-WorkP'!C21:C597)))</f>
        <v>4</v>
      </c>
      <c r="V31" s="27">
        <f t="shared" si="13"/>
        <v>11</v>
      </c>
      <c r="W31" s="28"/>
      <c r="X31" s="28"/>
      <c r="Y31" s="1">
        <v>27</v>
      </c>
      <c r="Z31" s="16"/>
      <c r="AA31" s="31"/>
      <c r="AB31" s="1"/>
      <c r="AC31" s="1"/>
      <c r="AD31" s="1"/>
      <c r="AE31" s="1"/>
      <c r="AF31" s="1"/>
    </row>
    <row r="32" spans="1:32" ht="15.75" customHeight="1" x14ac:dyDescent="0.35">
      <c r="A32" s="1"/>
      <c r="B32" s="1"/>
      <c r="C32" s="8">
        <v>28</v>
      </c>
      <c r="D32" s="9" t="s">
        <v>21</v>
      </c>
      <c r="E32" s="9" t="s">
        <v>69</v>
      </c>
      <c r="F32" s="10"/>
      <c r="G32" s="10"/>
      <c r="H32" s="10">
        <v>1</v>
      </c>
      <c r="I32" s="11"/>
      <c r="J32" s="10"/>
      <c r="K32" s="1"/>
      <c r="L32" s="1">
        <f t="shared" si="0"/>
        <v>1</v>
      </c>
      <c r="M32" s="1">
        <f t="shared" si="1"/>
        <v>2</v>
      </c>
      <c r="N32" s="1">
        <f t="shared" ca="1" si="12"/>
        <v>12</v>
      </c>
      <c r="O32" s="23"/>
      <c r="P32" s="20"/>
      <c r="Q32" s="94"/>
      <c r="R32" s="92"/>
      <c r="S32" s="25">
        <v>15</v>
      </c>
      <c r="T32" s="26" t="str">
        <f>CONCATENATE(LEFT(U12,1), LEFT(V13,1), LEFT(V11,1))</f>
        <v>Iso</v>
      </c>
      <c r="U32" s="27">
        <f>SUMPRODUCT(--(EXACT(T32,'Helper-WorkP'!C22:C597)))</f>
        <v>0</v>
      </c>
      <c r="V32" s="27">
        <f t="shared" si="13"/>
        <v>11</v>
      </c>
      <c r="W32" s="28"/>
      <c r="X32" s="28"/>
      <c r="Y32" s="1">
        <v>28</v>
      </c>
      <c r="Z32" s="16"/>
      <c r="AA32" s="31"/>
      <c r="AB32" s="1"/>
      <c r="AC32" s="1"/>
      <c r="AD32" s="1"/>
      <c r="AE32" s="1"/>
      <c r="AF32" s="1"/>
    </row>
    <row r="33" spans="1:32" ht="15.75" customHeight="1" x14ac:dyDescent="0.35">
      <c r="A33" s="1"/>
      <c r="B33" s="1"/>
      <c r="C33" s="8">
        <v>29</v>
      </c>
      <c r="D33" s="9" t="s">
        <v>35</v>
      </c>
      <c r="E33" s="9" t="s">
        <v>70</v>
      </c>
      <c r="F33" s="11"/>
      <c r="G33" s="10">
        <v>1</v>
      </c>
      <c r="H33" s="10"/>
      <c r="I33" s="10"/>
      <c r="J33" s="10"/>
      <c r="K33" s="1"/>
      <c r="L33" s="1">
        <f t="shared" si="0"/>
        <v>1</v>
      </c>
      <c r="M33" s="1">
        <f t="shared" si="1"/>
        <v>3</v>
      </c>
      <c r="N33" s="1">
        <f t="shared" ca="1" si="12"/>
        <v>13</v>
      </c>
      <c r="O33" s="23"/>
      <c r="P33" s="20"/>
      <c r="Q33" s="94"/>
      <c r="R33" s="92"/>
      <c r="S33" s="25">
        <v>16</v>
      </c>
      <c r="T33" s="26"/>
      <c r="U33" s="27">
        <f>SUMPRODUCT(--(EXACT(T33,'Helper-WorkP'!C23:C597)))</f>
        <v>0</v>
      </c>
      <c r="V33" s="26">
        <f t="shared" si="13"/>
        <v>11</v>
      </c>
      <c r="W33" s="28"/>
      <c r="X33" s="28"/>
      <c r="Y33" s="1">
        <v>29</v>
      </c>
      <c r="Z33" s="16"/>
      <c r="AA33" s="31"/>
      <c r="AB33" s="1"/>
      <c r="AC33" s="1"/>
      <c r="AD33" s="1"/>
      <c r="AE33" s="1"/>
      <c r="AF33" s="1"/>
    </row>
    <row r="34" spans="1:32" ht="15.75" customHeight="1" x14ac:dyDescent="0.35">
      <c r="A34" s="1"/>
      <c r="B34" s="1"/>
      <c r="C34" s="8">
        <v>30</v>
      </c>
      <c r="D34" s="9" t="s">
        <v>35</v>
      </c>
      <c r="E34" s="9" t="s">
        <v>71</v>
      </c>
      <c r="F34" s="10">
        <v>1</v>
      </c>
      <c r="G34" s="10"/>
      <c r="H34" s="11"/>
      <c r="I34" s="10"/>
      <c r="J34" s="10"/>
      <c r="K34" s="1"/>
      <c r="L34" s="1">
        <f t="shared" si="0"/>
        <v>1</v>
      </c>
      <c r="M34" s="1">
        <f t="shared" si="1"/>
        <v>4</v>
      </c>
      <c r="N34" s="1">
        <f t="shared" ca="1" si="12"/>
        <v>14</v>
      </c>
      <c r="O34" s="23"/>
      <c r="P34" s="20"/>
      <c r="Q34" s="94"/>
      <c r="R34" s="92"/>
      <c r="S34" s="25">
        <v>17</v>
      </c>
      <c r="T34" s="26" t="str">
        <f>CONCATENATE(LEFT(U13,1), LEFT(U11,1), LEFT(U12,1))</f>
        <v>SOI</v>
      </c>
      <c r="U34" s="27">
        <f>SUMPRODUCT(--(EXACT(T34,'Helper-WorkP'!C24:C597)))</f>
        <v>0</v>
      </c>
      <c r="V34" s="26">
        <f t="shared" si="13"/>
        <v>11</v>
      </c>
      <c r="W34" s="28">
        <v>312</v>
      </c>
      <c r="X34" s="28"/>
      <c r="Y34" s="1">
        <v>30</v>
      </c>
      <c r="Z34" s="16"/>
      <c r="AA34" s="31"/>
      <c r="AB34" s="1"/>
      <c r="AC34" s="1"/>
      <c r="AD34" s="1"/>
      <c r="AE34" s="1"/>
      <c r="AF34" s="1"/>
    </row>
    <row r="35" spans="1:32" ht="15.75" customHeight="1" x14ac:dyDescent="0.35">
      <c r="A35" s="1"/>
      <c r="B35" s="1"/>
      <c r="C35" s="8">
        <v>31</v>
      </c>
      <c r="D35" s="9" t="s">
        <v>24</v>
      </c>
      <c r="E35" s="9" t="s">
        <v>72</v>
      </c>
      <c r="F35" s="10">
        <v>1</v>
      </c>
      <c r="G35" s="10"/>
      <c r="H35" s="10"/>
      <c r="I35" s="10"/>
      <c r="J35" s="11"/>
      <c r="K35" s="1"/>
      <c r="L35" s="1">
        <f t="shared" si="0"/>
        <v>1</v>
      </c>
      <c r="M35" s="1">
        <f t="shared" si="1"/>
        <v>4</v>
      </c>
      <c r="N35" s="1">
        <f t="shared" ca="1" si="12"/>
        <v>15</v>
      </c>
      <c r="O35" s="23"/>
      <c r="P35" s="20"/>
      <c r="Q35" s="94"/>
      <c r="R35" s="92"/>
      <c r="S35" s="25">
        <v>18</v>
      </c>
      <c r="T35" s="26" t="str">
        <f>CONCATENATE(LEFT(U13,1), LEFT(U11,1), LEFT(V12,1))</f>
        <v>SOi</v>
      </c>
      <c r="U35" s="27">
        <f>SUMPRODUCT(--(EXACT(T35,'Helper-WorkP'!C25:C597)))</f>
        <v>0</v>
      </c>
      <c r="V35" s="26">
        <f t="shared" si="13"/>
        <v>11</v>
      </c>
      <c r="W35" s="28"/>
      <c r="X35" s="28"/>
      <c r="Y35" s="1">
        <v>31</v>
      </c>
      <c r="Z35" s="16"/>
      <c r="AA35" s="31"/>
      <c r="AB35" s="1"/>
      <c r="AC35" s="1"/>
      <c r="AD35" s="1"/>
      <c r="AE35" s="1"/>
      <c r="AF35" s="1"/>
    </row>
    <row r="36" spans="1:32" ht="15.75" customHeight="1" x14ac:dyDescent="0.35">
      <c r="A36" s="1"/>
      <c r="B36" s="1"/>
      <c r="C36" s="8">
        <v>32</v>
      </c>
      <c r="D36" s="9" t="s">
        <v>27</v>
      </c>
      <c r="E36" s="9" t="s">
        <v>73</v>
      </c>
      <c r="F36" s="10"/>
      <c r="G36" s="11">
        <v>1</v>
      </c>
      <c r="H36" s="10"/>
      <c r="I36" s="10"/>
      <c r="J36" s="10"/>
      <c r="K36" s="1"/>
      <c r="L36" s="1">
        <f t="shared" si="0"/>
        <v>1</v>
      </c>
      <c r="M36" s="1">
        <f t="shared" si="1"/>
        <v>3</v>
      </c>
      <c r="N36" s="1">
        <f t="shared" ca="1" si="12"/>
        <v>16</v>
      </c>
      <c r="O36" s="23"/>
      <c r="P36" s="20"/>
      <c r="Q36" s="94"/>
      <c r="R36" s="92"/>
      <c r="S36" s="25">
        <v>19</v>
      </c>
      <c r="T36" s="26" t="str">
        <f>CONCATENATE(LEFT(U13,1), LEFT(V11,1), LEFT(V12,1))</f>
        <v>Soi</v>
      </c>
      <c r="U36" s="27">
        <f>SUMPRODUCT(--(EXACT(T36,'Helper-WorkP'!C26:C597)))</f>
        <v>0</v>
      </c>
      <c r="V36" s="26">
        <f t="shared" si="13"/>
        <v>11</v>
      </c>
      <c r="W36" s="28"/>
      <c r="X36" s="28"/>
      <c r="Y36" s="1">
        <v>32</v>
      </c>
      <c r="Z36" s="16"/>
      <c r="AA36" s="31"/>
      <c r="AB36" s="1"/>
      <c r="AC36" s="1"/>
      <c r="AD36" s="1"/>
      <c r="AE36" s="1"/>
      <c r="AF36" s="1"/>
    </row>
    <row r="37" spans="1:32" ht="15.75" customHeight="1" x14ac:dyDescent="0.35">
      <c r="A37" s="1"/>
      <c r="B37" s="1"/>
      <c r="C37" s="8">
        <v>33</v>
      </c>
      <c r="D37" s="9" t="s">
        <v>30</v>
      </c>
      <c r="E37" s="9" t="s">
        <v>74</v>
      </c>
      <c r="F37" s="10"/>
      <c r="G37" s="10"/>
      <c r="H37" s="10">
        <v>1</v>
      </c>
      <c r="I37" s="11"/>
      <c r="J37" s="10"/>
      <c r="K37" s="1"/>
      <c r="L37" s="1">
        <f t="shared" si="0"/>
        <v>1</v>
      </c>
      <c r="M37" s="1">
        <f t="shared" si="1"/>
        <v>2</v>
      </c>
      <c r="N37" s="1">
        <f t="shared" ca="1" si="12"/>
        <v>17</v>
      </c>
      <c r="O37" s="23"/>
      <c r="P37" s="20"/>
      <c r="Q37" s="94"/>
      <c r="R37" s="92"/>
      <c r="S37" s="25">
        <v>20</v>
      </c>
      <c r="T37" s="26"/>
      <c r="U37" s="27">
        <f>SUMPRODUCT(--(EXACT(T37,'Helper-WorkP'!C27:C597)))</f>
        <v>0</v>
      </c>
      <c r="V37" s="26">
        <f t="shared" si="13"/>
        <v>11</v>
      </c>
      <c r="W37" s="28"/>
      <c r="X37" s="28"/>
      <c r="Y37" s="1">
        <v>33</v>
      </c>
      <c r="Z37" s="16"/>
      <c r="AA37" s="31"/>
      <c r="AB37" s="1"/>
      <c r="AC37" s="1"/>
      <c r="AD37" s="1"/>
      <c r="AE37" s="1"/>
      <c r="AF37" s="1"/>
    </row>
    <row r="38" spans="1:32" ht="15.75" customHeight="1" x14ac:dyDescent="0.35">
      <c r="A38" s="1"/>
      <c r="B38" s="1"/>
      <c r="C38" s="8">
        <v>34</v>
      </c>
      <c r="D38" s="9" t="s">
        <v>35</v>
      </c>
      <c r="E38" s="9" t="s">
        <v>75</v>
      </c>
      <c r="F38" s="11"/>
      <c r="G38" s="10"/>
      <c r="H38" s="10"/>
      <c r="I38" s="10">
        <v>1</v>
      </c>
      <c r="J38" s="10"/>
      <c r="K38" s="1"/>
      <c r="L38" s="1">
        <f t="shared" si="0"/>
        <v>1</v>
      </c>
      <c r="M38" s="1">
        <f t="shared" si="1"/>
        <v>1</v>
      </c>
      <c r="N38" s="1">
        <f t="shared" ca="1" si="12"/>
        <v>18</v>
      </c>
      <c r="O38" s="23"/>
      <c r="P38" s="20"/>
      <c r="Q38" s="94"/>
      <c r="R38" s="92"/>
      <c r="S38" s="25">
        <v>21</v>
      </c>
      <c r="T38" s="26"/>
      <c r="U38" s="27">
        <f>SUMPRODUCT(--(EXACT(T38,'Helper-WorkP'!C28:C597)))</f>
        <v>0</v>
      </c>
      <c r="V38" s="26">
        <f t="shared" si="13"/>
        <v>11</v>
      </c>
      <c r="W38" s="28"/>
      <c r="X38" s="28"/>
      <c r="Y38" s="1">
        <v>34</v>
      </c>
      <c r="Z38" s="16"/>
      <c r="AA38" s="31"/>
      <c r="AB38" s="1"/>
      <c r="AC38" s="1"/>
      <c r="AD38" s="1"/>
      <c r="AE38" s="1"/>
      <c r="AF38" s="1"/>
    </row>
    <row r="39" spans="1:32" ht="15.75" customHeight="1" x14ac:dyDescent="0.35">
      <c r="A39" s="1"/>
      <c r="B39" s="1"/>
      <c r="C39" s="8">
        <v>35</v>
      </c>
      <c r="D39" s="9" t="s">
        <v>21</v>
      </c>
      <c r="E39" s="9" t="s">
        <v>76</v>
      </c>
      <c r="F39" s="10"/>
      <c r="G39" s="10"/>
      <c r="H39" s="11"/>
      <c r="I39" s="10"/>
      <c r="J39" s="10">
        <v>1</v>
      </c>
      <c r="K39" s="1"/>
      <c r="L39" s="1">
        <f t="shared" si="0"/>
        <v>1</v>
      </c>
      <c r="M39" s="1">
        <f t="shared" si="1"/>
        <v>0</v>
      </c>
      <c r="N39" s="1">
        <f t="shared" ca="1" si="12"/>
        <v>19</v>
      </c>
      <c r="O39" s="23"/>
      <c r="P39" s="20"/>
      <c r="Q39" s="94"/>
      <c r="R39" s="92"/>
      <c r="S39" s="25">
        <v>22</v>
      </c>
      <c r="T39" s="26" t="str">
        <f>CONCATENATE(LEFT(U13,1), LEFT(U12,1), LEFT(U11,1))</f>
        <v>SIO</v>
      </c>
      <c r="U39" s="27">
        <f>SUMPRODUCT(--(EXACT(T39,'Helper-WorkP'!C29:C597)))</f>
        <v>0</v>
      </c>
      <c r="V39" s="26">
        <f t="shared" si="13"/>
        <v>11</v>
      </c>
      <c r="W39" s="28">
        <v>321</v>
      </c>
      <c r="X39" s="28"/>
      <c r="Y39" s="1">
        <v>35</v>
      </c>
      <c r="Z39" s="16"/>
      <c r="AA39" s="31"/>
      <c r="AB39" s="1"/>
      <c r="AC39" s="1"/>
      <c r="AD39" s="1"/>
      <c r="AE39" s="1"/>
      <c r="AF39" s="1"/>
    </row>
    <row r="40" spans="1:32" ht="15.75" customHeight="1" x14ac:dyDescent="0.35">
      <c r="A40" s="1"/>
      <c r="B40" s="1"/>
      <c r="C40" s="8">
        <v>36</v>
      </c>
      <c r="D40" s="9" t="s">
        <v>24</v>
      </c>
      <c r="E40" s="9" t="s">
        <v>77</v>
      </c>
      <c r="F40" s="10"/>
      <c r="G40" s="10"/>
      <c r="H40" s="10"/>
      <c r="I40" s="10"/>
      <c r="J40" s="11">
        <v>1</v>
      </c>
      <c r="K40" s="1"/>
      <c r="L40" s="1">
        <f t="shared" si="0"/>
        <v>1</v>
      </c>
      <c r="M40" s="1">
        <f t="shared" si="1"/>
        <v>0</v>
      </c>
      <c r="N40" s="1">
        <f t="shared" ca="1" si="12"/>
        <v>20</v>
      </c>
      <c r="O40" s="23"/>
      <c r="P40" s="20"/>
      <c r="Q40" s="94"/>
      <c r="R40" s="92"/>
      <c r="S40" s="25">
        <v>23</v>
      </c>
      <c r="T40" s="26" t="str">
        <f>CONCATENATE(LEFT(U13,1), LEFT(U12,1), LEFT(V11,1))</f>
        <v>SIo</v>
      </c>
      <c r="U40" s="27">
        <f>SUMPRODUCT(--(EXACT(T40,'Helper-WorkP'!C30:C597)))</f>
        <v>0</v>
      </c>
      <c r="V40" s="26">
        <f t="shared" si="13"/>
        <v>11</v>
      </c>
      <c r="W40" s="28"/>
      <c r="X40" s="28"/>
      <c r="Y40" s="1">
        <v>36</v>
      </c>
      <c r="Z40" s="16"/>
      <c r="AA40" s="31"/>
      <c r="AB40" s="1"/>
      <c r="AC40" s="1"/>
      <c r="AD40" s="1"/>
      <c r="AE40" s="1"/>
      <c r="AF40" s="1"/>
    </row>
    <row r="41" spans="1:32" ht="15.75" customHeight="1" x14ac:dyDescent="0.35">
      <c r="A41" s="1"/>
      <c r="B41" s="1"/>
      <c r="C41" s="8">
        <v>37</v>
      </c>
      <c r="D41" s="9" t="s">
        <v>24</v>
      </c>
      <c r="E41" s="9" t="s">
        <v>78</v>
      </c>
      <c r="F41" s="10"/>
      <c r="G41" s="11"/>
      <c r="H41" s="10"/>
      <c r="I41" s="10">
        <v>1</v>
      </c>
      <c r="J41" s="10"/>
      <c r="K41" s="1"/>
      <c r="L41" s="1">
        <f t="shared" si="0"/>
        <v>1</v>
      </c>
      <c r="M41" s="1">
        <f t="shared" si="1"/>
        <v>1</v>
      </c>
      <c r="N41" s="1">
        <f t="shared" ca="1" si="12"/>
        <v>21</v>
      </c>
      <c r="O41" s="23"/>
      <c r="P41" s="20"/>
      <c r="Q41" s="94"/>
      <c r="R41" s="92"/>
      <c r="S41" s="25">
        <v>24</v>
      </c>
      <c r="T41" s="26" t="str">
        <f>CONCATENATE(LEFT(U13,1), LEFT(V12,1), LEFT(V11,1))</f>
        <v>Sio</v>
      </c>
      <c r="U41" s="27">
        <f>SUMPRODUCT(--(EXACT(T41,'Helper-WorkP'!C31:C597)))</f>
        <v>0</v>
      </c>
      <c r="V41" s="26">
        <f t="shared" si="13"/>
        <v>11</v>
      </c>
      <c r="W41" s="28"/>
      <c r="X41" s="28"/>
      <c r="Y41" s="1">
        <v>37</v>
      </c>
      <c r="Z41" s="16"/>
      <c r="AA41" s="31"/>
      <c r="AB41" s="1"/>
      <c r="AC41" s="1"/>
      <c r="AD41" s="1"/>
      <c r="AE41" s="1"/>
      <c r="AF41" s="1"/>
    </row>
    <row r="42" spans="1:32" ht="15.75" customHeight="1" x14ac:dyDescent="0.35">
      <c r="A42" s="1"/>
      <c r="B42" s="1"/>
      <c r="C42" s="8">
        <v>38</v>
      </c>
      <c r="D42" s="9" t="s">
        <v>30</v>
      </c>
      <c r="E42" s="9" t="s">
        <v>79</v>
      </c>
      <c r="F42" s="10"/>
      <c r="G42" s="10"/>
      <c r="H42" s="10">
        <v>1</v>
      </c>
      <c r="I42" s="11"/>
      <c r="J42" s="10"/>
      <c r="K42" s="1"/>
      <c r="L42" s="1">
        <f t="shared" si="0"/>
        <v>1</v>
      </c>
      <c r="M42" s="1">
        <f t="shared" si="1"/>
        <v>2</v>
      </c>
      <c r="N42" s="1">
        <f t="shared" ca="1" si="12"/>
        <v>22</v>
      </c>
      <c r="O42" s="23"/>
      <c r="P42" s="20"/>
      <c r="Q42" s="94"/>
      <c r="R42" s="92"/>
      <c r="S42" s="25">
        <v>25</v>
      </c>
      <c r="T42" s="26"/>
      <c r="U42" s="27">
        <f>SUMPRODUCT(--(EXACT(T42,'Helper-WorkP'!C32:C597)))</f>
        <v>0</v>
      </c>
      <c r="V42" s="26">
        <f t="shared" si="13"/>
        <v>11</v>
      </c>
      <c r="W42" s="28"/>
      <c r="X42" s="28"/>
      <c r="Y42" s="1">
        <v>38</v>
      </c>
      <c r="Z42" s="16"/>
      <c r="AA42" s="31"/>
      <c r="AB42" s="1"/>
      <c r="AC42" s="1"/>
      <c r="AD42" s="1"/>
      <c r="AE42" s="1"/>
      <c r="AF42" s="1"/>
    </row>
    <row r="43" spans="1:32" ht="15.75" customHeight="1" x14ac:dyDescent="0.35">
      <c r="A43" s="1"/>
      <c r="B43" s="1"/>
      <c r="C43" s="8">
        <v>39</v>
      </c>
      <c r="D43" s="9" t="s">
        <v>35</v>
      </c>
      <c r="E43" s="9" t="s">
        <v>80</v>
      </c>
      <c r="F43" s="11"/>
      <c r="G43" s="10">
        <v>1</v>
      </c>
      <c r="H43" s="10"/>
      <c r="I43" s="10"/>
      <c r="J43" s="10"/>
      <c r="K43" s="1"/>
      <c r="L43" s="1">
        <f t="shared" si="0"/>
        <v>1</v>
      </c>
      <c r="M43" s="1">
        <f t="shared" si="1"/>
        <v>3</v>
      </c>
      <c r="N43" s="1">
        <f t="shared" ca="1" si="12"/>
        <v>23</v>
      </c>
      <c r="O43" s="23"/>
      <c r="P43" s="20"/>
      <c r="Q43" s="94"/>
      <c r="R43" s="92"/>
      <c r="S43" s="25">
        <v>26</v>
      </c>
      <c r="T43" s="26" t="str">
        <f>CONCATENATE(LEFT(U11,1), LEFT(U12,1), LEFT(U14,1))</f>
        <v>OId</v>
      </c>
      <c r="U43" s="27">
        <f>SUMPRODUCT(--(EXACT(T43,'Helper-WorkP'!C33:C597)))</f>
        <v>5</v>
      </c>
      <c r="V43" s="26">
        <f t="shared" si="13"/>
        <v>16</v>
      </c>
      <c r="W43" s="28">
        <v>124</v>
      </c>
      <c r="X43" s="28"/>
      <c r="Y43" s="1">
        <v>39</v>
      </c>
      <c r="Z43" s="16"/>
      <c r="AA43" s="31"/>
      <c r="AB43" s="1"/>
      <c r="AC43" s="1"/>
      <c r="AD43" s="1"/>
      <c r="AE43" s="1"/>
      <c r="AF43" s="1"/>
    </row>
    <row r="44" spans="1:32" ht="15.75" customHeight="1" x14ac:dyDescent="0.35">
      <c r="A44" s="1"/>
      <c r="B44" s="1"/>
      <c r="C44" s="8">
        <v>40</v>
      </c>
      <c r="D44" s="9" t="s">
        <v>27</v>
      </c>
      <c r="E44" s="9" t="s">
        <v>81</v>
      </c>
      <c r="F44" s="10">
        <v>1</v>
      </c>
      <c r="G44" s="11"/>
      <c r="H44" s="32"/>
      <c r="I44" s="10"/>
      <c r="J44" s="10"/>
      <c r="K44" s="1"/>
      <c r="L44" s="1">
        <f t="shared" si="0"/>
        <v>1</v>
      </c>
      <c r="M44" s="1">
        <f t="shared" si="1"/>
        <v>4</v>
      </c>
      <c r="N44" s="1">
        <f t="shared" ca="1" si="12"/>
        <v>24</v>
      </c>
      <c r="O44" s="23"/>
      <c r="P44" s="20"/>
      <c r="Q44" s="94"/>
      <c r="R44" s="92"/>
      <c r="S44" s="25">
        <v>27</v>
      </c>
      <c r="T44" s="26" t="str">
        <f>CONCATENATE(LEFT(U11,1), LEFT(U12,1), LEFT(V14,1))</f>
        <v>OID</v>
      </c>
      <c r="U44" s="27">
        <f>SUMPRODUCT(--(EXACT(T44,'Helper-WorkP'!C34:C597)))</f>
        <v>5</v>
      </c>
      <c r="V44" s="26">
        <f t="shared" si="13"/>
        <v>21</v>
      </c>
      <c r="W44" s="28"/>
      <c r="X44" s="28"/>
      <c r="Y44" s="1">
        <v>40</v>
      </c>
      <c r="Z44" s="16"/>
      <c r="AA44" s="31"/>
      <c r="AB44" s="1"/>
      <c r="AC44" s="1"/>
      <c r="AD44" s="1"/>
      <c r="AE44" s="1"/>
      <c r="AF44" s="1"/>
    </row>
    <row r="45" spans="1:32" ht="15.75" customHeight="1" x14ac:dyDescent="0.35">
      <c r="A45" s="1"/>
      <c r="B45" s="1"/>
      <c r="C45" s="8">
        <v>41</v>
      </c>
      <c r="D45" s="9" t="s">
        <v>30</v>
      </c>
      <c r="E45" s="9" t="s">
        <v>82</v>
      </c>
      <c r="F45" s="10">
        <v>1</v>
      </c>
      <c r="G45" s="10"/>
      <c r="H45" s="10"/>
      <c r="I45" s="10"/>
      <c r="J45" s="11"/>
      <c r="K45" s="1"/>
      <c r="L45" s="1">
        <f t="shared" si="0"/>
        <v>1</v>
      </c>
      <c r="M45" s="1">
        <f t="shared" si="1"/>
        <v>4</v>
      </c>
      <c r="N45" s="1">
        <f t="shared" ca="1" si="12"/>
        <v>25</v>
      </c>
      <c r="O45" s="23"/>
      <c r="P45" s="20"/>
      <c r="Q45" s="94"/>
      <c r="R45" s="92"/>
      <c r="S45" s="25">
        <v>28</v>
      </c>
      <c r="T45" s="26" t="str">
        <f>CONCATENATE(LEFT(U11,1), LEFT(V12,1), LEFT(V14,1))</f>
        <v>OiD</v>
      </c>
      <c r="U45" s="27">
        <f>SUMPRODUCT(--(EXACT(T45,'Helper-WorkP'!C35:C597)))</f>
        <v>0</v>
      </c>
      <c r="V45" s="26">
        <f t="shared" si="13"/>
        <v>21</v>
      </c>
      <c r="W45" s="28"/>
      <c r="X45" s="28"/>
      <c r="Y45" s="33"/>
      <c r="Z45" s="16"/>
      <c r="AA45" s="31"/>
      <c r="AB45" s="1"/>
      <c r="AC45" s="1"/>
      <c r="AD45" s="1"/>
      <c r="AE45" s="1"/>
      <c r="AF45" s="1"/>
    </row>
    <row r="46" spans="1:32" ht="15.75" customHeight="1" x14ac:dyDescent="0.35">
      <c r="A46" s="1"/>
      <c r="B46" s="1"/>
      <c r="C46" s="8">
        <v>42</v>
      </c>
      <c r="D46" s="9" t="s">
        <v>30</v>
      </c>
      <c r="E46" s="9" t="s">
        <v>83</v>
      </c>
      <c r="F46" s="10"/>
      <c r="G46" s="11">
        <v>1</v>
      </c>
      <c r="H46" s="10"/>
      <c r="I46" s="10"/>
      <c r="J46" s="10"/>
      <c r="K46" s="1"/>
      <c r="L46" s="1">
        <f t="shared" si="0"/>
        <v>1</v>
      </c>
      <c r="M46" s="1">
        <f t="shared" si="1"/>
        <v>3</v>
      </c>
      <c r="N46" s="1">
        <f t="shared" ca="1" si="12"/>
        <v>26</v>
      </c>
      <c r="O46" s="23"/>
      <c r="P46" s="20"/>
      <c r="Q46" s="94"/>
      <c r="R46" s="92"/>
      <c r="S46" s="25">
        <v>29</v>
      </c>
      <c r="T46" s="26"/>
      <c r="U46" s="27">
        <f>SUMPRODUCT(--(EXACT(T46,'Helper-WorkP'!C36:C597)))</f>
        <v>0</v>
      </c>
      <c r="V46" s="26">
        <f t="shared" si="13"/>
        <v>21</v>
      </c>
      <c r="W46" s="28"/>
      <c r="X46" s="28"/>
      <c r="Y46" s="33"/>
      <c r="Z46" s="16"/>
      <c r="AA46" s="31"/>
      <c r="AB46" s="1"/>
      <c r="AC46" s="1"/>
      <c r="AD46" s="1"/>
      <c r="AE46" s="1"/>
      <c r="AF46" s="1"/>
    </row>
    <row r="47" spans="1:32" ht="15.75" customHeight="1" x14ac:dyDescent="0.35">
      <c r="A47" s="1"/>
      <c r="B47" s="1"/>
      <c r="C47" s="8">
        <v>43</v>
      </c>
      <c r="D47" s="9" t="s">
        <v>27</v>
      </c>
      <c r="E47" s="9" t="s">
        <v>84</v>
      </c>
      <c r="F47" s="10"/>
      <c r="G47" s="10"/>
      <c r="H47" s="10">
        <v>1</v>
      </c>
      <c r="I47" s="11"/>
      <c r="J47" s="10"/>
      <c r="K47" s="1"/>
      <c r="L47" s="1">
        <f t="shared" si="0"/>
        <v>1</v>
      </c>
      <c r="M47" s="1">
        <f t="shared" si="1"/>
        <v>2</v>
      </c>
      <c r="N47" s="1">
        <f t="shared" ca="1" si="12"/>
        <v>27</v>
      </c>
      <c r="O47" s="23"/>
      <c r="P47" s="20"/>
      <c r="Q47" s="94"/>
      <c r="R47" s="92"/>
      <c r="S47" s="25">
        <v>30</v>
      </c>
      <c r="T47" s="26" t="str">
        <f>CONCATENATE(LEFT(U11,1), LEFT(U14,1), LEFT(U12,1))</f>
        <v>OdI</v>
      </c>
      <c r="U47" s="27">
        <f>SUMPRODUCT(--(EXACT(T47,'Helper-WorkP'!C37:C597)))</f>
        <v>0</v>
      </c>
      <c r="V47" s="26">
        <f t="shared" si="13"/>
        <v>21</v>
      </c>
      <c r="W47" s="28">
        <v>142</v>
      </c>
      <c r="X47" s="28"/>
      <c r="Y47" s="33"/>
      <c r="Z47" s="16"/>
      <c r="AA47" s="31"/>
      <c r="AB47" s="1"/>
      <c r="AC47" s="1"/>
      <c r="AD47" s="1"/>
      <c r="AE47" s="1"/>
      <c r="AF47" s="1"/>
    </row>
    <row r="48" spans="1:32" ht="15.75" customHeight="1" x14ac:dyDescent="0.35">
      <c r="A48" s="1"/>
      <c r="B48" s="1"/>
      <c r="C48" s="8">
        <v>44</v>
      </c>
      <c r="D48" s="9" t="s">
        <v>35</v>
      </c>
      <c r="E48" s="9" t="s">
        <v>85</v>
      </c>
      <c r="F48" s="11"/>
      <c r="G48" s="10"/>
      <c r="H48" s="10"/>
      <c r="I48" s="10">
        <v>1</v>
      </c>
      <c r="J48" s="10"/>
      <c r="K48" s="1"/>
      <c r="L48" s="1">
        <f t="shared" si="0"/>
        <v>1</v>
      </c>
      <c r="M48" s="1">
        <f t="shared" si="1"/>
        <v>1</v>
      </c>
      <c r="N48" s="1">
        <f t="shared" ca="1" si="12"/>
        <v>28</v>
      </c>
      <c r="O48" s="23"/>
      <c r="P48" s="20"/>
      <c r="Q48" s="94"/>
      <c r="R48" s="92"/>
      <c r="S48" s="25">
        <v>31</v>
      </c>
      <c r="T48" s="26" t="str">
        <f>CONCATENATE(LEFT(U11,1), LEFT(U14,1), LEFT(V12,1))</f>
        <v>Odi</v>
      </c>
      <c r="U48" s="27">
        <f>SUMPRODUCT(--(EXACT(T48,'Helper-WorkP'!C38:C597)))</f>
        <v>0</v>
      </c>
      <c r="V48" s="26">
        <f t="shared" si="13"/>
        <v>21</v>
      </c>
      <c r="W48" s="28"/>
      <c r="X48" s="28"/>
      <c r="Y48" s="33"/>
      <c r="Z48" s="16"/>
      <c r="AA48" s="31"/>
      <c r="AB48" s="1"/>
      <c r="AC48" s="1"/>
      <c r="AD48" s="1"/>
      <c r="AE48" s="1"/>
      <c r="AF48" s="1"/>
    </row>
    <row r="49" spans="1:32" ht="15.75" customHeight="1" x14ac:dyDescent="0.35">
      <c r="A49" s="1"/>
      <c r="B49" s="1"/>
      <c r="C49" s="8">
        <v>45</v>
      </c>
      <c r="D49" s="9" t="s">
        <v>21</v>
      </c>
      <c r="E49" s="9" t="s">
        <v>86</v>
      </c>
      <c r="F49" s="10"/>
      <c r="G49" s="11"/>
      <c r="H49" s="32"/>
      <c r="I49" s="10"/>
      <c r="J49" s="10">
        <v>1</v>
      </c>
      <c r="K49" s="1"/>
      <c r="L49" s="1">
        <f t="shared" si="0"/>
        <v>1</v>
      </c>
      <c r="M49" s="1">
        <f t="shared" si="1"/>
        <v>0</v>
      </c>
      <c r="N49" s="1">
        <f t="shared" ca="1" si="12"/>
        <v>29</v>
      </c>
      <c r="O49" s="23"/>
      <c r="P49" s="20"/>
      <c r="Q49" s="94"/>
      <c r="R49" s="92"/>
      <c r="S49" s="25">
        <v>32</v>
      </c>
      <c r="T49" s="26" t="str">
        <f>CONCATENATE(LEFT(U11,1), LEFT(V14,1), LEFT(V12,1))</f>
        <v>ODi</v>
      </c>
      <c r="U49" s="27">
        <f>SUMPRODUCT(--(EXACT(T49,'Helper-WorkP'!C39:C597)))</f>
        <v>2</v>
      </c>
      <c r="V49" s="26">
        <f t="shared" si="13"/>
        <v>23</v>
      </c>
      <c r="W49" s="28"/>
      <c r="X49" s="28"/>
      <c r="Y49" s="33"/>
      <c r="Z49" s="16"/>
      <c r="AA49" s="31"/>
      <c r="AB49" s="1"/>
      <c r="AC49" s="1"/>
      <c r="AD49" s="1"/>
      <c r="AE49" s="1"/>
      <c r="AF49" s="1"/>
    </row>
    <row r="50" spans="1:32" ht="15.75" customHeight="1" x14ac:dyDescent="0.35">
      <c r="A50" s="1"/>
      <c r="B50" s="1"/>
      <c r="C50" s="8">
        <v>46</v>
      </c>
      <c r="D50" s="9" t="s">
        <v>35</v>
      </c>
      <c r="E50" s="9" t="s">
        <v>87</v>
      </c>
      <c r="F50" s="10"/>
      <c r="G50" s="10"/>
      <c r="H50" s="10"/>
      <c r="I50" s="10"/>
      <c r="J50" s="11">
        <v>1</v>
      </c>
      <c r="K50" s="1"/>
      <c r="L50" s="1">
        <f t="shared" si="0"/>
        <v>1</v>
      </c>
      <c r="M50" s="1">
        <f t="shared" si="1"/>
        <v>0</v>
      </c>
      <c r="N50" s="1">
        <f t="shared" ca="1" si="12"/>
        <v>30</v>
      </c>
      <c r="O50" s="23"/>
      <c r="P50" s="20"/>
      <c r="Q50" s="94"/>
      <c r="R50" s="92"/>
      <c r="S50" s="25">
        <v>33</v>
      </c>
      <c r="T50" s="26"/>
      <c r="U50" s="27">
        <f>SUMPRODUCT(--(EXACT(T50,'Helper-WorkP'!C40:C597)))</f>
        <v>0</v>
      </c>
      <c r="V50" s="26">
        <f t="shared" si="13"/>
        <v>23</v>
      </c>
      <c r="W50" s="28"/>
      <c r="X50" s="28"/>
      <c r="Y50" s="33"/>
      <c r="Z50" s="16"/>
      <c r="AA50" s="31"/>
      <c r="AB50" s="1"/>
      <c r="AC50" s="1"/>
      <c r="AD50" s="1"/>
      <c r="AE50" s="1"/>
      <c r="AF50" s="1"/>
    </row>
    <row r="51" spans="1:32" ht="15.75" customHeight="1" x14ac:dyDescent="0.35">
      <c r="A51" s="1"/>
      <c r="B51" s="1"/>
      <c r="C51" s="8">
        <v>47</v>
      </c>
      <c r="D51" s="9" t="s">
        <v>30</v>
      </c>
      <c r="E51" s="9" t="s">
        <v>88</v>
      </c>
      <c r="F51" s="10"/>
      <c r="G51" s="11"/>
      <c r="H51" s="10"/>
      <c r="I51" s="10">
        <v>1</v>
      </c>
      <c r="J51" s="10"/>
      <c r="K51" s="1"/>
      <c r="L51" s="1">
        <f t="shared" si="0"/>
        <v>1</v>
      </c>
      <c r="M51" s="1">
        <f t="shared" si="1"/>
        <v>1</v>
      </c>
      <c r="N51" s="1">
        <f t="shared" ca="1" si="12"/>
        <v>31</v>
      </c>
      <c r="O51" s="23"/>
      <c r="P51" s="20"/>
      <c r="Q51" s="94"/>
      <c r="R51" s="92"/>
      <c r="S51" s="25">
        <v>34</v>
      </c>
      <c r="T51" s="26" t="str">
        <f>CONCATENATE( LEFT(U12,1), LEFT(U11,1), LEFT(U14,1))</f>
        <v>IOd</v>
      </c>
      <c r="U51" s="27">
        <f>SUMPRODUCT(--(EXACT(T51,'Helper-WorkP'!C41:C597)))</f>
        <v>0</v>
      </c>
      <c r="V51" s="26">
        <f t="shared" si="13"/>
        <v>23</v>
      </c>
      <c r="W51" s="28">
        <v>214</v>
      </c>
      <c r="X51" s="28"/>
      <c r="Y51" s="33"/>
      <c r="Z51" s="16"/>
      <c r="AA51" s="31"/>
      <c r="AB51" s="1"/>
      <c r="AC51" s="1"/>
      <c r="AD51" s="1"/>
      <c r="AE51" s="1"/>
      <c r="AF51" s="1"/>
    </row>
    <row r="52" spans="1:32" ht="15.75" customHeight="1" x14ac:dyDescent="0.35">
      <c r="A52" s="1"/>
      <c r="B52" s="1"/>
      <c r="C52" s="8">
        <v>48</v>
      </c>
      <c r="D52" s="9" t="s">
        <v>27</v>
      </c>
      <c r="E52" s="9" t="s">
        <v>89</v>
      </c>
      <c r="F52" s="10"/>
      <c r="G52" s="10"/>
      <c r="H52" s="10">
        <v>1</v>
      </c>
      <c r="I52" s="11"/>
      <c r="J52" s="10"/>
      <c r="K52" s="1"/>
      <c r="L52" s="1">
        <f t="shared" si="0"/>
        <v>1</v>
      </c>
      <c r="M52" s="1">
        <f t="shared" si="1"/>
        <v>2</v>
      </c>
      <c r="N52" s="1">
        <f t="shared" ca="1" si="12"/>
        <v>32</v>
      </c>
      <c r="O52" s="23"/>
      <c r="P52" s="20"/>
      <c r="Q52" s="94"/>
      <c r="R52" s="92"/>
      <c r="S52" s="25">
        <v>35</v>
      </c>
      <c r="T52" s="26" t="str">
        <f>CONCATENATE( LEFT(U12,1), LEFT(U11,1), LEFT(V14,1))</f>
        <v>IOD</v>
      </c>
      <c r="U52" s="27">
        <f>SUMPRODUCT(--(EXACT(T52,'Helper-WorkP'!C42:C597)))</f>
        <v>31</v>
      </c>
      <c r="V52" s="26">
        <f t="shared" si="13"/>
        <v>54</v>
      </c>
      <c r="W52" s="28"/>
      <c r="X52" s="28"/>
      <c r="Y52" s="33"/>
      <c r="Z52" s="16"/>
      <c r="AA52" s="31"/>
      <c r="AB52" s="1"/>
      <c r="AC52" s="1"/>
      <c r="AD52" s="1"/>
      <c r="AE52" s="1"/>
      <c r="AF52" s="1"/>
    </row>
    <row r="53" spans="1:32" ht="15.75" customHeight="1" x14ac:dyDescent="0.35">
      <c r="A53" s="1"/>
      <c r="B53" s="1"/>
      <c r="C53" s="8">
        <v>49</v>
      </c>
      <c r="D53" s="9" t="s">
        <v>21</v>
      </c>
      <c r="E53" s="9" t="s">
        <v>90</v>
      </c>
      <c r="F53" s="11"/>
      <c r="G53" s="10">
        <v>1</v>
      </c>
      <c r="H53" s="10"/>
      <c r="I53" s="10"/>
      <c r="J53" s="10"/>
      <c r="K53" s="1"/>
      <c r="L53" s="1">
        <f t="shared" si="0"/>
        <v>1</v>
      </c>
      <c r="M53" s="1">
        <f t="shared" si="1"/>
        <v>3</v>
      </c>
      <c r="N53" s="1">
        <f t="shared" ca="1" si="12"/>
        <v>33</v>
      </c>
      <c r="O53" s="23"/>
      <c r="P53" s="20"/>
      <c r="Q53" s="94"/>
      <c r="R53" s="92"/>
      <c r="S53" s="25">
        <v>36</v>
      </c>
      <c r="T53" s="26" t="str">
        <f>CONCATENATE( LEFT(U12,1), LEFT(V11,1), LEFT(V14,1))</f>
        <v>IoD</v>
      </c>
      <c r="U53" s="27">
        <f>SUMPRODUCT(--(EXACT(T53,'Helper-WorkP'!C43:C597)))</f>
        <v>0</v>
      </c>
      <c r="V53" s="26">
        <f t="shared" si="13"/>
        <v>54</v>
      </c>
      <c r="W53" s="28"/>
      <c r="X53" s="28"/>
      <c r="Y53" s="33"/>
      <c r="Z53" s="16"/>
      <c r="AA53" s="31"/>
      <c r="AB53" s="1"/>
      <c r="AC53" s="1"/>
      <c r="AD53" s="1"/>
      <c r="AE53" s="1"/>
      <c r="AF53" s="1"/>
    </row>
    <row r="54" spans="1:32" ht="15.75" customHeight="1" x14ac:dyDescent="0.35">
      <c r="A54" s="1"/>
      <c r="B54" s="1"/>
      <c r="C54" s="8">
        <v>50</v>
      </c>
      <c r="D54" s="9" t="s">
        <v>24</v>
      </c>
      <c r="E54" s="9" t="s">
        <v>91</v>
      </c>
      <c r="F54" s="10">
        <v>1</v>
      </c>
      <c r="G54" s="11"/>
      <c r="H54" s="32"/>
      <c r="I54" s="10"/>
      <c r="J54" s="10"/>
      <c r="K54" s="1"/>
      <c r="L54" s="1">
        <f t="shared" si="0"/>
        <v>1</v>
      </c>
      <c r="M54" s="1">
        <f t="shared" si="1"/>
        <v>4</v>
      </c>
      <c r="N54" s="1">
        <f t="shared" ca="1" si="12"/>
        <v>34</v>
      </c>
      <c r="O54" s="23"/>
      <c r="P54" s="20"/>
      <c r="Q54" s="94"/>
      <c r="R54" s="92"/>
      <c r="S54" s="25">
        <v>37</v>
      </c>
      <c r="T54" s="26"/>
      <c r="U54" s="27">
        <f>SUMPRODUCT(--(EXACT(T54,'Helper-WorkP'!C44:C597)))</f>
        <v>0</v>
      </c>
      <c r="V54" s="26">
        <f t="shared" si="13"/>
        <v>54</v>
      </c>
      <c r="W54" s="28"/>
      <c r="X54" s="28"/>
      <c r="Y54" s="33"/>
      <c r="Z54" s="16"/>
      <c r="AA54" s="31"/>
      <c r="AB54" s="1"/>
      <c r="AC54" s="1"/>
      <c r="AD54" s="1"/>
      <c r="AE54" s="1"/>
      <c r="AF54" s="1"/>
    </row>
    <row r="55" spans="1:32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7"/>
      <c r="P55" s="16"/>
      <c r="Q55" s="33"/>
      <c r="R55" s="33"/>
      <c r="S55" s="33"/>
      <c r="T55" s="26"/>
      <c r="U55" s="27">
        <f>SUMPRODUCT(--(EXACT(T55,'Helper-WorkP'!C45:C597)))</f>
        <v>0</v>
      </c>
      <c r="V55" s="26">
        <f t="shared" si="13"/>
        <v>54</v>
      </c>
      <c r="W55" s="28">
        <v>241</v>
      </c>
      <c r="X55" s="28"/>
      <c r="Y55" s="33"/>
      <c r="Z55" s="16"/>
      <c r="AA55" s="31"/>
      <c r="AB55" s="1"/>
      <c r="AC55" s="1"/>
      <c r="AD55" s="1"/>
      <c r="AE55" s="1"/>
      <c r="AF55" s="1"/>
    </row>
    <row r="56" spans="1:32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7"/>
      <c r="P56" s="16"/>
      <c r="Q56" s="33"/>
      <c r="R56" s="33"/>
      <c r="S56" s="33"/>
      <c r="T56" s="26"/>
      <c r="U56" s="27">
        <f>SUMPRODUCT(--(EXACT(T56,'Helper-WorkP'!C46:C597)))</f>
        <v>0</v>
      </c>
      <c r="V56" s="26">
        <f t="shared" si="13"/>
        <v>54</v>
      </c>
      <c r="W56" s="28"/>
      <c r="X56" s="28"/>
      <c r="Y56" s="33"/>
      <c r="Z56" s="16"/>
      <c r="AA56" s="31"/>
      <c r="AB56" s="1"/>
      <c r="AC56" s="1"/>
      <c r="AD56" s="1"/>
      <c r="AE56" s="1"/>
      <c r="AF56" s="1"/>
    </row>
    <row r="57" spans="1:32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7"/>
      <c r="P57" s="16"/>
      <c r="Q57" s="33"/>
      <c r="R57" s="33"/>
      <c r="S57" s="33"/>
      <c r="T57" s="26"/>
      <c r="U57" s="27">
        <f>SUMPRODUCT(--(EXACT(T57,'Helper-WorkP'!C47:C597)))</f>
        <v>0</v>
      </c>
      <c r="V57" s="26">
        <f t="shared" si="13"/>
        <v>54</v>
      </c>
      <c r="W57" s="28"/>
      <c r="X57" s="28"/>
      <c r="Y57" s="33"/>
      <c r="Z57" s="16"/>
      <c r="AA57" s="31"/>
      <c r="AB57" s="1"/>
      <c r="AC57" s="1"/>
      <c r="AD57" s="1"/>
      <c r="AE57" s="1"/>
      <c r="AF57" s="1"/>
    </row>
    <row r="58" spans="1:32" ht="15.75" customHeight="1" x14ac:dyDescent="0.5500000000000000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34"/>
      <c r="P58" s="16"/>
      <c r="Q58" s="33"/>
      <c r="R58" s="33"/>
      <c r="S58" s="33"/>
      <c r="T58" s="26"/>
      <c r="U58" s="27">
        <f>SUMPRODUCT(--(EXACT(T58,'Helper-WorkP'!C48:C597)))</f>
        <v>0</v>
      </c>
      <c r="V58" s="26">
        <f t="shared" si="13"/>
        <v>54</v>
      </c>
      <c r="W58" s="28"/>
      <c r="X58" s="28"/>
      <c r="Y58" s="33"/>
      <c r="Z58" s="16"/>
      <c r="AA58" s="31"/>
      <c r="AB58" s="1"/>
      <c r="AC58" s="1"/>
      <c r="AD58" s="1"/>
      <c r="AE58" s="1"/>
      <c r="AF58" s="1"/>
    </row>
    <row r="59" spans="1:32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7"/>
      <c r="P59" s="16"/>
      <c r="Q59" s="33"/>
      <c r="R59" s="33"/>
      <c r="S59" s="33"/>
      <c r="T59" s="26"/>
      <c r="U59" s="27">
        <f>SUMPRODUCT(--(EXACT(T59,'Helper-WorkP'!C49:C597)))</f>
        <v>0</v>
      </c>
      <c r="V59" s="26">
        <f t="shared" si="13"/>
        <v>54</v>
      </c>
      <c r="W59" s="28"/>
      <c r="X59" s="28"/>
      <c r="Y59" s="33"/>
      <c r="Z59" s="16"/>
      <c r="AA59" s="31"/>
      <c r="AB59" s="1"/>
      <c r="AC59" s="1"/>
      <c r="AD59" s="1"/>
      <c r="AE59" s="1"/>
      <c r="AF59" s="1"/>
    </row>
    <row r="60" spans="1:32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7"/>
      <c r="P60" s="16"/>
      <c r="Q60" s="33"/>
      <c r="R60" s="33"/>
      <c r="S60" s="33"/>
      <c r="T60" s="26"/>
      <c r="U60" s="27">
        <f>SUMPRODUCT(--(EXACT(T60,'Helper-WorkP'!C50:C597)))</f>
        <v>0</v>
      </c>
      <c r="V60" s="26">
        <f t="shared" si="13"/>
        <v>54</v>
      </c>
      <c r="W60" s="28"/>
      <c r="X60" s="28"/>
      <c r="Y60" s="33"/>
      <c r="Z60" s="16"/>
      <c r="AA60" s="31"/>
      <c r="AB60" s="1"/>
      <c r="AC60" s="1"/>
      <c r="AD60" s="1"/>
      <c r="AE60" s="1"/>
      <c r="AF60" s="1"/>
    </row>
    <row r="61" spans="1:32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7"/>
      <c r="P61" s="16"/>
      <c r="Q61" s="33"/>
      <c r="R61" s="33"/>
      <c r="S61" s="33"/>
      <c r="T61" s="26"/>
      <c r="U61" s="27">
        <f>SUMPRODUCT(--(EXACT(T61,'Helper-WorkP'!C51:C597)))</f>
        <v>0</v>
      </c>
      <c r="V61" s="26">
        <f t="shared" si="13"/>
        <v>54</v>
      </c>
      <c r="W61" s="28"/>
      <c r="X61" s="28"/>
      <c r="Y61" s="33"/>
      <c r="Z61" s="16"/>
      <c r="AA61" s="31"/>
      <c r="AB61" s="1"/>
      <c r="AC61" s="1"/>
      <c r="AD61" s="1"/>
      <c r="AE61" s="1"/>
      <c r="AF61" s="1"/>
    </row>
    <row r="62" spans="1:32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7"/>
      <c r="P62" s="16"/>
      <c r="Q62" s="33"/>
      <c r="R62" s="33"/>
      <c r="S62" s="33"/>
      <c r="T62" s="26"/>
      <c r="U62" s="27">
        <f>SUMPRODUCT(--(EXACT(T62,'Helper-WorkP'!C52:C597)))</f>
        <v>0</v>
      </c>
      <c r="V62" s="26">
        <f t="shared" si="13"/>
        <v>54</v>
      </c>
      <c r="W62" s="28"/>
      <c r="X62" s="28"/>
      <c r="Y62" s="33"/>
      <c r="Z62" s="16"/>
      <c r="AA62" s="31"/>
      <c r="AB62" s="1"/>
      <c r="AC62" s="1"/>
      <c r="AD62" s="1"/>
      <c r="AE62" s="1"/>
      <c r="AF62" s="1"/>
    </row>
    <row r="63" spans="1:32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7"/>
      <c r="P63" s="16"/>
      <c r="Q63" s="33"/>
      <c r="R63" s="33"/>
      <c r="S63" s="33"/>
      <c r="T63" s="33"/>
      <c r="U63" s="33"/>
      <c r="V63" s="33"/>
      <c r="W63" s="33"/>
      <c r="X63" s="33"/>
      <c r="Y63" s="33"/>
      <c r="Z63" s="16"/>
      <c r="AA63" s="31"/>
      <c r="AB63" s="1"/>
      <c r="AC63" s="1"/>
      <c r="AD63" s="1"/>
      <c r="AE63" s="1"/>
      <c r="AF63" s="1"/>
    </row>
    <row r="64" spans="1:32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7"/>
      <c r="P64" s="16"/>
      <c r="Q64" s="33"/>
      <c r="R64" s="33"/>
      <c r="S64" s="33"/>
      <c r="T64" s="33"/>
      <c r="U64" s="33"/>
      <c r="V64" s="33"/>
      <c r="W64" s="33"/>
      <c r="X64" s="33"/>
      <c r="Y64" s="33"/>
      <c r="Z64" s="16"/>
      <c r="AA64" s="31"/>
      <c r="AB64" s="1"/>
      <c r="AC64" s="1"/>
      <c r="AD64" s="1"/>
      <c r="AE64" s="1"/>
      <c r="AF64" s="1"/>
    </row>
    <row r="65" spans="1:32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7"/>
      <c r="P65" s="16"/>
      <c r="Q65" s="33"/>
      <c r="R65" s="33"/>
      <c r="S65" s="33"/>
      <c r="T65" s="33"/>
      <c r="U65" s="33"/>
      <c r="V65" s="33"/>
      <c r="W65" s="33"/>
      <c r="X65" s="33"/>
      <c r="Y65" s="33"/>
      <c r="Z65" s="16"/>
      <c r="AA65" s="31"/>
      <c r="AB65" s="1"/>
      <c r="AC65" s="1"/>
      <c r="AD65" s="1"/>
      <c r="AE65" s="1"/>
      <c r="AF65" s="1"/>
    </row>
    <row r="66" spans="1:32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7"/>
      <c r="P66" s="16"/>
      <c r="Q66" s="33"/>
      <c r="R66" s="33"/>
      <c r="S66" s="33"/>
      <c r="T66" s="33"/>
      <c r="U66" s="33"/>
      <c r="V66" s="33"/>
      <c r="W66" s="33"/>
      <c r="X66" s="33"/>
      <c r="Y66" s="33"/>
      <c r="Z66" s="16"/>
      <c r="AA66" s="31"/>
      <c r="AB66" s="1"/>
      <c r="AC66" s="1"/>
      <c r="AD66" s="1"/>
      <c r="AE66" s="1"/>
      <c r="AF66" s="1"/>
    </row>
    <row r="67" spans="1:32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7"/>
      <c r="P67" s="16"/>
      <c r="Q67" s="33"/>
      <c r="R67" s="33"/>
      <c r="S67" s="33"/>
      <c r="T67" s="33"/>
      <c r="U67" s="33"/>
      <c r="V67" s="33"/>
      <c r="W67" s="33"/>
      <c r="X67" s="33"/>
      <c r="Y67" s="33"/>
      <c r="Z67" s="16"/>
      <c r="AA67" s="31"/>
      <c r="AB67" s="1"/>
      <c r="AC67" s="1"/>
      <c r="AD67" s="1"/>
      <c r="AE67" s="1"/>
      <c r="AF67" s="1"/>
    </row>
    <row r="68" spans="1:32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7"/>
      <c r="P68" s="16"/>
      <c r="Q68" s="33"/>
      <c r="R68" s="33"/>
      <c r="S68" s="33"/>
      <c r="T68" s="33"/>
      <c r="U68" s="33"/>
      <c r="V68" s="33"/>
      <c r="W68" s="33"/>
      <c r="X68" s="33"/>
      <c r="Y68" s="33"/>
      <c r="Z68" s="16"/>
      <c r="AA68" s="31"/>
      <c r="AB68" s="1"/>
      <c r="AC68" s="1"/>
      <c r="AD68" s="1"/>
      <c r="AE68" s="1"/>
      <c r="AF68" s="1"/>
    </row>
    <row r="69" spans="1:32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7"/>
      <c r="P69" s="16"/>
      <c r="Q69" s="33"/>
      <c r="R69" s="33"/>
      <c r="S69" s="33"/>
      <c r="T69" s="33"/>
      <c r="U69" s="33"/>
      <c r="V69" s="33"/>
      <c r="W69" s="33"/>
      <c r="X69" s="33"/>
      <c r="Y69" s="33"/>
      <c r="Z69" s="16"/>
      <c r="AA69" s="31"/>
      <c r="AB69" s="1"/>
      <c r="AC69" s="1"/>
      <c r="AD69" s="1"/>
      <c r="AE69" s="1"/>
      <c r="AF69" s="1"/>
    </row>
    <row r="70" spans="1:32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7"/>
      <c r="P70" s="16"/>
      <c r="Q70" s="33"/>
      <c r="R70" s="33"/>
      <c r="S70" s="33"/>
      <c r="T70" s="33"/>
      <c r="U70" s="33"/>
      <c r="V70" s="33"/>
      <c r="W70" s="33"/>
      <c r="X70" s="33"/>
      <c r="Y70" s="33"/>
      <c r="Z70" s="16"/>
      <c r="AA70" s="31"/>
      <c r="AB70" s="1"/>
      <c r="AC70" s="1"/>
      <c r="AD70" s="1"/>
      <c r="AE70" s="1"/>
      <c r="AF70" s="1"/>
    </row>
    <row r="71" spans="1:32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7"/>
      <c r="P71" s="16"/>
      <c r="Q71" s="33"/>
      <c r="R71" s="33"/>
      <c r="S71" s="33"/>
      <c r="T71" s="33"/>
      <c r="U71" s="33"/>
      <c r="V71" s="33"/>
      <c r="W71" s="33"/>
      <c r="X71" s="33"/>
      <c r="Y71" s="33"/>
      <c r="Z71" s="16"/>
      <c r="AA71" s="31"/>
      <c r="AB71" s="1"/>
      <c r="AC71" s="1"/>
      <c r="AD71" s="1"/>
      <c r="AE71" s="1"/>
      <c r="AF71" s="1"/>
    </row>
    <row r="72" spans="1:32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7"/>
      <c r="P72" s="16"/>
      <c r="Q72" s="33"/>
      <c r="R72" s="33"/>
      <c r="S72" s="33"/>
      <c r="T72" s="33"/>
      <c r="U72" s="33"/>
      <c r="V72" s="33"/>
      <c r="W72" s="33"/>
      <c r="X72" s="33"/>
      <c r="Y72" s="33"/>
      <c r="Z72" s="16"/>
      <c r="AA72" s="31"/>
      <c r="AB72" s="1"/>
      <c r="AC72" s="1"/>
      <c r="AD72" s="1"/>
      <c r="AE72" s="1"/>
      <c r="AF72" s="1"/>
    </row>
    <row r="73" spans="1:32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7"/>
      <c r="P73" s="16"/>
      <c r="Q73" s="33"/>
      <c r="R73" s="33"/>
      <c r="S73" s="33"/>
      <c r="T73" s="33"/>
      <c r="U73" s="33"/>
      <c r="V73" s="33"/>
      <c r="W73" s="33"/>
      <c r="X73" s="33"/>
      <c r="Y73" s="33"/>
      <c r="Z73" s="16"/>
      <c r="AA73" s="31"/>
      <c r="AB73" s="1"/>
      <c r="AC73" s="1"/>
      <c r="AD73" s="1"/>
      <c r="AE73" s="1"/>
      <c r="AF73" s="1"/>
    </row>
    <row r="74" spans="1:32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7"/>
      <c r="P74" s="16"/>
      <c r="Q74" s="33"/>
      <c r="R74" s="33"/>
      <c r="S74" s="33"/>
      <c r="T74" s="33"/>
      <c r="U74" s="33"/>
      <c r="V74" s="33"/>
      <c r="W74" s="33"/>
      <c r="X74" s="33"/>
      <c r="Y74" s="33"/>
      <c r="Z74" s="16"/>
      <c r="AA74" s="31"/>
      <c r="AB74" s="1"/>
      <c r="AC74" s="1"/>
      <c r="AD74" s="1"/>
      <c r="AE74" s="1"/>
      <c r="AF74" s="1"/>
    </row>
    <row r="75" spans="1:32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7"/>
      <c r="P75" s="16"/>
      <c r="Q75" s="33"/>
      <c r="R75" s="33"/>
      <c r="S75" s="33"/>
      <c r="T75" s="33"/>
      <c r="U75" s="33"/>
      <c r="V75" s="33"/>
      <c r="W75" s="33"/>
      <c r="X75" s="33"/>
      <c r="Y75" s="33"/>
      <c r="Z75" s="16"/>
      <c r="AA75" s="31"/>
      <c r="AB75" s="1"/>
      <c r="AC75" s="1"/>
      <c r="AD75" s="1"/>
      <c r="AE75" s="1"/>
      <c r="AF75" s="1"/>
    </row>
    <row r="76" spans="1:32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7"/>
      <c r="P76" s="16"/>
      <c r="Q76" s="33"/>
      <c r="R76" s="33"/>
      <c r="S76" s="33"/>
      <c r="T76" s="33"/>
      <c r="U76" s="33"/>
      <c r="V76" s="33"/>
      <c r="W76" s="33"/>
      <c r="X76" s="33"/>
      <c r="Y76" s="33"/>
      <c r="Z76" s="16"/>
      <c r="AA76" s="31"/>
      <c r="AB76" s="1"/>
      <c r="AC76" s="1"/>
      <c r="AD76" s="1"/>
      <c r="AE76" s="1"/>
      <c r="AF76" s="1"/>
    </row>
    <row r="77" spans="1:32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7"/>
      <c r="P77" s="16"/>
      <c r="Q77" s="33"/>
      <c r="R77" s="33"/>
      <c r="S77" s="33"/>
      <c r="T77" s="33"/>
      <c r="U77" s="33"/>
      <c r="V77" s="33"/>
      <c r="W77" s="33"/>
      <c r="X77" s="33"/>
      <c r="Y77" s="33"/>
      <c r="Z77" s="16"/>
      <c r="AA77" s="31"/>
      <c r="AB77" s="1"/>
      <c r="AC77" s="1"/>
      <c r="AD77" s="1"/>
      <c r="AE77" s="1"/>
      <c r="AF77" s="1"/>
    </row>
    <row r="78" spans="1:32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7"/>
      <c r="P78" s="16"/>
      <c r="Q78" s="33"/>
      <c r="R78" s="33"/>
      <c r="S78" s="33"/>
      <c r="T78" s="33"/>
      <c r="U78" s="33"/>
      <c r="V78" s="33"/>
      <c r="W78" s="33"/>
      <c r="X78" s="33"/>
      <c r="Y78" s="33"/>
      <c r="Z78" s="16"/>
      <c r="AA78" s="31"/>
      <c r="AB78" s="1"/>
      <c r="AC78" s="1"/>
      <c r="AD78" s="1"/>
      <c r="AE78" s="1"/>
      <c r="AF78" s="1"/>
    </row>
    <row r="79" spans="1:32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7"/>
      <c r="P79" s="16"/>
      <c r="Q79" s="33"/>
      <c r="R79" s="33"/>
      <c r="S79" s="33"/>
      <c r="T79" s="33"/>
      <c r="U79" s="33"/>
      <c r="V79" s="33"/>
      <c r="W79" s="33"/>
      <c r="X79" s="33"/>
      <c r="Y79" s="33"/>
      <c r="Z79" s="16"/>
      <c r="AA79" s="31"/>
      <c r="AB79" s="1"/>
      <c r="AC79" s="1"/>
      <c r="AD79" s="1"/>
      <c r="AE79" s="1"/>
      <c r="AF79" s="1"/>
    </row>
    <row r="80" spans="1:32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7"/>
      <c r="P80" s="16"/>
      <c r="Q80" s="33"/>
      <c r="R80" s="33"/>
      <c r="S80" s="33"/>
      <c r="T80" s="33"/>
      <c r="U80" s="33"/>
      <c r="V80" s="33"/>
      <c r="W80" s="33"/>
      <c r="X80" s="33"/>
      <c r="Y80" s="33"/>
      <c r="Z80" s="16"/>
      <c r="AA80" s="31"/>
      <c r="AB80" s="1"/>
      <c r="AC80" s="1"/>
      <c r="AD80" s="1"/>
      <c r="AE80" s="1"/>
      <c r="AF80" s="1"/>
    </row>
    <row r="81" spans="1:32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7"/>
      <c r="P81" s="16"/>
      <c r="Q81" s="33"/>
      <c r="R81" s="33"/>
      <c r="S81" s="33"/>
      <c r="T81" s="33"/>
      <c r="U81" s="33"/>
      <c r="V81" s="33"/>
      <c r="W81" s="33"/>
      <c r="X81" s="33"/>
      <c r="Y81" s="33"/>
      <c r="Z81" s="16"/>
      <c r="AA81" s="31"/>
      <c r="AB81" s="1"/>
      <c r="AC81" s="1"/>
      <c r="AD81" s="1"/>
      <c r="AE81" s="1"/>
      <c r="AF81" s="1"/>
    </row>
    <row r="82" spans="1:32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7"/>
      <c r="P82" s="16"/>
      <c r="Q82" s="33"/>
      <c r="R82" s="33"/>
      <c r="S82" s="33"/>
      <c r="T82" s="33"/>
      <c r="U82" s="33"/>
      <c r="V82" s="33"/>
      <c r="W82" s="33"/>
      <c r="X82" s="33"/>
      <c r="Y82" s="33"/>
      <c r="Z82" s="16"/>
      <c r="AA82" s="31"/>
      <c r="AB82" s="1"/>
      <c r="AC82" s="1"/>
      <c r="AD82" s="1"/>
      <c r="AE82" s="1"/>
      <c r="AF82" s="1"/>
    </row>
    <row r="83" spans="1:32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7"/>
      <c r="P83" s="16"/>
      <c r="Q83" s="33"/>
      <c r="R83" s="33"/>
      <c r="S83" s="33"/>
      <c r="T83" s="33"/>
      <c r="U83" s="33"/>
      <c r="V83" s="33"/>
      <c r="W83" s="33"/>
      <c r="X83" s="33"/>
      <c r="Y83" s="33"/>
      <c r="Z83" s="16"/>
      <c r="AA83" s="31"/>
      <c r="AB83" s="1"/>
      <c r="AC83" s="1"/>
      <c r="AD83" s="1"/>
      <c r="AE83" s="1"/>
      <c r="AF83" s="1"/>
    </row>
    <row r="84" spans="1:32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7"/>
      <c r="P84" s="16"/>
      <c r="Q84" s="33"/>
      <c r="R84" s="33"/>
      <c r="S84" s="33"/>
      <c r="T84" s="33"/>
      <c r="U84" s="33"/>
      <c r="V84" s="33"/>
      <c r="W84" s="33"/>
      <c r="X84" s="33"/>
      <c r="Y84" s="33"/>
      <c r="Z84" s="16"/>
      <c r="AA84" s="31"/>
      <c r="AB84" s="1"/>
      <c r="AC84" s="1"/>
      <c r="AD84" s="1"/>
      <c r="AE84" s="1"/>
      <c r="AF84" s="1"/>
    </row>
    <row r="85" spans="1:32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7"/>
      <c r="P85" s="16"/>
      <c r="Q85" s="33"/>
      <c r="R85" s="33"/>
      <c r="S85" s="33"/>
      <c r="T85" s="33"/>
      <c r="U85" s="33"/>
      <c r="V85" s="33"/>
      <c r="W85" s="33"/>
      <c r="X85" s="33"/>
      <c r="Y85" s="33"/>
      <c r="Z85" s="16"/>
      <c r="AA85" s="31"/>
      <c r="AB85" s="1"/>
      <c r="AC85" s="1"/>
      <c r="AD85" s="1"/>
      <c r="AE85" s="1"/>
      <c r="AF85" s="1"/>
    </row>
    <row r="86" spans="1:32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7"/>
      <c r="P86" s="16"/>
      <c r="Q86" s="33"/>
      <c r="R86" s="33"/>
      <c r="S86" s="33"/>
      <c r="T86" s="33"/>
      <c r="U86" s="33"/>
      <c r="V86" s="33"/>
      <c r="W86" s="33"/>
      <c r="X86" s="33"/>
      <c r="Y86" s="33"/>
      <c r="Z86" s="16"/>
      <c r="AA86" s="31"/>
      <c r="AB86" s="1"/>
      <c r="AC86" s="1"/>
      <c r="AD86" s="1"/>
      <c r="AE86" s="1"/>
      <c r="AF86" s="1"/>
    </row>
    <row r="87" spans="1:32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7"/>
      <c r="P87" s="16"/>
      <c r="Q87" s="33"/>
      <c r="R87" s="33"/>
      <c r="S87" s="33"/>
      <c r="T87" s="33"/>
      <c r="U87" s="33"/>
      <c r="V87" s="33"/>
      <c r="W87" s="33"/>
      <c r="X87" s="33"/>
      <c r="Y87" s="33"/>
      <c r="Z87" s="16"/>
      <c r="AA87" s="31"/>
      <c r="AB87" s="1"/>
      <c r="AC87" s="1"/>
      <c r="AD87" s="1"/>
      <c r="AE87" s="1"/>
      <c r="AF87" s="1"/>
    </row>
    <row r="88" spans="1:32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7"/>
      <c r="P88" s="16"/>
      <c r="Q88" s="33"/>
      <c r="R88" s="33"/>
      <c r="S88" s="33"/>
      <c r="T88" s="33"/>
      <c r="U88" s="33"/>
      <c r="V88" s="33"/>
      <c r="W88" s="33"/>
      <c r="X88" s="33"/>
      <c r="Y88" s="33"/>
      <c r="Z88" s="16"/>
      <c r="AA88" s="31"/>
      <c r="AB88" s="1"/>
      <c r="AC88" s="1"/>
      <c r="AD88" s="1"/>
      <c r="AE88" s="1"/>
      <c r="AF88" s="1"/>
    </row>
    <row r="89" spans="1:32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7"/>
      <c r="P89" s="16"/>
      <c r="Q89" s="33"/>
      <c r="R89" s="33"/>
      <c r="S89" s="33"/>
      <c r="T89" s="33"/>
      <c r="U89" s="33"/>
      <c r="V89" s="33"/>
      <c r="W89" s="33"/>
      <c r="X89" s="33"/>
      <c r="Y89" s="33"/>
      <c r="Z89" s="16"/>
      <c r="AA89" s="31"/>
      <c r="AB89" s="1"/>
      <c r="AC89" s="1"/>
      <c r="AD89" s="1"/>
      <c r="AE89" s="1"/>
      <c r="AF89" s="1"/>
    </row>
    <row r="90" spans="1:32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7"/>
      <c r="P90" s="16"/>
      <c r="Q90" s="33"/>
      <c r="R90" s="33"/>
      <c r="S90" s="33"/>
      <c r="T90" s="33"/>
      <c r="U90" s="33"/>
      <c r="V90" s="33"/>
      <c r="W90" s="33"/>
      <c r="X90" s="33"/>
      <c r="Y90" s="33"/>
      <c r="Z90" s="16"/>
      <c r="AA90" s="31"/>
      <c r="AB90" s="1"/>
      <c r="AC90" s="1"/>
      <c r="AD90" s="1"/>
      <c r="AE90" s="1"/>
      <c r="AF90" s="1"/>
    </row>
    <row r="91" spans="1:32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7"/>
      <c r="P91" s="16"/>
      <c r="Q91" s="33"/>
      <c r="R91" s="33"/>
      <c r="S91" s="33"/>
      <c r="T91" s="33"/>
      <c r="U91" s="33"/>
      <c r="V91" s="33"/>
      <c r="W91" s="33"/>
      <c r="X91" s="33"/>
      <c r="Y91" s="33"/>
      <c r="Z91" s="16"/>
      <c r="AA91" s="31"/>
      <c r="AB91" s="1"/>
      <c r="AC91" s="1"/>
      <c r="AD91" s="1"/>
      <c r="AE91" s="1"/>
      <c r="AF91" s="1"/>
    </row>
    <row r="92" spans="1:32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7"/>
      <c r="P92" s="16"/>
      <c r="Q92" s="33"/>
      <c r="R92" s="33"/>
      <c r="S92" s="33"/>
      <c r="T92" s="33"/>
      <c r="U92" s="33"/>
      <c r="V92" s="33"/>
      <c r="W92" s="33"/>
      <c r="X92" s="33"/>
      <c r="Y92" s="33"/>
      <c r="Z92" s="16"/>
      <c r="AA92" s="31"/>
      <c r="AB92" s="1"/>
      <c r="AC92" s="1"/>
      <c r="AD92" s="1"/>
      <c r="AE92" s="1"/>
      <c r="AF92" s="1"/>
    </row>
    <row r="93" spans="1:32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7"/>
      <c r="P93" s="16"/>
      <c r="Q93" s="33"/>
      <c r="R93" s="33"/>
      <c r="S93" s="33"/>
      <c r="T93" s="33"/>
      <c r="U93" s="33"/>
      <c r="V93" s="33"/>
      <c r="W93" s="33"/>
      <c r="X93" s="33"/>
      <c r="Y93" s="33"/>
      <c r="Z93" s="16"/>
      <c r="AA93" s="31"/>
      <c r="AB93" s="1"/>
      <c r="AC93" s="1"/>
      <c r="AD93" s="1"/>
      <c r="AE93" s="1"/>
      <c r="AF93" s="1"/>
    </row>
    <row r="94" spans="1:32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7"/>
      <c r="P94" s="16"/>
      <c r="Q94" s="33"/>
      <c r="R94" s="33"/>
      <c r="S94" s="33"/>
      <c r="T94" s="33"/>
      <c r="U94" s="33"/>
      <c r="V94" s="33"/>
      <c r="W94" s="33"/>
      <c r="X94" s="33"/>
      <c r="Y94" s="33"/>
      <c r="Z94" s="16"/>
      <c r="AA94" s="31"/>
      <c r="AB94" s="1"/>
      <c r="AC94" s="1"/>
      <c r="AD94" s="1"/>
      <c r="AE94" s="1"/>
      <c r="AF94" s="1"/>
    </row>
    <row r="95" spans="1:32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7"/>
      <c r="P95" s="16"/>
      <c r="Q95" s="33"/>
      <c r="R95" s="33"/>
      <c r="S95" s="33"/>
      <c r="T95" s="33"/>
      <c r="U95" s="33"/>
      <c r="V95" s="33"/>
      <c r="W95" s="33"/>
      <c r="X95" s="33"/>
      <c r="Y95" s="33"/>
      <c r="Z95" s="16"/>
      <c r="AA95" s="31"/>
      <c r="AB95" s="1"/>
      <c r="AC95" s="1"/>
      <c r="AD95" s="1"/>
      <c r="AE95" s="1"/>
      <c r="AF95" s="1"/>
    </row>
    <row r="96" spans="1:32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7"/>
      <c r="P96" s="16"/>
      <c r="Q96" s="33"/>
      <c r="R96" s="33"/>
      <c r="S96" s="33"/>
      <c r="T96" s="33"/>
      <c r="U96" s="33"/>
      <c r="V96" s="33"/>
      <c r="W96" s="33"/>
      <c r="X96" s="33"/>
      <c r="Y96" s="33"/>
      <c r="Z96" s="16"/>
      <c r="AA96" s="31"/>
      <c r="AB96" s="1"/>
      <c r="AC96" s="1"/>
      <c r="AD96" s="1"/>
      <c r="AE96" s="1"/>
      <c r="AF96" s="1"/>
    </row>
    <row r="97" spans="1:32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7"/>
      <c r="P97" s="16"/>
      <c r="Q97" s="33"/>
      <c r="R97" s="33"/>
      <c r="S97" s="33"/>
      <c r="T97" s="33"/>
      <c r="U97" s="33"/>
      <c r="V97" s="33"/>
      <c r="W97" s="33"/>
      <c r="X97" s="33"/>
      <c r="Y97" s="33"/>
      <c r="Z97" s="16"/>
      <c r="AA97" s="31"/>
      <c r="AB97" s="1"/>
      <c r="AC97" s="1"/>
      <c r="AD97" s="1"/>
      <c r="AE97" s="1"/>
      <c r="AF97" s="1"/>
    </row>
    <row r="98" spans="1:32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7"/>
      <c r="P98" s="16"/>
      <c r="Q98" s="33"/>
      <c r="R98" s="33"/>
      <c r="S98" s="33"/>
      <c r="T98" s="33"/>
      <c r="U98" s="33"/>
      <c r="V98" s="33"/>
      <c r="W98" s="33"/>
      <c r="X98" s="33"/>
      <c r="Y98" s="33"/>
      <c r="Z98" s="16"/>
      <c r="AA98" s="31"/>
      <c r="AB98" s="1"/>
      <c r="AC98" s="1"/>
      <c r="AD98" s="1"/>
      <c r="AE98" s="1"/>
      <c r="AF98" s="1"/>
    </row>
    <row r="99" spans="1:32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7"/>
      <c r="P99" s="16"/>
      <c r="Q99" s="33"/>
      <c r="R99" s="33"/>
      <c r="S99" s="33"/>
      <c r="T99" s="33"/>
      <c r="U99" s="33"/>
      <c r="V99" s="33"/>
      <c r="W99" s="33"/>
      <c r="X99" s="33"/>
      <c r="Y99" s="33"/>
      <c r="Z99" s="16"/>
      <c r="AA99" s="31"/>
      <c r="AB99" s="1"/>
      <c r="AC99" s="1"/>
      <c r="AD99" s="1"/>
      <c r="AE99" s="1"/>
      <c r="AF99" s="1"/>
    </row>
    <row r="100" spans="1:32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7"/>
      <c r="P100" s="16"/>
      <c r="Q100" s="33"/>
      <c r="R100" s="33"/>
      <c r="S100" s="33"/>
      <c r="T100" s="33"/>
      <c r="U100" s="33"/>
      <c r="V100" s="33"/>
      <c r="W100" s="33"/>
      <c r="X100" s="33"/>
      <c r="Y100" s="33"/>
      <c r="Z100" s="16"/>
      <c r="AA100" s="31"/>
      <c r="AB100" s="1"/>
      <c r="AC100" s="1"/>
      <c r="AD100" s="1"/>
      <c r="AE100" s="1"/>
      <c r="AF100" s="1"/>
    </row>
    <row r="101" spans="1:32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7"/>
      <c r="P101" s="16"/>
      <c r="Q101" s="33"/>
      <c r="R101" s="33"/>
      <c r="S101" s="33"/>
      <c r="T101" s="33"/>
      <c r="U101" s="33"/>
      <c r="V101" s="33"/>
      <c r="W101" s="33"/>
      <c r="X101" s="33"/>
      <c r="Y101" s="33"/>
      <c r="Z101" s="16"/>
      <c r="AA101" s="31"/>
      <c r="AB101" s="1"/>
      <c r="AC101" s="1"/>
      <c r="AD101" s="1"/>
      <c r="AE101" s="1"/>
      <c r="AF101" s="1"/>
    </row>
    <row r="102" spans="1:32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7"/>
      <c r="P102" s="16"/>
      <c r="Q102" s="33"/>
      <c r="R102" s="33"/>
      <c r="S102" s="33"/>
      <c r="T102" s="33"/>
      <c r="U102" s="33"/>
      <c r="V102" s="33"/>
      <c r="W102" s="33"/>
      <c r="X102" s="33"/>
      <c r="Y102" s="33"/>
      <c r="Z102" s="16"/>
      <c r="AA102" s="31"/>
      <c r="AB102" s="1"/>
      <c r="AC102" s="1"/>
      <c r="AD102" s="1"/>
      <c r="AE102" s="1"/>
      <c r="AF102" s="1"/>
    </row>
    <row r="103" spans="1:32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7"/>
      <c r="P103" s="16"/>
      <c r="Q103" s="33"/>
      <c r="R103" s="33"/>
      <c r="S103" s="33"/>
      <c r="T103" s="33"/>
      <c r="U103" s="33"/>
      <c r="V103" s="33"/>
      <c r="W103" s="33"/>
      <c r="X103" s="33"/>
      <c r="Y103" s="33"/>
      <c r="Z103" s="16"/>
      <c r="AA103" s="31"/>
      <c r="AB103" s="1"/>
      <c r="AC103" s="1"/>
      <c r="AD103" s="1"/>
      <c r="AE103" s="1"/>
      <c r="AF103" s="1"/>
    </row>
    <row r="104" spans="1:32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7"/>
      <c r="P104" s="16"/>
      <c r="Q104" s="33"/>
      <c r="R104" s="33"/>
      <c r="S104" s="33"/>
      <c r="T104" s="33"/>
      <c r="U104" s="33"/>
      <c r="V104" s="33"/>
      <c r="W104" s="33"/>
      <c r="X104" s="33"/>
      <c r="Y104" s="33"/>
      <c r="Z104" s="16"/>
      <c r="AA104" s="31"/>
      <c r="AB104" s="1"/>
      <c r="AC104" s="1"/>
      <c r="AD104" s="1"/>
      <c r="AE104" s="1"/>
      <c r="AF104" s="1"/>
    </row>
    <row r="105" spans="1:32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7"/>
      <c r="P105" s="16"/>
      <c r="Q105" s="33"/>
      <c r="R105" s="33"/>
      <c r="S105" s="33"/>
      <c r="T105" s="33"/>
      <c r="U105" s="33"/>
      <c r="V105" s="33"/>
      <c r="W105" s="33"/>
      <c r="X105" s="33"/>
      <c r="Y105" s="33"/>
      <c r="Z105" s="16"/>
      <c r="AA105" s="31"/>
      <c r="AB105" s="1"/>
      <c r="AC105" s="1"/>
      <c r="AD105" s="1"/>
      <c r="AE105" s="1"/>
      <c r="AF105" s="1"/>
    </row>
    <row r="106" spans="1:32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7"/>
      <c r="P106" s="16"/>
      <c r="Q106" s="33"/>
      <c r="R106" s="33"/>
      <c r="S106" s="33"/>
      <c r="T106" s="33"/>
      <c r="U106" s="33"/>
      <c r="V106" s="33"/>
      <c r="W106" s="33"/>
      <c r="X106" s="33"/>
      <c r="Y106" s="33"/>
      <c r="Z106" s="16"/>
      <c r="AA106" s="31"/>
      <c r="AB106" s="1"/>
      <c r="AC106" s="1"/>
      <c r="AD106" s="1"/>
      <c r="AE106" s="1"/>
      <c r="AF106" s="1"/>
    </row>
    <row r="107" spans="1:32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7"/>
      <c r="P107" s="16"/>
      <c r="Q107" s="33"/>
      <c r="R107" s="33"/>
      <c r="S107" s="33"/>
      <c r="T107" s="33"/>
      <c r="U107" s="33"/>
      <c r="V107" s="33"/>
      <c r="W107" s="33"/>
      <c r="X107" s="33"/>
      <c r="Y107" s="33"/>
      <c r="Z107" s="16"/>
      <c r="AA107" s="31"/>
      <c r="AB107" s="1"/>
      <c r="AC107" s="1"/>
      <c r="AD107" s="1"/>
      <c r="AE107" s="1"/>
      <c r="AF107" s="1"/>
    </row>
    <row r="108" spans="1:32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7"/>
      <c r="P108" s="16"/>
      <c r="Q108" s="33"/>
      <c r="R108" s="33"/>
      <c r="S108" s="33"/>
      <c r="T108" s="33"/>
      <c r="U108" s="33"/>
      <c r="V108" s="33"/>
      <c r="W108" s="33"/>
      <c r="X108" s="33"/>
      <c r="Y108" s="33"/>
      <c r="Z108" s="16"/>
      <c r="AA108" s="31"/>
      <c r="AB108" s="1"/>
      <c r="AC108" s="1"/>
      <c r="AD108" s="1"/>
      <c r="AE108" s="1"/>
      <c r="AF108" s="1"/>
    </row>
    <row r="109" spans="1:32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7"/>
      <c r="P109" s="16"/>
      <c r="Q109" s="33"/>
      <c r="R109" s="33"/>
      <c r="S109" s="33"/>
      <c r="T109" s="33"/>
      <c r="U109" s="33"/>
      <c r="V109" s="33"/>
      <c r="W109" s="33"/>
      <c r="X109" s="33"/>
      <c r="Y109" s="33"/>
      <c r="Z109" s="16"/>
      <c r="AA109" s="31"/>
      <c r="AB109" s="1"/>
      <c r="AC109" s="1"/>
      <c r="AD109" s="1"/>
      <c r="AE109" s="1"/>
      <c r="AF109" s="1"/>
    </row>
    <row r="110" spans="1:32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7"/>
      <c r="P110" s="16"/>
      <c r="Q110" s="33"/>
      <c r="R110" s="33"/>
      <c r="S110" s="33"/>
      <c r="T110" s="33"/>
      <c r="U110" s="33"/>
      <c r="V110" s="33"/>
      <c r="W110" s="33"/>
      <c r="X110" s="33"/>
      <c r="Y110" s="33"/>
      <c r="Z110" s="16"/>
      <c r="AA110" s="31"/>
      <c r="AB110" s="1"/>
      <c r="AC110" s="1"/>
      <c r="AD110" s="1"/>
      <c r="AE110" s="1"/>
      <c r="AF110" s="1"/>
    </row>
    <row r="111" spans="1:32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7"/>
      <c r="P111" s="16"/>
      <c r="Q111" s="33"/>
      <c r="R111" s="33"/>
      <c r="S111" s="33"/>
      <c r="T111" s="33"/>
      <c r="U111" s="33"/>
      <c r="V111" s="33"/>
      <c r="W111" s="33"/>
      <c r="X111" s="33"/>
      <c r="Y111" s="33"/>
      <c r="Z111" s="16"/>
      <c r="AA111" s="31"/>
      <c r="AB111" s="1"/>
      <c r="AC111" s="1"/>
      <c r="AD111" s="1"/>
      <c r="AE111" s="1"/>
      <c r="AF111" s="1"/>
    </row>
    <row r="112" spans="1:32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7"/>
      <c r="P112" s="16"/>
      <c r="Q112" s="33"/>
      <c r="R112" s="33"/>
      <c r="S112" s="33"/>
      <c r="T112" s="33"/>
      <c r="U112" s="33"/>
      <c r="V112" s="33"/>
      <c r="W112" s="33"/>
      <c r="X112" s="33"/>
      <c r="Y112" s="33"/>
      <c r="Z112" s="16"/>
      <c r="AA112" s="31"/>
      <c r="AB112" s="1"/>
      <c r="AC112" s="1"/>
      <c r="AD112" s="1"/>
      <c r="AE112" s="1"/>
      <c r="AF112" s="1"/>
    </row>
    <row r="113" spans="1:32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7"/>
      <c r="P113" s="16"/>
      <c r="Q113" s="33"/>
      <c r="R113" s="33"/>
      <c r="S113" s="33"/>
      <c r="T113" s="33"/>
      <c r="U113" s="33"/>
      <c r="V113" s="33"/>
      <c r="W113" s="33"/>
      <c r="X113" s="33"/>
      <c r="Y113" s="33"/>
      <c r="Z113" s="16"/>
      <c r="AA113" s="31"/>
      <c r="AB113" s="1"/>
      <c r="AC113" s="1"/>
      <c r="AD113" s="1"/>
      <c r="AE113" s="1"/>
      <c r="AF113" s="1"/>
    </row>
    <row r="114" spans="1:32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7"/>
      <c r="P114" s="16"/>
      <c r="Q114" s="33"/>
      <c r="R114" s="33"/>
      <c r="S114" s="33"/>
      <c r="T114" s="33"/>
      <c r="U114" s="33"/>
      <c r="V114" s="33"/>
      <c r="W114" s="33"/>
      <c r="X114" s="33"/>
      <c r="Y114" s="33"/>
      <c r="Z114" s="16"/>
      <c r="AA114" s="31"/>
      <c r="AB114" s="1"/>
      <c r="AC114" s="1"/>
      <c r="AD114" s="1"/>
      <c r="AE114" s="1"/>
      <c r="AF114" s="1"/>
    </row>
    <row r="115" spans="1:32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7"/>
      <c r="P115" s="16"/>
      <c r="Q115" s="33"/>
      <c r="R115" s="33"/>
      <c r="S115" s="33"/>
      <c r="T115" s="33"/>
      <c r="U115" s="33"/>
      <c r="V115" s="33"/>
      <c r="W115" s="33"/>
      <c r="X115" s="33"/>
      <c r="Y115" s="33"/>
      <c r="Z115" s="16"/>
      <c r="AA115" s="31"/>
      <c r="AB115" s="1"/>
      <c r="AC115" s="1"/>
      <c r="AD115" s="1"/>
      <c r="AE115" s="1"/>
      <c r="AF115" s="1"/>
    </row>
    <row r="116" spans="1:32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7"/>
      <c r="P116" s="16"/>
      <c r="Q116" s="33"/>
      <c r="R116" s="33"/>
      <c r="S116" s="33"/>
      <c r="T116" s="33"/>
      <c r="U116" s="33"/>
      <c r="V116" s="33"/>
      <c r="W116" s="33"/>
      <c r="X116" s="33"/>
      <c r="Y116" s="33"/>
      <c r="Z116" s="16"/>
      <c r="AA116" s="31"/>
      <c r="AB116" s="1"/>
      <c r="AC116" s="1"/>
      <c r="AD116" s="1"/>
      <c r="AE116" s="1"/>
      <c r="AF116" s="1"/>
    </row>
    <row r="117" spans="1:32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7"/>
      <c r="P117" s="16"/>
      <c r="Q117" s="33"/>
      <c r="R117" s="33"/>
      <c r="S117" s="33"/>
      <c r="T117" s="33"/>
      <c r="U117" s="33"/>
      <c r="V117" s="33"/>
      <c r="W117" s="33"/>
      <c r="X117" s="33"/>
      <c r="Y117" s="33"/>
      <c r="Z117" s="16"/>
      <c r="AA117" s="31"/>
      <c r="AB117" s="1"/>
      <c r="AC117" s="1"/>
      <c r="AD117" s="1"/>
      <c r="AE117" s="1"/>
      <c r="AF117" s="1"/>
    </row>
    <row r="118" spans="1:32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7"/>
      <c r="P118" s="16"/>
      <c r="Q118" s="33"/>
      <c r="R118" s="33"/>
      <c r="S118" s="33"/>
      <c r="T118" s="33"/>
      <c r="U118" s="33"/>
      <c r="V118" s="33"/>
      <c r="W118" s="33"/>
      <c r="X118" s="33"/>
      <c r="Y118" s="33"/>
      <c r="Z118" s="16"/>
      <c r="AA118" s="31"/>
      <c r="AB118" s="1"/>
      <c r="AC118" s="1"/>
      <c r="AD118" s="1"/>
      <c r="AE118" s="1"/>
      <c r="AF118" s="1"/>
    </row>
    <row r="119" spans="1:32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7"/>
      <c r="P119" s="16"/>
      <c r="Q119" s="33"/>
      <c r="R119" s="33"/>
      <c r="S119" s="33"/>
      <c r="T119" s="33"/>
      <c r="U119" s="33"/>
      <c r="V119" s="33"/>
      <c r="W119" s="33"/>
      <c r="X119" s="33"/>
      <c r="Y119" s="33"/>
      <c r="Z119" s="16"/>
      <c r="AA119" s="31"/>
      <c r="AB119" s="1"/>
      <c r="AC119" s="1"/>
      <c r="AD119" s="1"/>
      <c r="AE119" s="1"/>
      <c r="AF119" s="1"/>
    </row>
    <row r="120" spans="1:32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7"/>
      <c r="P120" s="16"/>
      <c r="Q120" s="33"/>
      <c r="R120" s="33"/>
      <c r="S120" s="33"/>
      <c r="T120" s="33"/>
      <c r="U120" s="33"/>
      <c r="V120" s="33"/>
      <c r="W120" s="33"/>
      <c r="X120" s="33"/>
      <c r="Y120" s="33"/>
      <c r="Z120" s="16"/>
      <c r="AA120" s="31"/>
      <c r="AB120" s="1"/>
      <c r="AC120" s="1"/>
      <c r="AD120" s="1"/>
      <c r="AE120" s="1"/>
      <c r="AF120" s="1"/>
    </row>
    <row r="121" spans="1:32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7"/>
      <c r="P121" s="16"/>
      <c r="Q121" s="33"/>
      <c r="R121" s="33"/>
      <c r="S121" s="33"/>
      <c r="T121" s="33"/>
      <c r="U121" s="33"/>
      <c r="V121" s="33"/>
      <c r="W121" s="33"/>
      <c r="X121" s="33"/>
      <c r="Y121" s="33"/>
      <c r="Z121" s="16"/>
      <c r="AA121" s="31"/>
      <c r="AB121" s="1"/>
      <c r="AC121" s="1"/>
      <c r="AD121" s="1"/>
      <c r="AE121" s="1"/>
      <c r="AF121" s="1"/>
    </row>
    <row r="122" spans="1:32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7"/>
      <c r="P122" s="16"/>
      <c r="Q122" s="33"/>
      <c r="R122" s="33"/>
      <c r="S122" s="33"/>
      <c r="T122" s="33"/>
      <c r="U122" s="33"/>
      <c r="V122" s="33"/>
      <c r="W122" s="33"/>
      <c r="X122" s="33"/>
      <c r="Y122" s="33"/>
      <c r="Z122" s="16"/>
      <c r="AA122" s="31"/>
      <c r="AB122" s="1"/>
      <c r="AC122" s="1"/>
      <c r="AD122" s="1"/>
      <c r="AE122" s="1"/>
      <c r="AF122" s="1"/>
    </row>
    <row r="123" spans="1:32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7"/>
      <c r="P123" s="16"/>
      <c r="Q123" s="33"/>
      <c r="R123" s="33"/>
      <c r="S123" s="33"/>
      <c r="T123" s="33"/>
      <c r="U123" s="33"/>
      <c r="V123" s="33"/>
      <c r="W123" s="33"/>
      <c r="X123" s="33"/>
      <c r="Y123" s="33"/>
      <c r="Z123" s="16"/>
      <c r="AA123" s="31"/>
      <c r="AB123" s="1"/>
      <c r="AC123" s="1"/>
      <c r="AD123" s="1"/>
      <c r="AE123" s="1"/>
      <c r="AF123" s="1"/>
    </row>
    <row r="124" spans="1:32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7"/>
      <c r="P124" s="16"/>
      <c r="Q124" s="33"/>
      <c r="R124" s="33"/>
      <c r="S124" s="33"/>
      <c r="T124" s="33"/>
      <c r="U124" s="33"/>
      <c r="V124" s="33"/>
      <c r="W124" s="33"/>
      <c r="X124" s="33"/>
      <c r="Y124" s="33"/>
      <c r="Z124" s="16"/>
      <c r="AA124" s="31"/>
      <c r="AB124" s="1"/>
      <c r="AC124" s="1"/>
      <c r="AD124" s="1"/>
      <c r="AE124" s="1"/>
      <c r="AF124" s="1"/>
    </row>
    <row r="125" spans="1:32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7"/>
      <c r="P125" s="16"/>
      <c r="Q125" s="33"/>
      <c r="R125" s="33"/>
      <c r="S125" s="33"/>
      <c r="T125" s="33"/>
      <c r="U125" s="33"/>
      <c r="V125" s="33"/>
      <c r="W125" s="33"/>
      <c r="X125" s="33"/>
      <c r="Y125" s="33"/>
      <c r="Z125" s="16"/>
      <c r="AA125" s="31"/>
      <c r="AB125" s="1"/>
      <c r="AC125" s="1"/>
      <c r="AD125" s="1"/>
      <c r="AE125" s="1"/>
      <c r="AF125" s="1"/>
    </row>
    <row r="126" spans="1:32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7"/>
      <c r="P126" s="16"/>
      <c r="Q126" s="33"/>
      <c r="R126" s="33"/>
      <c r="S126" s="33"/>
      <c r="T126" s="33"/>
      <c r="U126" s="33"/>
      <c r="V126" s="33"/>
      <c r="W126" s="33"/>
      <c r="X126" s="33"/>
      <c r="Y126" s="33"/>
      <c r="Z126" s="16"/>
      <c r="AA126" s="31"/>
      <c r="AB126" s="1"/>
      <c r="AC126" s="1"/>
      <c r="AD126" s="1"/>
      <c r="AE126" s="1"/>
      <c r="AF126" s="1"/>
    </row>
    <row r="127" spans="1:32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7"/>
      <c r="P127" s="16"/>
      <c r="Q127" s="33"/>
      <c r="R127" s="33"/>
      <c r="S127" s="33"/>
      <c r="T127" s="33"/>
      <c r="U127" s="33"/>
      <c r="V127" s="33"/>
      <c r="W127" s="33"/>
      <c r="X127" s="33"/>
      <c r="Y127" s="33"/>
      <c r="Z127" s="16"/>
      <c r="AA127" s="31"/>
      <c r="AB127" s="1"/>
      <c r="AC127" s="1"/>
      <c r="AD127" s="1"/>
      <c r="AE127" s="1"/>
      <c r="AF127" s="1"/>
    </row>
    <row r="128" spans="1:32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7"/>
      <c r="P128" s="16"/>
      <c r="Q128" s="33"/>
      <c r="R128" s="33"/>
      <c r="S128" s="33"/>
      <c r="T128" s="33"/>
      <c r="U128" s="33"/>
      <c r="V128" s="33"/>
      <c r="W128" s="33"/>
      <c r="X128" s="33"/>
      <c r="Y128" s="33"/>
      <c r="Z128" s="16"/>
      <c r="AA128" s="31"/>
      <c r="AB128" s="1"/>
      <c r="AC128" s="1"/>
      <c r="AD128" s="1"/>
      <c r="AE128" s="1"/>
      <c r="AF128" s="1"/>
    </row>
    <row r="129" spans="1:32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7"/>
      <c r="P129" s="16"/>
      <c r="Q129" s="33"/>
      <c r="R129" s="33"/>
      <c r="S129" s="33"/>
      <c r="T129" s="33"/>
      <c r="U129" s="33"/>
      <c r="V129" s="33"/>
      <c r="W129" s="33"/>
      <c r="X129" s="33"/>
      <c r="Y129" s="33"/>
      <c r="Z129" s="16"/>
      <c r="AA129" s="31"/>
      <c r="AB129" s="1"/>
      <c r="AC129" s="1"/>
      <c r="AD129" s="1"/>
      <c r="AE129" s="1"/>
      <c r="AF129" s="1"/>
    </row>
    <row r="130" spans="1:32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7"/>
      <c r="P130" s="16"/>
      <c r="Q130" s="33"/>
      <c r="R130" s="33"/>
      <c r="S130" s="33"/>
      <c r="T130" s="33"/>
      <c r="U130" s="33"/>
      <c r="V130" s="33"/>
      <c r="W130" s="33"/>
      <c r="X130" s="33"/>
      <c r="Y130" s="33"/>
      <c r="Z130" s="16"/>
      <c r="AA130" s="31"/>
      <c r="AB130" s="1"/>
      <c r="AC130" s="1"/>
      <c r="AD130" s="1"/>
      <c r="AE130" s="1"/>
      <c r="AF130" s="1"/>
    </row>
    <row r="131" spans="1:32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7"/>
      <c r="P131" s="16"/>
      <c r="Q131" s="33"/>
      <c r="R131" s="33"/>
      <c r="S131" s="33"/>
      <c r="T131" s="33"/>
      <c r="U131" s="33"/>
      <c r="V131" s="33"/>
      <c r="W131" s="33"/>
      <c r="X131" s="33"/>
      <c r="Y131" s="33"/>
      <c r="Z131" s="16"/>
      <c r="AA131" s="31"/>
      <c r="AB131" s="1"/>
      <c r="AC131" s="1"/>
      <c r="AD131" s="1"/>
      <c r="AE131" s="1"/>
      <c r="AF131" s="1"/>
    </row>
    <row r="132" spans="1:32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7"/>
      <c r="P132" s="16"/>
      <c r="Q132" s="33"/>
      <c r="R132" s="33"/>
      <c r="S132" s="33"/>
      <c r="T132" s="33"/>
      <c r="U132" s="33"/>
      <c r="V132" s="33"/>
      <c r="W132" s="33"/>
      <c r="X132" s="33"/>
      <c r="Y132" s="33"/>
      <c r="Z132" s="16"/>
      <c r="AA132" s="31"/>
      <c r="AB132" s="1"/>
      <c r="AC132" s="1"/>
      <c r="AD132" s="1"/>
      <c r="AE132" s="1"/>
      <c r="AF132" s="1"/>
    </row>
    <row r="133" spans="1:32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7"/>
      <c r="P133" s="16"/>
      <c r="Q133" s="33"/>
      <c r="R133" s="33"/>
      <c r="S133" s="33"/>
      <c r="T133" s="33"/>
      <c r="U133" s="33"/>
      <c r="V133" s="33"/>
      <c r="W133" s="33"/>
      <c r="X133" s="33"/>
      <c r="Y133" s="33"/>
      <c r="Z133" s="16"/>
      <c r="AA133" s="31"/>
      <c r="AB133" s="1"/>
      <c r="AC133" s="1"/>
      <c r="AD133" s="1"/>
      <c r="AE133" s="1"/>
      <c r="AF133" s="1"/>
    </row>
    <row r="134" spans="1:32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7"/>
      <c r="P134" s="16"/>
      <c r="Q134" s="33"/>
      <c r="R134" s="33"/>
      <c r="S134" s="33"/>
      <c r="T134" s="33"/>
      <c r="U134" s="33"/>
      <c r="V134" s="33"/>
      <c r="W134" s="33"/>
      <c r="X134" s="33"/>
      <c r="Y134" s="33"/>
      <c r="Z134" s="16"/>
      <c r="AA134" s="31"/>
      <c r="AB134" s="1"/>
      <c r="AC134" s="1"/>
      <c r="AD134" s="1"/>
      <c r="AE134" s="1"/>
      <c r="AF134" s="1"/>
    </row>
    <row r="135" spans="1:32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7"/>
      <c r="P135" s="16"/>
      <c r="Q135" s="33"/>
      <c r="R135" s="33"/>
      <c r="S135" s="33"/>
      <c r="T135" s="33"/>
      <c r="U135" s="33"/>
      <c r="V135" s="33"/>
      <c r="W135" s="33"/>
      <c r="X135" s="33"/>
      <c r="Y135" s="33"/>
      <c r="Z135" s="16"/>
      <c r="AA135" s="31"/>
      <c r="AB135" s="1"/>
      <c r="AC135" s="1"/>
      <c r="AD135" s="1"/>
      <c r="AE135" s="1"/>
      <c r="AF135" s="1"/>
    </row>
    <row r="136" spans="1:32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7"/>
      <c r="P136" s="16"/>
      <c r="Q136" s="33"/>
      <c r="R136" s="33"/>
      <c r="S136" s="33"/>
      <c r="T136" s="33"/>
      <c r="U136" s="33"/>
      <c r="V136" s="33"/>
      <c r="W136" s="33"/>
      <c r="X136" s="33"/>
      <c r="Y136" s="33"/>
      <c r="Z136" s="16"/>
      <c r="AA136" s="31"/>
      <c r="AB136" s="1"/>
      <c r="AC136" s="1"/>
      <c r="AD136" s="1"/>
      <c r="AE136" s="1"/>
      <c r="AF136" s="1"/>
    </row>
    <row r="137" spans="1:32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7"/>
      <c r="P137" s="16"/>
      <c r="Q137" s="33"/>
      <c r="R137" s="33"/>
      <c r="S137" s="33"/>
      <c r="T137" s="33"/>
      <c r="U137" s="33"/>
      <c r="V137" s="33"/>
      <c r="W137" s="33"/>
      <c r="X137" s="33"/>
      <c r="Y137" s="33"/>
      <c r="Z137" s="16"/>
      <c r="AA137" s="31"/>
      <c r="AB137" s="1"/>
      <c r="AC137" s="1"/>
      <c r="AD137" s="1"/>
      <c r="AE137" s="1"/>
      <c r="AF137" s="1"/>
    </row>
    <row r="138" spans="1:32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7"/>
      <c r="P138" s="16"/>
      <c r="Q138" s="33"/>
      <c r="R138" s="33"/>
      <c r="S138" s="33"/>
      <c r="T138" s="33"/>
      <c r="U138" s="33"/>
      <c r="V138" s="33"/>
      <c r="W138" s="33"/>
      <c r="X138" s="33"/>
      <c r="Y138" s="33"/>
      <c r="Z138" s="16"/>
      <c r="AA138" s="31"/>
      <c r="AB138" s="1"/>
      <c r="AC138" s="1"/>
      <c r="AD138" s="1"/>
      <c r="AE138" s="1"/>
      <c r="AF138" s="1"/>
    </row>
    <row r="139" spans="1:32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7"/>
      <c r="P139" s="16"/>
      <c r="Q139" s="33"/>
      <c r="R139" s="33"/>
      <c r="S139" s="33"/>
      <c r="T139" s="33"/>
      <c r="U139" s="33"/>
      <c r="V139" s="33"/>
      <c r="W139" s="33"/>
      <c r="X139" s="33"/>
      <c r="Y139" s="33"/>
      <c r="Z139" s="16"/>
      <c r="AA139" s="31"/>
      <c r="AB139" s="1"/>
      <c r="AC139" s="1"/>
      <c r="AD139" s="1"/>
      <c r="AE139" s="1"/>
      <c r="AF139" s="1"/>
    </row>
    <row r="140" spans="1:32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7"/>
      <c r="P140" s="16"/>
      <c r="Q140" s="33"/>
      <c r="R140" s="33"/>
      <c r="S140" s="33"/>
      <c r="T140" s="33"/>
      <c r="U140" s="33"/>
      <c r="V140" s="33"/>
      <c r="W140" s="33"/>
      <c r="X140" s="33"/>
      <c r="Y140" s="33"/>
      <c r="Z140" s="16"/>
      <c r="AA140" s="31"/>
      <c r="AB140" s="1"/>
      <c r="AC140" s="1"/>
      <c r="AD140" s="1"/>
      <c r="AE140" s="1"/>
      <c r="AF140" s="1"/>
    </row>
    <row r="141" spans="1:32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7"/>
      <c r="P141" s="16"/>
      <c r="Q141" s="33"/>
      <c r="R141" s="33"/>
      <c r="S141" s="33"/>
      <c r="T141" s="33"/>
      <c r="U141" s="33"/>
      <c r="V141" s="33"/>
      <c r="W141" s="33"/>
      <c r="X141" s="33"/>
      <c r="Y141" s="33"/>
      <c r="Z141" s="16"/>
      <c r="AA141" s="31"/>
      <c r="AB141" s="1"/>
      <c r="AC141" s="1"/>
      <c r="AD141" s="1"/>
      <c r="AE141" s="1"/>
      <c r="AF141" s="1"/>
    </row>
    <row r="142" spans="1:32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7"/>
      <c r="P142" s="16"/>
      <c r="Q142" s="33"/>
      <c r="R142" s="33"/>
      <c r="S142" s="33"/>
      <c r="T142" s="33"/>
      <c r="U142" s="33"/>
      <c r="V142" s="33"/>
      <c r="W142" s="33"/>
      <c r="X142" s="33"/>
      <c r="Y142" s="33"/>
      <c r="Z142" s="16"/>
      <c r="AA142" s="31"/>
      <c r="AB142" s="1"/>
      <c r="AC142" s="1"/>
      <c r="AD142" s="1"/>
      <c r="AE142" s="1"/>
      <c r="AF142" s="1"/>
    </row>
    <row r="143" spans="1:32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7"/>
      <c r="P143" s="16"/>
      <c r="Q143" s="33"/>
      <c r="R143" s="33"/>
      <c r="S143" s="33"/>
      <c r="T143" s="33"/>
      <c r="U143" s="33"/>
      <c r="V143" s="33"/>
      <c r="W143" s="33"/>
      <c r="X143" s="33"/>
      <c r="Y143" s="33"/>
      <c r="Z143" s="16"/>
      <c r="AA143" s="31"/>
      <c r="AB143" s="1"/>
      <c r="AC143" s="1"/>
      <c r="AD143" s="1"/>
      <c r="AE143" s="1"/>
      <c r="AF143" s="1"/>
    </row>
    <row r="144" spans="1:32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7"/>
      <c r="P144" s="16"/>
      <c r="Q144" s="33"/>
      <c r="R144" s="33"/>
      <c r="S144" s="33"/>
      <c r="T144" s="33"/>
      <c r="U144" s="33"/>
      <c r="V144" s="33"/>
      <c r="W144" s="33"/>
      <c r="X144" s="33"/>
      <c r="Y144" s="33"/>
      <c r="Z144" s="16"/>
      <c r="AA144" s="31"/>
      <c r="AB144" s="1"/>
      <c r="AC144" s="1"/>
      <c r="AD144" s="1"/>
      <c r="AE144" s="1"/>
      <c r="AF144" s="1"/>
    </row>
    <row r="145" spans="1:32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7"/>
      <c r="P145" s="16"/>
      <c r="Q145" s="33"/>
      <c r="R145" s="33"/>
      <c r="S145" s="33"/>
      <c r="T145" s="33"/>
      <c r="U145" s="33"/>
      <c r="V145" s="33"/>
      <c r="W145" s="33"/>
      <c r="X145" s="33"/>
      <c r="Y145" s="33"/>
      <c r="Z145" s="16"/>
      <c r="AA145" s="31"/>
      <c r="AB145" s="1"/>
      <c r="AC145" s="1"/>
      <c r="AD145" s="1"/>
      <c r="AE145" s="1"/>
      <c r="AF145" s="1"/>
    </row>
    <row r="146" spans="1:32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7"/>
      <c r="P146" s="16"/>
      <c r="Q146" s="33"/>
      <c r="R146" s="33"/>
      <c r="S146" s="33"/>
      <c r="T146" s="33"/>
      <c r="U146" s="33"/>
      <c r="V146" s="33"/>
      <c r="W146" s="33"/>
      <c r="X146" s="33"/>
      <c r="Y146" s="33"/>
      <c r="Z146" s="16"/>
      <c r="AA146" s="31"/>
      <c r="AB146" s="1"/>
      <c r="AC146" s="1"/>
      <c r="AD146" s="1"/>
      <c r="AE146" s="1"/>
      <c r="AF146" s="1"/>
    </row>
    <row r="147" spans="1:32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7"/>
      <c r="P147" s="16"/>
      <c r="Q147" s="33"/>
      <c r="R147" s="33"/>
      <c r="S147" s="33"/>
      <c r="T147" s="33"/>
      <c r="U147" s="33"/>
      <c r="V147" s="33"/>
      <c r="W147" s="33"/>
      <c r="X147" s="33"/>
      <c r="Y147" s="33"/>
      <c r="Z147" s="16"/>
      <c r="AA147" s="31"/>
      <c r="AB147" s="1"/>
      <c r="AC147" s="1"/>
      <c r="AD147" s="1"/>
      <c r="AE147" s="1"/>
      <c r="AF147" s="1"/>
    </row>
    <row r="148" spans="1:32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7"/>
      <c r="P148" s="16"/>
      <c r="Q148" s="33"/>
      <c r="R148" s="33"/>
      <c r="S148" s="33"/>
      <c r="T148" s="33"/>
      <c r="U148" s="33"/>
      <c r="V148" s="33"/>
      <c r="W148" s="33"/>
      <c r="X148" s="33"/>
      <c r="Y148" s="33"/>
      <c r="Z148" s="16"/>
      <c r="AA148" s="31"/>
      <c r="AB148" s="1"/>
      <c r="AC148" s="1"/>
      <c r="AD148" s="1"/>
      <c r="AE148" s="1"/>
      <c r="AF148" s="1"/>
    </row>
    <row r="149" spans="1:32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7"/>
      <c r="P149" s="16"/>
      <c r="Q149" s="33"/>
      <c r="R149" s="33"/>
      <c r="S149" s="33"/>
      <c r="T149" s="33"/>
      <c r="U149" s="33"/>
      <c r="V149" s="33"/>
      <c r="W149" s="33"/>
      <c r="X149" s="33"/>
      <c r="Y149" s="33"/>
      <c r="Z149" s="16"/>
      <c r="AA149" s="31"/>
      <c r="AB149" s="1"/>
      <c r="AC149" s="1"/>
      <c r="AD149" s="1"/>
      <c r="AE149" s="1"/>
      <c r="AF149" s="1"/>
    </row>
    <row r="150" spans="1:32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7"/>
      <c r="P150" s="16"/>
      <c r="Q150" s="33"/>
      <c r="R150" s="33"/>
      <c r="S150" s="33"/>
      <c r="T150" s="33"/>
      <c r="U150" s="33"/>
      <c r="V150" s="33"/>
      <c r="W150" s="33"/>
      <c r="X150" s="33"/>
      <c r="Y150" s="33"/>
      <c r="Z150" s="16"/>
      <c r="AA150" s="31"/>
      <c r="AB150" s="1"/>
      <c r="AC150" s="1"/>
      <c r="AD150" s="1"/>
      <c r="AE150" s="1"/>
      <c r="AF150" s="1"/>
    </row>
    <row r="151" spans="1:32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7"/>
      <c r="P151" s="16"/>
      <c r="Q151" s="33"/>
      <c r="R151" s="33"/>
      <c r="S151" s="33"/>
      <c r="T151" s="33"/>
      <c r="U151" s="33"/>
      <c r="V151" s="33"/>
      <c r="W151" s="33"/>
      <c r="X151" s="33"/>
      <c r="Y151" s="33"/>
      <c r="Z151" s="16"/>
      <c r="AA151" s="31"/>
      <c r="AB151" s="1"/>
      <c r="AC151" s="1"/>
      <c r="AD151" s="1"/>
      <c r="AE151" s="1"/>
      <c r="AF151" s="1"/>
    </row>
    <row r="152" spans="1:32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7"/>
      <c r="P152" s="16"/>
      <c r="Q152" s="33"/>
      <c r="R152" s="33"/>
      <c r="S152" s="33"/>
      <c r="T152" s="33"/>
      <c r="U152" s="33"/>
      <c r="V152" s="33"/>
      <c r="W152" s="33"/>
      <c r="X152" s="33"/>
      <c r="Y152" s="33"/>
      <c r="Z152" s="16"/>
      <c r="AA152" s="31"/>
      <c r="AB152" s="1"/>
      <c r="AC152" s="1"/>
      <c r="AD152" s="1"/>
      <c r="AE152" s="1"/>
      <c r="AF152" s="1"/>
    </row>
    <row r="153" spans="1:32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7"/>
      <c r="P153" s="16"/>
      <c r="Q153" s="33"/>
      <c r="R153" s="33"/>
      <c r="S153" s="33"/>
      <c r="T153" s="33"/>
      <c r="U153" s="33"/>
      <c r="V153" s="33"/>
      <c r="W153" s="33"/>
      <c r="X153" s="33"/>
      <c r="Y153" s="33"/>
      <c r="Z153" s="16"/>
      <c r="AA153" s="31"/>
      <c r="AB153" s="1"/>
      <c r="AC153" s="1"/>
      <c r="AD153" s="1"/>
      <c r="AE153" s="1"/>
      <c r="AF153" s="1"/>
    </row>
    <row r="154" spans="1:32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7"/>
      <c r="P154" s="16"/>
      <c r="Q154" s="33"/>
      <c r="R154" s="33"/>
      <c r="S154" s="33"/>
      <c r="T154" s="33"/>
      <c r="U154" s="33"/>
      <c r="V154" s="33"/>
      <c r="W154" s="33"/>
      <c r="X154" s="33"/>
      <c r="Y154" s="33"/>
      <c r="Z154" s="16"/>
      <c r="AA154" s="31"/>
      <c r="AB154" s="1"/>
      <c r="AC154" s="1"/>
      <c r="AD154" s="1"/>
      <c r="AE154" s="1"/>
      <c r="AF154" s="1"/>
    </row>
    <row r="155" spans="1:32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7"/>
      <c r="P155" s="16"/>
      <c r="Q155" s="33"/>
      <c r="R155" s="33"/>
      <c r="S155" s="33"/>
      <c r="T155" s="33"/>
      <c r="U155" s="33"/>
      <c r="V155" s="33"/>
      <c r="W155" s="33"/>
      <c r="X155" s="33"/>
      <c r="Y155" s="33"/>
      <c r="Z155" s="16"/>
      <c r="AA155" s="31"/>
      <c r="AB155" s="1"/>
      <c r="AC155" s="1"/>
      <c r="AD155" s="1"/>
      <c r="AE155" s="1"/>
      <c r="AF155" s="1"/>
    </row>
    <row r="156" spans="1:32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7"/>
      <c r="P156" s="16"/>
      <c r="Q156" s="33"/>
      <c r="R156" s="33"/>
      <c r="S156" s="33"/>
      <c r="T156" s="33"/>
      <c r="U156" s="33"/>
      <c r="V156" s="33"/>
      <c r="W156" s="33"/>
      <c r="X156" s="33"/>
      <c r="Y156" s="33"/>
      <c r="Z156" s="16"/>
      <c r="AA156" s="31"/>
      <c r="AB156" s="1"/>
      <c r="AC156" s="1"/>
      <c r="AD156" s="1"/>
      <c r="AE156" s="1"/>
      <c r="AF156" s="1"/>
    </row>
    <row r="157" spans="1:32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7"/>
      <c r="P157" s="16"/>
      <c r="Q157" s="33"/>
      <c r="R157" s="33"/>
      <c r="S157" s="33"/>
      <c r="T157" s="33"/>
      <c r="U157" s="33"/>
      <c r="V157" s="33"/>
      <c r="W157" s="33"/>
      <c r="X157" s="33"/>
      <c r="Y157" s="33"/>
      <c r="Z157" s="16"/>
      <c r="AA157" s="31"/>
      <c r="AB157" s="1"/>
      <c r="AC157" s="1"/>
      <c r="AD157" s="1"/>
      <c r="AE157" s="1"/>
      <c r="AF157" s="1"/>
    </row>
    <row r="158" spans="1:32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7"/>
      <c r="P158" s="16"/>
      <c r="Q158" s="33"/>
      <c r="R158" s="33"/>
      <c r="S158" s="33"/>
      <c r="T158" s="33"/>
      <c r="U158" s="33"/>
      <c r="V158" s="33"/>
      <c r="W158" s="33"/>
      <c r="X158" s="33"/>
      <c r="Y158" s="33"/>
      <c r="Z158" s="16"/>
      <c r="AA158" s="31"/>
      <c r="AB158" s="1"/>
      <c r="AC158" s="1"/>
      <c r="AD158" s="1"/>
      <c r="AE158" s="1"/>
      <c r="AF158" s="1"/>
    </row>
    <row r="159" spans="1:32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7"/>
      <c r="P159" s="16"/>
      <c r="Q159" s="33"/>
      <c r="R159" s="33"/>
      <c r="S159" s="33"/>
      <c r="T159" s="33"/>
      <c r="U159" s="33"/>
      <c r="V159" s="33"/>
      <c r="W159" s="33"/>
      <c r="X159" s="33"/>
      <c r="Y159" s="33"/>
      <c r="Z159" s="16"/>
      <c r="AA159" s="31"/>
      <c r="AB159" s="1"/>
      <c r="AC159" s="1"/>
      <c r="AD159" s="1"/>
      <c r="AE159" s="1"/>
      <c r="AF159" s="1"/>
    </row>
    <row r="160" spans="1:32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7"/>
      <c r="P160" s="16"/>
      <c r="Q160" s="33"/>
      <c r="R160" s="33"/>
      <c r="S160" s="33"/>
      <c r="T160" s="33"/>
      <c r="U160" s="33"/>
      <c r="V160" s="33"/>
      <c r="W160" s="33"/>
      <c r="X160" s="33"/>
      <c r="Y160" s="33"/>
      <c r="Z160" s="16"/>
      <c r="AA160" s="31"/>
      <c r="AB160" s="1"/>
      <c r="AC160" s="1"/>
      <c r="AD160" s="1"/>
      <c r="AE160" s="1"/>
      <c r="AF160" s="1"/>
    </row>
    <row r="161" spans="1:32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7"/>
      <c r="P161" s="16"/>
      <c r="Q161" s="33"/>
      <c r="R161" s="33"/>
      <c r="S161" s="33"/>
      <c r="T161" s="33"/>
      <c r="U161" s="33"/>
      <c r="V161" s="33"/>
      <c r="W161" s="33"/>
      <c r="X161" s="33"/>
      <c r="Y161" s="33"/>
      <c r="Z161" s="16"/>
      <c r="AA161" s="31"/>
      <c r="AB161" s="1"/>
      <c r="AC161" s="1"/>
      <c r="AD161" s="1"/>
      <c r="AE161" s="1"/>
      <c r="AF161" s="1"/>
    </row>
    <row r="162" spans="1:32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7"/>
      <c r="P162" s="16"/>
      <c r="Q162" s="33"/>
      <c r="R162" s="33"/>
      <c r="S162" s="33"/>
      <c r="T162" s="33"/>
      <c r="U162" s="33"/>
      <c r="V162" s="33"/>
      <c r="W162" s="33"/>
      <c r="X162" s="33"/>
      <c r="Y162" s="33"/>
      <c r="Z162" s="16"/>
      <c r="AA162" s="31"/>
      <c r="AB162" s="1"/>
      <c r="AC162" s="1"/>
      <c r="AD162" s="1"/>
      <c r="AE162" s="1"/>
      <c r="AF162" s="1"/>
    </row>
    <row r="163" spans="1:32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7"/>
      <c r="P163" s="16"/>
      <c r="Q163" s="33"/>
      <c r="R163" s="33"/>
      <c r="S163" s="33"/>
      <c r="T163" s="33"/>
      <c r="U163" s="33"/>
      <c r="V163" s="33"/>
      <c r="W163" s="33"/>
      <c r="X163" s="33"/>
      <c r="Y163" s="33"/>
      <c r="Z163" s="16"/>
      <c r="AA163" s="31"/>
      <c r="AB163" s="1"/>
      <c r="AC163" s="1"/>
      <c r="AD163" s="1"/>
      <c r="AE163" s="1"/>
      <c r="AF163" s="1"/>
    </row>
    <row r="164" spans="1:32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7"/>
      <c r="P164" s="16"/>
      <c r="Q164" s="33"/>
      <c r="R164" s="33"/>
      <c r="S164" s="33"/>
      <c r="T164" s="33"/>
      <c r="U164" s="33"/>
      <c r="V164" s="33"/>
      <c r="W164" s="33"/>
      <c r="X164" s="33"/>
      <c r="Y164" s="33"/>
      <c r="Z164" s="16"/>
      <c r="AA164" s="31"/>
      <c r="AB164" s="1"/>
      <c r="AC164" s="1"/>
      <c r="AD164" s="1"/>
      <c r="AE164" s="1"/>
      <c r="AF164" s="1"/>
    </row>
    <row r="165" spans="1:32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7"/>
      <c r="P165" s="16"/>
      <c r="Q165" s="33"/>
      <c r="R165" s="33"/>
      <c r="S165" s="33"/>
      <c r="T165" s="33"/>
      <c r="U165" s="33"/>
      <c r="V165" s="33"/>
      <c r="W165" s="33"/>
      <c r="X165" s="33"/>
      <c r="Y165" s="33"/>
      <c r="Z165" s="16"/>
      <c r="AA165" s="31"/>
      <c r="AB165" s="1"/>
      <c r="AC165" s="1"/>
      <c r="AD165" s="1"/>
      <c r="AE165" s="1"/>
      <c r="AF165" s="1"/>
    </row>
    <row r="166" spans="1:32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7"/>
      <c r="P166" s="16"/>
      <c r="Q166" s="33"/>
      <c r="R166" s="33"/>
      <c r="S166" s="33"/>
      <c r="T166" s="33"/>
      <c r="U166" s="33"/>
      <c r="V166" s="33"/>
      <c r="W166" s="33"/>
      <c r="X166" s="33"/>
      <c r="Y166" s="33"/>
      <c r="Z166" s="16"/>
      <c r="AA166" s="31"/>
      <c r="AB166" s="1"/>
      <c r="AC166" s="1"/>
      <c r="AD166" s="1"/>
      <c r="AE166" s="1"/>
      <c r="AF166" s="1"/>
    </row>
    <row r="167" spans="1:32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7"/>
      <c r="P167" s="16"/>
      <c r="Q167" s="33"/>
      <c r="R167" s="33"/>
      <c r="S167" s="33"/>
      <c r="T167" s="33"/>
      <c r="U167" s="33"/>
      <c r="V167" s="33"/>
      <c r="W167" s="33"/>
      <c r="X167" s="33"/>
      <c r="Y167" s="33"/>
      <c r="Z167" s="16"/>
      <c r="AA167" s="31"/>
      <c r="AB167" s="1"/>
      <c r="AC167" s="1"/>
      <c r="AD167" s="1"/>
      <c r="AE167" s="1"/>
      <c r="AF167" s="1"/>
    </row>
    <row r="168" spans="1:32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7"/>
      <c r="P168" s="16"/>
      <c r="Q168" s="33"/>
      <c r="R168" s="33"/>
      <c r="S168" s="33"/>
      <c r="T168" s="33"/>
      <c r="U168" s="33"/>
      <c r="V168" s="33"/>
      <c r="W168" s="33"/>
      <c r="X168" s="33"/>
      <c r="Y168" s="33"/>
      <c r="Z168" s="16"/>
      <c r="AA168" s="31"/>
      <c r="AB168" s="1"/>
      <c r="AC168" s="1"/>
      <c r="AD168" s="1"/>
      <c r="AE168" s="1"/>
      <c r="AF168" s="1"/>
    </row>
    <row r="169" spans="1:32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7"/>
      <c r="P169" s="16"/>
      <c r="Q169" s="33"/>
      <c r="R169" s="33"/>
      <c r="S169" s="33"/>
      <c r="T169" s="33"/>
      <c r="U169" s="33"/>
      <c r="V169" s="33"/>
      <c r="W169" s="33"/>
      <c r="X169" s="33"/>
      <c r="Y169" s="33"/>
      <c r="Z169" s="16"/>
      <c r="AA169" s="31"/>
      <c r="AB169" s="1"/>
      <c r="AC169" s="1"/>
      <c r="AD169" s="1"/>
      <c r="AE169" s="1"/>
      <c r="AF169" s="1"/>
    </row>
    <row r="170" spans="1:32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7"/>
      <c r="P170" s="16"/>
      <c r="Q170" s="33"/>
      <c r="R170" s="33"/>
      <c r="S170" s="33"/>
      <c r="T170" s="33"/>
      <c r="U170" s="33"/>
      <c r="V170" s="33"/>
      <c r="W170" s="33"/>
      <c r="X170" s="33"/>
      <c r="Y170" s="33"/>
      <c r="Z170" s="16"/>
      <c r="AA170" s="31"/>
      <c r="AB170" s="1"/>
      <c r="AC170" s="1"/>
      <c r="AD170" s="1"/>
      <c r="AE170" s="1"/>
      <c r="AF170" s="1"/>
    </row>
    <row r="171" spans="1:32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7"/>
      <c r="P171" s="16"/>
      <c r="Q171" s="33"/>
      <c r="R171" s="33"/>
      <c r="S171" s="33"/>
      <c r="T171" s="33"/>
      <c r="U171" s="33"/>
      <c r="V171" s="33"/>
      <c r="W171" s="33"/>
      <c r="X171" s="33"/>
      <c r="Y171" s="33"/>
      <c r="Z171" s="16"/>
      <c r="AA171" s="31"/>
      <c r="AB171" s="1"/>
      <c r="AC171" s="1"/>
      <c r="AD171" s="1"/>
      <c r="AE171" s="1"/>
      <c r="AF171" s="1"/>
    </row>
    <row r="172" spans="1:32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7"/>
      <c r="P172" s="16"/>
      <c r="Q172" s="33"/>
      <c r="R172" s="33"/>
      <c r="S172" s="33"/>
      <c r="T172" s="33"/>
      <c r="U172" s="33"/>
      <c r="V172" s="33"/>
      <c r="W172" s="33"/>
      <c r="X172" s="33"/>
      <c r="Y172" s="33"/>
      <c r="Z172" s="16"/>
      <c r="AA172" s="31"/>
      <c r="AB172" s="1"/>
      <c r="AC172" s="1"/>
      <c r="AD172" s="1"/>
      <c r="AE172" s="1"/>
      <c r="AF172" s="1"/>
    </row>
    <row r="173" spans="1:32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7"/>
      <c r="P173" s="16"/>
      <c r="Q173" s="33"/>
      <c r="R173" s="33"/>
      <c r="S173" s="33"/>
      <c r="T173" s="33"/>
      <c r="U173" s="33"/>
      <c r="V173" s="33"/>
      <c r="W173" s="33"/>
      <c r="X173" s="33"/>
      <c r="Y173" s="33"/>
      <c r="Z173" s="16"/>
      <c r="AA173" s="31"/>
      <c r="AB173" s="1"/>
      <c r="AC173" s="1"/>
      <c r="AD173" s="1"/>
      <c r="AE173" s="1"/>
      <c r="AF173" s="1"/>
    </row>
    <row r="174" spans="1:32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7"/>
      <c r="P174" s="16"/>
      <c r="Q174" s="33"/>
      <c r="R174" s="33"/>
      <c r="S174" s="33"/>
      <c r="T174" s="33"/>
      <c r="U174" s="33"/>
      <c r="V174" s="33"/>
      <c r="W174" s="33"/>
      <c r="X174" s="33"/>
      <c r="Y174" s="33"/>
      <c r="Z174" s="16"/>
      <c r="AA174" s="31"/>
      <c r="AB174" s="1"/>
      <c r="AC174" s="1"/>
      <c r="AD174" s="1"/>
      <c r="AE174" s="1"/>
      <c r="AF174" s="1"/>
    </row>
    <row r="175" spans="1:32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7"/>
      <c r="P175" s="16"/>
      <c r="Q175" s="33"/>
      <c r="R175" s="33"/>
      <c r="S175" s="33"/>
      <c r="T175" s="33"/>
      <c r="U175" s="33"/>
      <c r="V175" s="33"/>
      <c r="W175" s="33"/>
      <c r="X175" s="33"/>
      <c r="Y175" s="33"/>
      <c r="Z175" s="16"/>
      <c r="AA175" s="31"/>
      <c r="AB175" s="1"/>
      <c r="AC175" s="1"/>
      <c r="AD175" s="1"/>
      <c r="AE175" s="1"/>
      <c r="AF175" s="1"/>
    </row>
    <row r="176" spans="1:32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7"/>
      <c r="P176" s="16"/>
      <c r="Q176" s="33"/>
      <c r="R176" s="33"/>
      <c r="S176" s="33"/>
      <c r="T176" s="33"/>
      <c r="U176" s="33"/>
      <c r="V176" s="33"/>
      <c r="W176" s="33"/>
      <c r="X176" s="33"/>
      <c r="Y176" s="33"/>
      <c r="Z176" s="16"/>
      <c r="AA176" s="31"/>
      <c r="AB176" s="1"/>
      <c r="AC176" s="1"/>
      <c r="AD176" s="1"/>
      <c r="AE176" s="1"/>
      <c r="AF176" s="1"/>
    </row>
    <row r="177" spans="1:32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7"/>
      <c r="P177" s="16"/>
      <c r="Q177" s="33"/>
      <c r="R177" s="33"/>
      <c r="S177" s="33"/>
      <c r="T177" s="33"/>
      <c r="U177" s="33"/>
      <c r="V177" s="33"/>
      <c r="W177" s="33"/>
      <c r="X177" s="33"/>
      <c r="Y177" s="33"/>
      <c r="Z177" s="16"/>
      <c r="AA177" s="31"/>
      <c r="AB177" s="1"/>
      <c r="AC177" s="1"/>
      <c r="AD177" s="1"/>
      <c r="AE177" s="1"/>
      <c r="AF177" s="1"/>
    </row>
    <row r="178" spans="1:32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7"/>
      <c r="P178" s="16"/>
      <c r="Q178" s="33"/>
      <c r="R178" s="33"/>
      <c r="S178" s="33"/>
      <c r="T178" s="33"/>
      <c r="U178" s="33"/>
      <c r="V178" s="33"/>
      <c r="W178" s="33"/>
      <c r="X178" s="33"/>
      <c r="Y178" s="33"/>
      <c r="Z178" s="16"/>
      <c r="AA178" s="31"/>
      <c r="AB178" s="1"/>
      <c r="AC178" s="1"/>
      <c r="AD178" s="1"/>
      <c r="AE178" s="1"/>
      <c r="AF178" s="1"/>
    </row>
    <row r="179" spans="1:32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7"/>
      <c r="P179" s="16"/>
      <c r="Q179" s="33"/>
      <c r="R179" s="33"/>
      <c r="S179" s="33"/>
      <c r="T179" s="33"/>
      <c r="U179" s="33"/>
      <c r="V179" s="33"/>
      <c r="W179" s="33"/>
      <c r="X179" s="33"/>
      <c r="Y179" s="33"/>
      <c r="Z179" s="16"/>
      <c r="AA179" s="31"/>
      <c r="AB179" s="1"/>
      <c r="AC179" s="1"/>
      <c r="AD179" s="1"/>
      <c r="AE179" s="1"/>
      <c r="AF179" s="1"/>
    </row>
    <row r="180" spans="1:32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7"/>
      <c r="P180" s="16"/>
      <c r="Q180" s="33"/>
      <c r="R180" s="33"/>
      <c r="S180" s="33"/>
      <c r="T180" s="33"/>
      <c r="U180" s="33"/>
      <c r="V180" s="33"/>
      <c r="W180" s="33"/>
      <c r="X180" s="33"/>
      <c r="Y180" s="33"/>
      <c r="Z180" s="16"/>
      <c r="AA180" s="31"/>
      <c r="AB180" s="1"/>
      <c r="AC180" s="1"/>
      <c r="AD180" s="1"/>
      <c r="AE180" s="1"/>
      <c r="AF180" s="1"/>
    </row>
    <row r="181" spans="1:32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7"/>
      <c r="P181" s="16"/>
      <c r="Q181" s="33"/>
      <c r="R181" s="33"/>
      <c r="S181" s="33"/>
      <c r="T181" s="33"/>
      <c r="U181" s="33"/>
      <c r="V181" s="33"/>
      <c r="W181" s="33"/>
      <c r="X181" s="33"/>
      <c r="Y181" s="33"/>
      <c r="Z181" s="16"/>
      <c r="AA181" s="31"/>
      <c r="AB181" s="1"/>
      <c r="AC181" s="1"/>
      <c r="AD181" s="1"/>
      <c r="AE181" s="1"/>
      <c r="AF181" s="1"/>
    </row>
    <row r="182" spans="1:32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7"/>
      <c r="P182" s="16"/>
      <c r="Q182" s="33"/>
      <c r="R182" s="33"/>
      <c r="S182" s="33"/>
      <c r="T182" s="33"/>
      <c r="U182" s="33"/>
      <c r="V182" s="33"/>
      <c r="W182" s="33"/>
      <c r="X182" s="33"/>
      <c r="Y182" s="33"/>
      <c r="Z182" s="16"/>
      <c r="AA182" s="31"/>
      <c r="AB182" s="1"/>
      <c r="AC182" s="1"/>
      <c r="AD182" s="1"/>
      <c r="AE182" s="1"/>
      <c r="AF182" s="1"/>
    </row>
    <row r="183" spans="1:32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7"/>
      <c r="P183" s="16"/>
      <c r="Q183" s="33"/>
      <c r="R183" s="33"/>
      <c r="S183" s="33"/>
      <c r="T183" s="33"/>
      <c r="U183" s="33"/>
      <c r="V183" s="33"/>
      <c r="W183" s="33"/>
      <c r="X183" s="33"/>
      <c r="Y183" s="33"/>
      <c r="Z183" s="16"/>
      <c r="AA183" s="31"/>
      <c r="AB183" s="1"/>
      <c r="AC183" s="1"/>
      <c r="AD183" s="1"/>
      <c r="AE183" s="1"/>
      <c r="AF183" s="1"/>
    </row>
    <row r="184" spans="1:32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7"/>
      <c r="P184" s="16"/>
      <c r="Q184" s="33"/>
      <c r="R184" s="33"/>
      <c r="S184" s="33"/>
      <c r="T184" s="33"/>
      <c r="U184" s="33"/>
      <c r="V184" s="33"/>
      <c r="W184" s="33"/>
      <c r="X184" s="33"/>
      <c r="Y184" s="33"/>
      <c r="Z184" s="16"/>
      <c r="AA184" s="31"/>
      <c r="AB184" s="1"/>
      <c r="AC184" s="1"/>
      <c r="AD184" s="1"/>
      <c r="AE184" s="1"/>
      <c r="AF184" s="1"/>
    </row>
    <row r="185" spans="1:32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7"/>
      <c r="P185" s="16"/>
      <c r="Q185" s="33"/>
      <c r="R185" s="33"/>
      <c r="S185" s="33"/>
      <c r="T185" s="33"/>
      <c r="U185" s="33"/>
      <c r="V185" s="33"/>
      <c r="W185" s="33"/>
      <c r="X185" s="33"/>
      <c r="Y185" s="33"/>
      <c r="Z185" s="16"/>
      <c r="AA185" s="31"/>
      <c r="AB185" s="1"/>
      <c r="AC185" s="1"/>
      <c r="AD185" s="1"/>
      <c r="AE185" s="1"/>
      <c r="AF185" s="1"/>
    </row>
    <row r="186" spans="1:32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7"/>
      <c r="P186" s="16"/>
      <c r="Q186" s="33"/>
      <c r="R186" s="33"/>
      <c r="S186" s="33"/>
      <c r="T186" s="33"/>
      <c r="U186" s="33"/>
      <c r="V186" s="33"/>
      <c r="W186" s="33"/>
      <c r="X186" s="33"/>
      <c r="Y186" s="33"/>
      <c r="Z186" s="16"/>
      <c r="AA186" s="31"/>
      <c r="AB186" s="1"/>
      <c r="AC186" s="1"/>
      <c r="AD186" s="1"/>
      <c r="AE186" s="1"/>
      <c r="AF186" s="1"/>
    </row>
    <row r="187" spans="1:32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7"/>
      <c r="P187" s="16"/>
      <c r="Q187" s="33"/>
      <c r="R187" s="33"/>
      <c r="S187" s="33"/>
      <c r="T187" s="33"/>
      <c r="U187" s="33"/>
      <c r="V187" s="33"/>
      <c r="W187" s="33"/>
      <c r="X187" s="33"/>
      <c r="Y187" s="33"/>
      <c r="Z187" s="16"/>
      <c r="AA187" s="31"/>
      <c r="AB187" s="1"/>
      <c r="AC187" s="1"/>
      <c r="AD187" s="1"/>
      <c r="AE187" s="1"/>
      <c r="AF187" s="1"/>
    </row>
    <row r="188" spans="1:32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7"/>
      <c r="P188" s="16"/>
      <c r="Q188" s="33"/>
      <c r="R188" s="33"/>
      <c r="S188" s="33"/>
      <c r="T188" s="33"/>
      <c r="U188" s="33"/>
      <c r="V188" s="33"/>
      <c r="W188" s="33"/>
      <c r="X188" s="33"/>
      <c r="Y188" s="33"/>
      <c r="Z188" s="16"/>
      <c r="AA188" s="31"/>
      <c r="AB188" s="1"/>
      <c r="AC188" s="1"/>
      <c r="AD188" s="1"/>
      <c r="AE188" s="1"/>
      <c r="AF188" s="1"/>
    </row>
    <row r="189" spans="1:32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7"/>
      <c r="P189" s="16"/>
      <c r="Q189" s="33"/>
      <c r="R189" s="33"/>
      <c r="S189" s="33"/>
      <c r="T189" s="33"/>
      <c r="U189" s="33"/>
      <c r="V189" s="33"/>
      <c r="W189" s="33"/>
      <c r="X189" s="33"/>
      <c r="Y189" s="33"/>
      <c r="Z189" s="16"/>
      <c r="AA189" s="31"/>
      <c r="AB189" s="1"/>
      <c r="AC189" s="1"/>
      <c r="AD189" s="1"/>
      <c r="AE189" s="1"/>
      <c r="AF189" s="1"/>
    </row>
    <row r="190" spans="1:32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7"/>
      <c r="P190" s="16"/>
      <c r="Q190" s="33"/>
      <c r="R190" s="33"/>
      <c r="S190" s="33"/>
      <c r="T190" s="33"/>
      <c r="U190" s="33"/>
      <c r="V190" s="33"/>
      <c r="W190" s="33"/>
      <c r="X190" s="33"/>
      <c r="Y190" s="33"/>
      <c r="Z190" s="16"/>
      <c r="AA190" s="31"/>
      <c r="AB190" s="1"/>
      <c r="AC190" s="1"/>
      <c r="AD190" s="1"/>
      <c r="AE190" s="1"/>
      <c r="AF190" s="1"/>
    </row>
    <row r="191" spans="1:32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7"/>
      <c r="P191" s="16"/>
      <c r="Q191" s="33"/>
      <c r="R191" s="33"/>
      <c r="S191" s="33"/>
      <c r="T191" s="33"/>
      <c r="U191" s="33"/>
      <c r="V191" s="33"/>
      <c r="W191" s="33"/>
      <c r="X191" s="33"/>
      <c r="Y191" s="33"/>
      <c r="Z191" s="16"/>
      <c r="AA191" s="31"/>
      <c r="AB191" s="1"/>
      <c r="AC191" s="1"/>
      <c r="AD191" s="1"/>
      <c r="AE191" s="1"/>
      <c r="AF191" s="1"/>
    </row>
    <row r="192" spans="1:32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7"/>
      <c r="P192" s="16"/>
      <c r="Q192" s="33"/>
      <c r="R192" s="33"/>
      <c r="S192" s="33"/>
      <c r="T192" s="33"/>
      <c r="U192" s="33"/>
      <c r="V192" s="33"/>
      <c r="W192" s="33"/>
      <c r="X192" s="33"/>
      <c r="Y192" s="33"/>
      <c r="Z192" s="16"/>
      <c r="AA192" s="31"/>
      <c r="AB192" s="1"/>
      <c r="AC192" s="1"/>
      <c r="AD192" s="1"/>
      <c r="AE192" s="1"/>
      <c r="AF192" s="1"/>
    </row>
    <row r="193" spans="1:32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7"/>
      <c r="P193" s="16"/>
      <c r="Q193" s="33"/>
      <c r="R193" s="33"/>
      <c r="S193" s="33"/>
      <c r="T193" s="33"/>
      <c r="U193" s="33"/>
      <c r="V193" s="33"/>
      <c r="W193" s="33"/>
      <c r="X193" s="33"/>
      <c r="Y193" s="33"/>
      <c r="Z193" s="16"/>
      <c r="AA193" s="31"/>
      <c r="AB193" s="1"/>
      <c r="AC193" s="1"/>
      <c r="AD193" s="1"/>
      <c r="AE193" s="1"/>
      <c r="AF193" s="1"/>
    </row>
    <row r="194" spans="1:32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7"/>
      <c r="P194" s="16"/>
      <c r="Q194" s="33"/>
      <c r="R194" s="33"/>
      <c r="S194" s="33"/>
      <c r="T194" s="33"/>
      <c r="U194" s="33"/>
      <c r="V194" s="33"/>
      <c r="W194" s="33"/>
      <c r="X194" s="33"/>
      <c r="Y194" s="33"/>
      <c r="Z194" s="16"/>
      <c r="AA194" s="31"/>
      <c r="AB194" s="1"/>
      <c r="AC194" s="1"/>
      <c r="AD194" s="1"/>
      <c r="AE194" s="1"/>
      <c r="AF194" s="1"/>
    </row>
    <row r="195" spans="1:32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7"/>
      <c r="P195" s="16"/>
      <c r="Q195" s="33"/>
      <c r="R195" s="33"/>
      <c r="S195" s="33"/>
      <c r="T195" s="33"/>
      <c r="U195" s="33"/>
      <c r="V195" s="33"/>
      <c r="W195" s="33"/>
      <c r="X195" s="33"/>
      <c r="Y195" s="33"/>
      <c r="Z195" s="16"/>
      <c r="AA195" s="31"/>
      <c r="AB195" s="1"/>
      <c r="AC195" s="1"/>
      <c r="AD195" s="1"/>
      <c r="AE195" s="1"/>
      <c r="AF195" s="1"/>
    </row>
    <row r="196" spans="1:32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7"/>
      <c r="P196" s="16"/>
      <c r="Q196" s="33"/>
      <c r="R196" s="33"/>
      <c r="S196" s="33"/>
      <c r="T196" s="33"/>
      <c r="U196" s="33"/>
      <c r="V196" s="33"/>
      <c r="W196" s="33"/>
      <c r="X196" s="33"/>
      <c r="Y196" s="33"/>
      <c r="Z196" s="16"/>
      <c r="AA196" s="31"/>
      <c r="AB196" s="1"/>
      <c r="AC196" s="1"/>
      <c r="AD196" s="1"/>
      <c r="AE196" s="1"/>
      <c r="AF196" s="1"/>
    </row>
    <row r="197" spans="1:32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7"/>
      <c r="P197" s="16"/>
      <c r="Q197" s="33"/>
      <c r="R197" s="33"/>
      <c r="S197" s="33"/>
      <c r="T197" s="33"/>
      <c r="U197" s="33"/>
      <c r="V197" s="33"/>
      <c r="W197" s="33"/>
      <c r="X197" s="33"/>
      <c r="Y197" s="33"/>
      <c r="Z197" s="16"/>
      <c r="AA197" s="31"/>
      <c r="AB197" s="1"/>
      <c r="AC197" s="1"/>
      <c r="AD197" s="1"/>
      <c r="AE197" s="1"/>
      <c r="AF197" s="1"/>
    </row>
    <row r="198" spans="1:32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7"/>
      <c r="P198" s="16"/>
      <c r="Q198" s="33"/>
      <c r="R198" s="33"/>
      <c r="S198" s="33"/>
      <c r="T198" s="33"/>
      <c r="U198" s="33"/>
      <c r="V198" s="33"/>
      <c r="W198" s="33"/>
      <c r="X198" s="33"/>
      <c r="Y198" s="33"/>
      <c r="Z198" s="16"/>
      <c r="AA198" s="31"/>
      <c r="AB198" s="1"/>
      <c r="AC198" s="1"/>
      <c r="AD198" s="1"/>
      <c r="AE198" s="1"/>
      <c r="AF198" s="1"/>
    </row>
    <row r="199" spans="1:32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7"/>
      <c r="P199" s="16"/>
      <c r="Q199" s="33"/>
      <c r="R199" s="33"/>
      <c r="S199" s="33"/>
      <c r="T199" s="33"/>
      <c r="U199" s="33"/>
      <c r="V199" s="33"/>
      <c r="W199" s="33"/>
      <c r="X199" s="33"/>
      <c r="Y199" s="33"/>
      <c r="Z199" s="16"/>
      <c r="AA199" s="31"/>
      <c r="AB199" s="1"/>
      <c r="AC199" s="1"/>
      <c r="AD199" s="1"/>
      <c r="AE199" s="1"/>
      <c r="AF199" s="1"/>
    </row>
    <row r="200" spans="1:32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7"/>
      <c r="P200" s="16"/>
      <c r="Q200" s="33"/>
      <c r="R200" s="33"/>
      <c r="S200" s="33"/>
      <c r="T200" s="33"/>
      <c r="U200" s="33"/>
      <c r="V200" s="33"/>
      <c r="W200" s="33"/>
      <c r="X200" s="33"/>
      <c r="Y200" s="33"/>
      <c r="Z200" s="16"/>
      <c r="AA200" s="31"/>
      <c r="AB200" s="1"/>
      <c r="AC200" s="1"/>
      <c r="AD200" s="1"/>
      <c r="AE200" s="1"/>
      <c r="AF200" s="1"/>
    </row>
    <row r="201" spans="1:32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7"/>
      <c r="P201" s="16"/>
      <c r="Q201" s="33"/>
      <c r="R201" s="33"/>
      <c r="S201" s="33"/>
      <c r="T201" s="33"/>
      <c r="U201" s="33"/>
      <c r="V201" s="33"/>
      <c r="W201" s="33"/>
      <c r="X201" s="33"/>
      <c r="Y201" s="33"/>
      <c r="Z201" s="16"/>
      <c r="AA201" s="31"/>
      <c r="AB201" s="1"/>
      <c r="AC201" s="1"/>
      <c r="AD201" s="1"/>
      <c r="AE201" s="1"/>
      <c r="AF201" s="1"/>
    </row>
    <row r="202" spans="1:32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7"/>
      <c r="P202" s="16"/>
      <c r="Q202" s="33"/>
      <c r="R202" s="33"/>
      <c r="S202" s="33"/>
      <c r="T202" s="33"/>
      <c r="U202" s="33"/>
      <c r="V202" s="33"/>
      <c r="W202" s="33"/>
      <c r="X202" s="33"/>
      <c r="Y202" s="33"/>
      <c r="Z202" s="16"/>
      <c r="AA202" s="31"/>
      <c r="AB202" s="1"/>
      <c r="AC202" s="1"/>
      <c r="AD202" s="1"/>
      <c r="AE202" s="1"/>
      <c r="AF202" s="1"/>
    </row>
    <row r="203" spans="1:32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7"/>
      <c r="P203" s="16"/>
      <c r="Q203" s="33"/>
      <c r="R203" s="33"/>
      <c r="S203" s="33"/>
      <c r="T203" s="33"/>
      <c r="U203" s="33"/>
      <c r="V203" s="33"/>
      <c r="W203" s="33"/>
      <c r="X203" s="33"/>
      <c r="Y203" s="33"/>
      <c r="Z203" s="16"/>
      <c r="AA203" s="31"/>
      <c r="AB203" s="1"/>
      <c r="AC203" s="1"/>
      <c r="AD203" s="1"/>
      <c r="AE203" s="1"/>
      <c r="AF203" s="1"/>
    </row>
    <row r="204" spans="1:32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7"/>
      <c r="P204" s="16"/>
      <c r="Q204" s="33"/>
      <c r="R204" s="33"/>
      <c r="S204" s="33"/>
      <c r="T204" s="33"/>
      <c r="U204" s="33"/>
      <c r="V204" s="33"/>
      <c r="W204" s="33"/>
      <c r="X204" s="33"/>
      <c r="Y204" s="33"/>
      <c r="Z204" s="16"/>
      <c r="AA204" s="31"/>
      <c r="AB204" s="1"/>
      <c r="AC204" s="1"/>
      <c r="AD204" s="1"/>
      <c r="AE204" s="1"/>
      <c r="AF204" s="1"/>
    </row>
    <row r="205" spans="1:32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7"/>
      <c r="P205" s="16"/>
      <c r="Q205" s="33"/>
      <c r="R205" s="33"/>
      <c r="S205" s="33"/>
      <c r="T205" s="33"/>
      <c r="U205" s="33"/>
      <c r="V205" s="33"/>
      <c r="W205" s="33"/>
      <c r="X205" s="33"/>
      <c r="Y205" s="33"/>
      <c r="Z205" s="16"/>
      <c r="AA205" s="31"/>
      <c r="AB205" s="1"/>
      <c r="AC205" s="1"/>
      <c r="AD205" s="1"/>
      <c r="AE205" s="1"/>
      <c r="AF205" s="1"/>
    </row>
    <row r="206" spans="1:32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7"/>
      <c r="P206" s="16"/>
      <c r="Q206" s="33"/>
      <c r="R206" s="33"/>
      <c r="S206" s="33"/>
      <c r="T206" s="33"/>
      <c r="U206" s="33"/>
      <c r="V206" s="33"/>
      <c r="W206" s="33"/>
      <c r="X206" s="33"/>
      <c r="Y206" s="33"/>
      <c r="Z206" s="16"/>
      <c r="AA206" s="31"/>
      <c r="AB206" s="1"/>
      <c r="AC206" s="1"/>
      <c r="AD206" s="1"/>
      <c r="AE206" s="1"/>
      <c r="AF206" s="1"/>
    </row>
    <row r="207" spans="1:32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7"/>
      <c r="P207" s="16"/>
      <c r="Q207" s="33"/>
      <c r="R207" s="33"/>
      <c r="S207" s="33"/>
      <c r="T207" s="33"/>
      <c r="U207" s="33"/>
      <c r="V207" s="33"/>
      <c r="W207" s="33"/>
      <c r="X207" s="33"/>
      <c r="Y207" s="33"/>
      <c r="Z207" s="16"/>
      <c r="AA207" s="31"/>
      <c r="AB207" s="1"/>
      <c r="AC207" s="1"/>
      <c r="AD207" s="1"/>
      <c r="AE207" s="1"/>
      <c r="AF207" s="1"/>
    </row>
    <row r="208" spans="1:32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7"/>
      <c r="P208" s="16"/>
      <c r="Q208" s="33"/>
      <c r="R208" s="33"/>
      <c r="S208" s="33"/>
      <c r="T208" s="33"/>
      <c r="U208" s="33"/>
      <c r="V208" s="33"/>
      <c r="W208" s="33"/>
      <c r="X208" s="33"/>
      <c r="Y208" s="33"/>
      <c r="Z208" s="16"/>
      <c r="AA208" s="31"/>
      <c r="AB208" s="1"/>
      <c r="AC208" s="1"/>
      <c r="AD208" s="1"/>
      <c r="AE208" s="1"/>
      <c r="AF208" s="1"/>
    </row>
    <row r="209" spans="1:32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7"/>
      <c r="P209" s="16"/>
      <c r="Q209" s="33"/>
      <c r="R209" s="33"/>
      <c r="S209" s="33"/>
      <c r="T209" s="33"/>
      <c r="U209" s="33"/>
      <c r="V209" s="33"/>
      <c r="W209" s="33"/>
      <c r="X209" s="33"/>
      <c r="Y209" s="33"/>
      <c r="Z209" s="16"/>
      <c r="AA209" s="31"/>
      <c r="AB209" s="1"/>
      <c r="AC209" s="1"/>
      <c r="AD209" s="1"/>
      <c r="AE209" s="1"/>
      <c r="AF209" s="1"/>
    </row>
    <row r="210" spans="1:32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7"/>
      <c r="P210" s="16"/>
      <c r="Q210" s="33"/>
      <c r="R210" s="33"/>
      <c r="S210" s="33"/>
      <c r="T210" s="33"/>
      <c r="U210" s="33"/>
      <c r="V210" s="33"/>
      <c r="W210" s="33"/>
      <c r="X210" s="33"/>
      <c r="Y210" s="33"/>
      <c r="Z210" s="16"/>
      <c r="AA210" s="31"/>
      <c r="AB210" s="1"/>
      <c r="AC210" s="1"/>
      <c r="AD210" s="1"/>
      <c r="AE210" s="1"/>
      <c r="AF210" s="1"/>
    </row>
    <row r="211" spans="1:32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7"/>
      <c r="P211" s="16"/>
      <c r="Q211" s="33"/>
      <c r="R211" s="33"/>
      <c r="S211" s="33"/>
      <c r="T211" s="33"/>
      <c r="U211" s="33"/>
      <c r="V211" s="33"/>
      <c r="W211" s="33"/>
      <c r="X211" s="33"/>
      <c r="Y211" s="33"/>
      <c r="Z211" s="16"/>
      <c r="AA211" s="31"/>
      <c r="AB211" s="1"/>
      <c r="AC211" s="1"/>
      <c r="AD211" s="1"/>
      <c r="AE211" s="1"/>
      <c r="AF211" s="1"/>
    </row>
    <row r="212" spans="1:32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7"/>
      <c r="P212" s="16"/>
      <c r="Q212" s="33"/>
      <c r="R212" s="33"/>
      <c r="S212" s="33"/>
      <c r="T212" s="33"/>
      <c r="U212" s="33"/>
      <c r="V212" s="33"/>
      <c r="W212" s="33"/>
      <c r="X212" s="33"/>
      <c r="Y212" s="33"/>
      <c r="Z212" s="16"/>
      <c r="AA212" s="31"/>
      <c r="AB212" s="1"/>
      <c r="AC212" s="1"/>
      <c r="AD212" s="1"/>
      <c r="AE212" s="1"/>
      <c r="AF212" s="1"/>
    </row>
    <row r="213" spans="1:32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7"/>
      <c r="P213" s="16"/>
      <c r="Q213" s="33"/>
      <c r="R213" s="33"/>
      <c r="S213" s="33"/>
      <c r="T213" s="33"/>
      <c r="U213" s="33"/>
      <c r="V213" s="33"/>
      <c r="W213" s="33"/>
      <c r="X213" s="33"/>
      <c r="Y213" s="33"/>
      <c r="Z213" s="16"/>
      <c r="AA213" s="31"/>
      <c r="AB213" s="1"/>
      <c r="AC213" s="1"/>
      <c r="AD213" s="1"/>
      <c r="AE213" s="1"/>
      <c r="AF213" s="1"/>
    </row>
    <row r="214" spans="1:32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7"/>
      <c r="P214" s="16"/>
      <c r="Q214" s="33"/>
      <c r="R214" s="33"/>
      <c r="S214" s="33"/>
      <c r="T214" s="33"/>
      <c r="U214" s="33"/>
      <c r="V214" s="33"/>
      <c r="W214" s="33"/>
      <c r="X214" s="33"/>
      <c r="Y214" s="33"/>
      <c r="Z214" s="16"/>
      <c r="AA214" s="31"/>
      <c r="AB214" s="1"/>
      <c r="AC214" s="1"/>
      <c r="AD214" s="1"/>
      <c r="AE214" s="1"/>
      <c r="AF214" s="1"/>
    </row>
    <row r="215" spans="1:32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7"/>
      <c r="P215" s="16"/>
      <c r="Q215" s="33"/>
      <c r="R215" s="33"/>
      <c r="S215" s="33"/>
      <c r="T215" s="33"/>
      <c r="U215" s="33"/>
      <c r="V215" s="33"/>
      <c r="W215" s="33"/>
      <c r="X215" s="33"/>
      <c r="Y215" s="33"/>
      <c r="Z215" s="16"/>
      <c r="AA215" s="31"/>
      <c r="AB215" s="1"/>
      <c r="AC215" s="1"/>
      <c r="AD215" s="1"/>
      <c r="AE215" s="1"/>
      <c r="AF215" s="1"/>
    </row>
    <row r="216" spans="1:32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7"/>
      <c r="P216" s="16"/>
      <c r="Q216" s="33"/>
      <c r="R216" s="33"/>
      <c r="S216" s="33"/>
      <c r="T216" s="33"/>
      <c r="U216" s="33"/>
      <c r="V216" s="33"/>
      <c r="W216" s="33"/>
      <c r="X216" s="33"/>
      <c r="Y216" s="33"/>
      <c r="Z216" s="16"/>
      <c r="AA216" s="31"/>
      <c r="AB216" s="1"/>
      <c r="AC216" s="1"/>
      <c r="AD216" s="1"/>
      <c r="AE216" s="1"/>
      <c r="AF216" s="1"/>
    </row>
    <row r="217" spans="1:32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7"/>
      <c r="P217" s="16"/>
      <c r="Q217" s="33"/>
      <c r="R217" s="33"/>
      <c r="S217" s="33"/>
      <c r="T217" s="33"/>
      <c r="U217" s="33"/>
      <c r="V217" s="33"/>
      <c r="W217" s="33"/>
      <c r="X217" s="33"/>
      <c r="Y217" s="33"/>
      <c r="Z217" s="16"/>
      <c r="AA217" s="31"/>
      <c r="AB217" s="1"/>
      <c r="AC217" s="1"/>
      <c r="AD217" s="1"/>
      <c r="AE217" s="1"/>
      <c r="AF217" s="1"/>
    </row>
    <row r="218" spans="1:32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7"/>
      <c r="P218" s="16"/>
      <c r="Q218" s="33"/>
      <c r="R218" s="33"/>
      <c r="S218" s="33"/>
      <c r="T218" s="33"/>
      <c r="U218" s="33"/>
      <c r="V218" s="33"/>
      <c r="W218" s="33"/>
      <c r="X218" s="33"/>
      <c r="Y218" s="33"/>
      <c r="Z218" s="16"/>
      <c r="AA218" s="31"/>
      <c r="AB218" s="1"/>
      <c r="AC218" s="1"/>
      <c r="AD218" s="1"/>
      <c r="AE218" s="1"/>
      <c r="AF218" s="1"/>
    </row>
    <row r="219" spans="1:32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7"/>
      <c r="P219" s="16"/>
      <c r="Q219" s="33"/>
      <c r="R219" s="33"/>
      <c r="S219" s="33"/>
      <c r="T219" s="33"/>
      <c r="U219" s="33"/>
      <c r="V219" s="33"/>
      <c r="W219" s="33"/>
      <c r="X219" s="33"/>
      <c r="Y219" s="33"/>
      <c r="Z219" s="16"/>
      <c r="AA219" s="31"/>
      <c r="AB219" s="1"/>
      <c r="AC219" s="1"/>
      <c r="AD219" s="1"/>
      <c r="AE219" s="1"/>
      <c r="AF219" s="1"/>
    </row>
    <row r="220" spans="1:32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7"/>
      <c r="P220" s="16"/>
      <c r="Q220" s="33"/>
      <c r="R220" s="33"/>
      <c r="S220" s="33"/>
      <c r="T220" s="33"/>
      <c r="U220" s="33"/>
      <c r="V220" s="33"/>
      <c r="W220" s="33"/>
      <c r="X220" s="33"/>
      <c r="Y220" s="33"/>
      <c r="Z220" s="16"/>
      <c r="AA220" s="31"/>
      <c r="AB220" s="1"/>
      <c r="AC220" s="1"/>
      <c r="AD220" s="1"/>
      <c r="AE220" s="1"/>
      <c r="AF220" s="1"/>
    </row>
    <row r="221" spans="1:32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7"/>
      <c r="P221" s="16"/>
      <c r="Q221" s="33"/>
      <c r="R221" s="33"/>
      <c r="S221" s="33"/>
      <c r="T221" s="33"/>
      <c r="U221" s="33"/>
      <c r="V221" s="33"/>
      <c r="W221" s="33"/>
      <c r="X221" s="33"/>
      <c r="Y221" s="33"/>
      <c r="Z221" s="16"/>
      <c r="AA221" s="31"/>
      <c r="AB221" s="1"/>
      <c r="AC221" s="1"/>
      <c r="AD221" s="1"/>
      <c r="AE221" s="1"/>
      <c r="AF221" s="1"/>
    </row>
    <row r="222" spans="1:32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7"/>
      <c r="P222" s="16"/>
      <c r="Q222" s="33"/>
      <c r="R222" s="33"/>
      <c r="S222" s="33"/>
      <c r="T222" s="33"/>
      <c r="U222" s="33"/>
      <c r="V222" s="33"/>
      <c r="W222" s="33"/>
      <c r="X222" s="33"/>
      <c r="Y222" s="33"/>
      <c r="Z222" s="16"/>
      <c r="AA222" s="31"/>
      <c r="AB222" s="1"/>
      <c r="AC222" s="1"/>
      <c r="AD222" s="1"/>
      <c r="AE222" s="1"/>
      <c r="AF222" s="1"/>
    </row>
    <row r="223" spans="1:32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7"/>
      <c r="P223" s="16"/>
      <c r="Q223" s="33"/>
      <c r="R223" s="33"/>
      <c r="S223" s="33"/>
      <c r="T223" s="33"/>
      <c r="U223" s="33"/>
      <c r="V223" s="33"/>
      <c r="W223" s="33"/>
      <c r="X223" s="33"/>
      <c r="Y223" s="33"/>
      <c r="Z223" s="16"/>
      <c r="AA223" s="31"/>
      <c r="AB223" s="1"/>
      <c r="AC223" s="1"/>
      <c r="AD223" s="1"/>
      <c r="AE223" s="1"/>
      <c r="AF223" s="1"/>
    </row>
    <row r="224" spans="1:32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7"/>
      <c r="P224" s="16"/>
      <c r="Q224" s="33"/>
      <c r="R224" s="33"/>
      <c r="S224" s="33"/>
      <c r="T224" s="33"/>
      <c r="U224" s="33"/>
      <c r="V224" s="33"/>
      <c r="W224" s="33"/>
      <c r="X224" s="33"/>
      <c r="Y224" s="33"/>
      <c r="Z224" s="16"/>
      <c r="AA224" s="31"/>
      <c r="AB224" s="1"/>
      <c r="AC224" s="1"/>
      <c r="AD224" s="1"/>
      <c r="AE224" s="1"/>
      <c r="AF224" s="1"/>
    </row>
    <row r="225" spans="1:32" ht="15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7"/>
      <c r="P225" s="16"/>
      <c r="Q225" s="33"/>
      <c r="R225" s="33"/>
      <c r="S225" s="33"/>
      <c r="T225" s="33"/>
      <c r="U225" s="33"/>
      <c r="V225" s="33"/>
      <c r="W225" s="33"/>
      <c r="X225" s="33"/>
      <c r="Y225" s="33"/>
      <c r="Z225" s="16"/>
      <c r="AA225" s="31"/>
      <c r="AB225" s="1"/>
      <c r="AC225" s="1"/>
      <c r="AD225" s="1"/>
      <c r="AE225" s="1"/>
      <c r="AF225" s="1"/>
    </row>
    <row r="226" spans="1:32" ht="15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7"/>
      <c r="P226" s="16"/>
      <c r="Q226" s="33"/>
      <c r="R226" s="33"/>
      <c r="S226" s="33"/>
      <c r="T226" s="33"/>
      <c r="U226" s="33"/>
      <c r="V226" s="33"/>
      <c r="W226" s="33"/>
      <c r="X226" s="33"/>
      <c r="Y226" s="33"/>
      <c r="Z226" s="16"/>
      <c r="AA226" s="31"/>
      <c r="AB226" s="1"/>
      <c r="AC226" s="1"/>
      <c r="AD226" s="1"/>
      <c r="AE226" s="1"/>
      <c r="AF226" s="1"/>
    </row>
    <row r="227" spans="1:32" ht="15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7"/>
      <c r="P227" s="16"/>
      <c r="Q227" s="33"/>
      <c r="R227" s="33"/>
      <c r="S227" s="33"/>
      <c r="T227" s="33"/>
      <c r="U227" s="33"/>
      <c r="V227" s="33"/>
      <c r="W227" s="33"/>
      <c r="X227" s="33"/>
      <c r="Y227" s="33"/>
      <c r="Z227" s="16"/>
      <c r="AA227" s="31"/>
      <c r="AB227" s="1"/>
      <c r="AC227" s="1"/>
      <c r="AD227" s="1"/>
      <c r="AE227" s="1"/>
      <c r="AF227" s="1"/>
    </row>
    <row r="228" spans="1:32" ht="15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7"/>
      <c r="P228" s="16"/>
      <c r="Q228" s="33"/>
      <c r="R228" s="33"/>
      <c r="S228" s="33"/>
      <c r="T228" s="33"/>
      <c r="U228" s="33"/>
      <c r="V228" s="33"/>
      <c r="W228" s="33"/>
      <c r="X228" s="33"/>
      <c r="Y228" s="33"/>
      <c r="Z228" s="16"/>
      <c r="AA228" s="31"/>
      <c r="AB228" s="1"/>
      <c r="AC228" s="1"/>
      <c r="AD228" s="1"/>
      <c r="AE228" s="1"/>
      <c r="AF228" s="1"/>
    </row>
    <row r="229" spans="1:32" ht="15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7"/>
      <c r="P229" s="16"/>
      <c r="Q229" s="33"/>
      <c r="R229" s="33"/>
      <c r="S229" s="33"/>
      <c r="T229" s="33"/>
      <c r="U229" s="33"/>
      <c r="V229" s="33"/>
      <c r="W229" s="33"/>
      <c r="X229" s="33"/>
      <c r="Y229" s="33"/>
      <c r="Z229" s="16"/>
      <c r="AA229" s="31"/>
      <c r="AB229" s="1"/>
      <c r="AC229" s="1"/>
      <c r="AD229" s="1"/>
      <c r="AE229" s="1"/>
      <c r="AF229" s="1"/>
    </row>
    <row r="230" spans="1:32" ht="15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7"/>
      <c r="P230" s="16"/>
      <c r="Q230" s="33"/>
      <c r="R230" s="33"/>
      <c r="S230" s="33"/>
      <c r="T230" s="33"/>
      <c r="U230" s="33"/>
      <c r="V230" s="33"/>
      <c r="W230" s="33"/>
      <c r="X230" s="33"/>
      <c r="Y230" s="33"/>
      <c r="Z230" s="16"/>
      <c r="AA230" s="31"/>
      <c r="AB230" s="1"/>
      <c r="AC230" s="1"/>
      <c r="AD230" s="1"/>
      <c r="AE230" s="1"/>
      <c r="AF230" s="1"/>
    </row>
    <row r="231" spans="1:32" ht="15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7"/>
      <c r="P231" s="16"/>
      <c r="Q231" s="33"/>
      <c r="R231" s="33"/>
      <c r="S231" s="33"/>
      <c r="T231" s="33"/>
      <c r="U231" s="33"/>
      <c r="V231" s="33"/>
      <c r="W231" s="33"/>
      <c r="X231" s="33"/>
      <c r="Y231" s="33"/>
      <c r="Z231" s="16"/>
      <c r="AA231" s="31"/>
      <c r="AB231" s="1"/>
      <c r="AC231" s="1"/>
      <c r="AD231" s="1"/>
      <c r="AE231" s="1"/>
      <c r="AF231" s="1"/>
    </row>
    <row r="232" spans="1:32" ht="15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7"/>
      <c r="P232" s="16"/>
      <c r="Q232" s="33"/>
      <c r="R232" s="33"/>
      <c r="S232" s="33"/>
      <c r="T232" s="33"/>
      <c r="U232" s="33"/>
      <c r="V232" s="33"/>
      <c r="W232" s="33"/>
      <c r="X232" s="33"/>
      <c r="Y232" s="33"/>
      <c r="Z232" s="16"/>
      <c r="AA232" s="31"/>
      <c r="AB232" s="1"/>
      <c r="AC232" s="1"/>
      <c r="AD232" s="1"/>
      <c r="AE232" s="1"/>
      <c r="AF232" s="1"/>
    </row>
    <row r="233" spans="1:32" ht="15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7"/>
      <c r="P233" s="16"/>
      <c r="Q233" s="33"/>
      <c r="R233" s="33"/>
      <c r="S233" s="33"/>
      <c r="T233" s="33"/>
      <c r="U233" s="33"/>
      <c r="V233" s="33"/>
      <c r="W233" s="33"/>
      <c r="X233" s="33"/>
      <c r="Y233" s="33"/>
      <c r="Z233" s="16"/>
      <c r="AA233" s="31"/>
      <c r="AB233" s="1"/>
      <c r="AC233" s="1"/>
      <c r="AD233" s="1"/>
      <c r="AE233" s="1"/>
      <c r="AF233" s="1"/>
    </row>
    <row r="234" spans="1:32" ht="15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7"/>
      <c r="P234" s="16"/>
      <c r="Q234" s="33"/>
      <c r="R234" s="33"/>
      <c r="S234" s="33"/>
      <c r="T234" s="33"/>
      <c r="U234" s="33"/>
      <c r="V234" s="33"/>
      <c r="W234" s="33"/>
      <c r="X234" s="33"/>
      <c r="Y234" s="33"/>
      <c r="Z234" s="16"/>
      <c r="AA234" s="31"/>
      <c r="AB234" s="1"/>
      <c r="AC234" s="1"/>
      <c r="AD234" s="1"/>
      <c r="AE234" s="1"/>
      <c r="AF234" s="1"/>
    </row>
    <row r="235" spans="1:32" ht="15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7"/>
      <c r="P235" s="16"/>
      <c r="Q235" s="33"/>
      <c r="R235" s="33"/>
      <c r="S235" s="33"/>
      <c r="T235" s="33"/>
      <c r="U235" s="33"/>
      <c r="V235" s="33"/>
      <c r="W235" s="33"/>
      <c r="X235" s="33"/>
      <c r="Y235" s="33"/>
      <c r="Z235" s="16"/>
      <c r="AA235" s="31"/>
      <c r="AB235" s="1"/>
      <c r="AC235" s="1"/>
      <c r="AD235" s="1"/>
      <c r="AE235" s="1"/>
      <c r="AF235" s="1"/>
    </row>
    <row r="236" spans="1:32" ht="15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7"/>
      <c r="P236" s="16"/>
      <c r="Q236" s="33"/>
      <c r="R236" s="33"/>
      <c r="S236" s="33"/>
      <c r="T236" s="33"/>
      <c r="U236" s="33"/>
      <c r="V236" s="33"/>
      <c r="W236" s="33"/>
      <c r="X236" s="33"/>
      <c r="Y236" s="33"/>
      <c r="Z236" s="16"/>
      <c r="AA236" s="31"/>
      <c r="AB236" s="1"/>
      <c r="AC236" s="1"/>
      <c r="AD236" s="1"/>
      <c r="AE236" s="1"/>
      <c r="AF236" s="1"/>
    </row>
    <row r="237" spans="1:32" ht="15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7"/>
      <c r="P237" s="16"/>
      <c r="Q237" s="33"/>
      <c r="R237" s="33"/>
      <c r="S237" s="33"/>
      <c r="T237" s="33"/>
      <c r="U237" s="33"/>
      <c r="V237" s="33"/>
      <c r="W237" s="33"/>
      <c r="X237" s="33"/>
      <c r="Y237" s="33"/>
      <c r="Z237" s="16"/>
      <c r="AA237" s="31"/>
      <c r="AB237" s="1"/>
      <c r="AC237" s="1"/>
      <c r="AD237" s="1"/>
      <c r="AE237" s="1"/>
      <c r="AF237" s="1"/>
    </row>
    <row r="238" spans="1:32" ht="15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7"/>
      <c r="P238" s="16"/>
      <c r="Q238" s="33"/>
      <c r="R238" s="33"/>
      <c r="S238" s="33"/>
      <c r="T238" s="33"/>
      <c r="U238" s="33"/>
      <c r="V238" s="33"/>
      <c r="W238" s="33"/>
      <c r="X238" s="33"/>
      <c r="Y238" s="33"/>
      <c r="Z238" s="16"/>
      <c r="AA238" s="31"/>
      <c r="AB238" s="1"/>
      <c r="AC238" s="1"/>
      <c r="AD238" s="1"/>
      <c r="AE238" s="1"/>
      <c r="AF238" s="1"/>
    </row>
    <row r="239" spans="1:32" ht="15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7"/>
      <c r="P239" s="16"/>
      <c r="Q239" s="33"/>
      <c r="R239" s="33"/>
      <c r="S239" s="33"/>
      <c r="T239" s="33"/>
      <c r="U239" s="33"/>
      <c r="V239" s="33"/>
      <c r="W239" s="33"/>
      <c r="X239" s="33"/>
      <c r="Y239" s="33"/>
      <c r="Z239" s="16"/>
      <c r="AA239" s="31"/>
      <c r="AB239" s="1"/>
      <c r="AC239" s="1"/>
      <c r="AD239" s="1"/>
      <c r="AE239" s="1"/>
      <c r="AF239" s="1"/>
    </row>
    <row r="240" spans="1:32" ht="15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7"/>
      <c r="P240" s="16"/>
      <c r="Q240" s="33"/>
      <c r="R240" s="33"/>
      <c r="S240" s="33"/>
      <c r="T240" s="33"/>
      <c r="U240" s="33"/>
      <c r="V240" s="33"/>
      <c r="W240" s="33"/>
      <c r="X240" s="33"/>
      <c r="Y240" s="33"/>
      <c r="Z240" s="16"/>
      <c r="AA240" s="31"/>
      <c r="AB240" s="1"/>
      <c r="AC240" s="1"/>
      <c r="AD240" s="1"/>
      <c r="AE240" s="1"/>
      <c r="AF240" s="1"/>
    </row>
    <row r="241" spans="1:32" ht="15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7"/>
      <c r="P241" s="16"/>
      <c r="Q241" s="33"/>
      <c r="R241" s="33"/>
      <c r="S241" s="33"/>
      <c r="T241" s="33"/>
      <c r="U241" s="33"/>
      <c r="V241" s="33"/>
      <c r="W241" s="33"/>
      <c r="X241" s="33"/>
      <c r="Y241" s="33"/>
      <c r="Z241" s="16"/>
      <c r="AA241" s="31"/>
      <c r="AB241" s="1"/>
      <c r="AC241" s="1"/>
      <c r="AD241" s="1"/>
      <c r="AE241" s="1"/>
      <c r="AF241" s="1"/>
    </row>
    <row r="242" spans="1:32" ht="15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7"/>
      <c r="P242" s="16"/>
      <c r="Q242" s="33"/>
      <c r="R242" s="33"/>
      <c r="S242" s="33"/>
      <c r="T242" s="33"/>
      <c r="U242" s="33"/>
      <c r="V242" s="33"/>
      <c r="W242" s="33"/>
      <c r="X242" s="33"/>
      <c r="Y242" s="33"/>
      <c r="Z242" s="16"/>
      <c r="AA242" s="31"/>
      <c r="AB242" s="1"/>
      <c r="AC242" s="1"/>
      <c r="AD242" s="1"/>
      <c r="AE242" s="1"/>
      <c r="AF242" s="1"/>
    </row>
    <row r="243" spans="1:32" ht="15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7"/>
      <c r="P243" s="16"/>
      <c r="Q243" s="33"/>
      <c r="R243" s="33"/>
      <c r="S243" s="33"/>
      <c r="T243" s="33"/>
      <c r="U243" s="33"/>
      <c r="V243" s="33"/>
      <c r="W243" s="33"/>
      <c r="X243" s="33"/>
      <c r="Y243" s="33"/>
      <c r="Z243" s="16"/>
      <c r="AA243" s="31"/>
      <c r="AB243" s="1"/>
      <c r="AC243" s="1"/>
      <c r="AD243" s="1"/>
      <c r="AE243" s="1"/>
      <c r="AF243" s="1"/>
    </row>
    <row r="244" spans="1:32" ht="15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7"/>
      <c r="P244" s="16"/>
      <c r="Q244" s="33"/>
      <c r="R244" s="33"/>
      <c r="S244" s="33"/>
      <c r="T244" s="33"/>
      <c r="U244" s="33"/>
      <c r="V244" s="33"/>
      <c r="W244" s="33"/>
      <c r="X244" s="33"/>
      <c r="Y244" s="33"/>
      <c r="Z244" s="16"/>
      <c r="AA244" s="31"/>
      <c r="AB244" s="1"/>
      <c r="AC244" s="1"/>
      <c r="AD244" s="1"/>
      <c r="AE244" s="1"/>
      <c r="AF244" s="1"/>
    </row>
    <row r="245" spans="1:32" ht="15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7"/>
      <c r="P245" s="16"/>
      <c r="Q245" s="33"/>
      <c r="R245" s="33"/>
      <c r="S245" s="33"/>
      <c r="T245" s="33"/>
      <c r="U245" s="33"/>
      <c r="V245" s="33"/>
      <c r="W245" s="33"/>
      <c r="X245" s="33"/>
      <c r="Y245" s="33"/>
      <c r="Z245" s="16"/>
      <c r="AA245" s="31"/>
      <c r="AB245" s="1"/>
      <c r="AC245" s="1"/>
      <c r="AD245" s="1"/>
      <c r="AE245" s="1"/>
      <c r="AF245" s="1"/>
    </row>
    <row r="246" spans="1:32" ht="15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7"/>
      <c r="P246" s="16"/>
      <c r="Q246" s="33"/>
      <c r="R246" s="33"/>
      <c r="S246" s="33"/>
      <c r="T246" s="33"/>
      <c r="U246" s="33"/>
      <c r="V246" s="33"/>
      <c r="W246" s="33"/>
      <c r="X246" s="33"/>
      <c r="Y246" s="33"/>
      <c r="Z246" s="16"/>
      <c r="AA246" s="31"/>
      <c r="AB246" s="1"/>
      <c r="AC246" s="1"/>
      <c r="AD246" s="1"/>
      <c r="AE246" s="1"/>
      <c r="AF246" s="1"/>
    </row>
    <row r="247" spans="1:32" ht="15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7"/>
      <c r="P247" s="16"/>
      <c r="Q247" s="33"/>
      <c r="R247" s="33"/>
      <c r="S247" s="33"/>
      <c r="T247" s="33"/>
      <c r="U247" s="33"/>
      <c r="V247" s="33"/>
      <c r="W247" s="33"/>
      <c r="X247" s="33"/>
      <c r="Y247" s="33"/>
      <c r="Z247" s="16"/>
      <c r="AA247" s="31"/>
      <c r="AB247" s="1"/>
      <c r="AC247" s="1"/>
      <c r="AD247" s="1"/>
      <c r="AE247" s="1"/>
      <c r="AF247" s="1"/>
    </row>
    <row r="248" spans="1:32" ht="15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7"/>
      <c r="P248" s="16"/>
      <c r="Q248" s="33"/>
      <c r="R248" s="33"/>
      <c r="S248" s="33"/>
      <c r="T248" s="33"/>
      <c r="U248" s="33"/>
      <c r="V248" s="33"/>
      <c r="W248" s="33"/>
      <c r="X248" s="33"/>
      <c r="Y248" s="33"/>
      <c r="Z248" s="16"/>
      <c r="AA248" s="31"/>
      <c r="AB248" s="1"/>
      <c r="AC248" s="1"/>
      <c r="AD248" s="1"/>
      <c r="AE248" s="1"/>
      <c r="AF248" s="1"/>
    </row>
    <row r="249" spans="1:32" ht="15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7"/>
      <c r="P249" s="16"/>
      <c r="Q249" s="33"/>
      <c r="R249" s="33"/>
      <c r="S249" s="33"/>
      <c r="T249" s="33"/>
      <c r="U249" s="33"/>
      <c r="V249" s="33"/>
      <c r="W249" s="33"/>
      <c r="X249" s="33"/>
      <c r="Y249" s="33"/>
      <c r="Z249" s="16"/>
      <c r="AA249" s="31"/>
      <c r="AB249" s="1"/>
      <c r="AC249" s="1"/>
      <c r="AD249" s="1"/>
      <c r="AE249" s="1"/>
      <c r="AF249" s="1"/>
    </row>
    <row r="250" spans="1:32" ht="15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7"/>
      <c r="P250" s="16"/>
      <c r="Q250" s="33"/>
      <c r="R250" s="33"/>
      <c r="S250" s="33"/>
      <c r="T250" s="33"/>
      <c r="U250" s="33"/>
      <c r="V250" s="33"/>
      <c r="W250" s="33"/>
      <c r="X250" s="33"/>
      <c r="Y250" s="33"/>
      <c r="Z250" s="16"/>
      <c r="AA250" s="31"/>
      <c r="AB250" s="1"/>
      <c r="AC250" s="1"/>
      <c r="AD250" s="1"/>
      <c r="AE250" s="1"/>
      <c r="AF250" s="1"/>
    </row>
    <row r="251" spans="1:32" ht="15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7"/>
      <c r="P251" s="16"/>
      <c r="Q251" s="33"/>
      <c r="R251" s="33"/>
      <c r="S251" s="33"/>
      <c r="T251" s="33"/>
      <c r="U251" s="33"/>
      <c r="V251" s="33"/>
      <c r="W251" s="33"/>
      <c r="X251" s="33"/>
      <c r="Y251" s="33"/>
      <c r="Z251" s="16"/>
      <c r="AA251" s="31"/>
      <c r="AB251" s="1"/>
      <c r="AC251" s="1"/>
      <c r="AD251" s="1"/>
      <c r="AE251" s="1"/>
      <c r="AF251" s="1"/>
    </row>
    <row r="252" spans="1:32" ht="15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7"/>
      <c r="P252" s="16"/>
      <c r="Q252" s="33"/>
      <c r="R252" s="33"/>
      <c r="S252" s="33"/>
      <c r="T252" s="33"/>
      <c r="U252" s="33"/>
      <c r="V252" s="33"/>
      <c r="W252" s="33"/>
      <c r="X252" s="33"/>
      <c r="Y252" s="33"/>
      <c r="Z252" s="16"/>
      <c r="AA252" s="31"/>
      <c r="AB252" s="1"/>
      <c r="AC252" s="1"/>
      <c r="AD252" s="1"/>
      <c r="AE252" s="1"/>
      <c r="AF252" s="1"/>
    </row>
    <row r="253" spans="1:32" ht="15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7"/>
      <c r="P253" s="16"/>
      <c r="Q253" s="33"/>
      <c r="R253" s="33"/>
      <c r="S253" s="33"/>
      <c r="T253" s="33"/>
      <c r="U253" s="33"/>
      <c r="V253" s="33"/>
      <c r="W253" s="33"/>
      <c r="X253" s="33"/>
      <c r="Y253" s="33"/>
      <c r="Z253" s="16"/>
      <c r="AA253" s="31"/>
      <c r="AB253" s="1"/>
      <c r="AC253" s="1"/>
      <c r="AD253" s="1"/>
      <c r="AE253" s="1"/>
      <c r="AF253" s="1"/>
    </row>
    <row r="254" spans="1:32" ht="15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7"/>
      <c r="P254" s="16"/>
      <c r="Q254" s="33"/>
      <c r="R254" s="33"/>
      <c r="S254" s="33"/>
      <c r="T254" s="33"/>
      <c r="U254" s="33"/>
      <c r="V254" s="33"/>
      <c r="W254" s="33"/>
      <c r="X254" s="33"/>
      <c r="Y254" s="33"/>
      <c r="Z254" s="16"/>
      <c r="AA254" s="31"/>
      <c r="AB254" s="1"/>
      <c r="AC254" s="1"/>
      <c r="AD254" s="1"/>
      <c r="AE254" s="1"/>
      <c r="AF254" s="1"/>
    </row>
    <row r="255" spans="1:32" ht="15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7"/>
      <c r="P255" s="16"/>
      <c r="Q255" s="33"/>
      <c r="R255" s="33"/>
      <c r="S255" s="33"/>
      <c r="T255" s="33"/>
      <c r="U255" s="33"/>
      <c r="V255" s="33"/>
      <c r="W255" s="33"/>
      <c r="X255" s="33"/>
      <c r="Y255" s="33"/>
      <c r="Z255" s="16"/>
      <c r="AA255" s="31"/>
      <c r="AB255" s="1"/>
      <c r="AC255" s="1"/>
      <c r="AD255" s="1"/>
      <c r="AE255" s="1"/>
      <c r="AF255" s="1"/>
    </row>
    <row r="256" spans="1:32" ht="15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7"/>
      <c r="P256" s="16"/>
      <c r="Q256" s="33"/>
      <c r="R256" s="33"/>
      <c r="S256" s="33"/>
      <c r="T256" s="33"/>
      <c r="U256" s="33"/>
      <c r="V256" s="33"/>
      <c r="W256" s="33"/>
      <c r="X256" s="33"/>
      <c r="Y256" s="33"/>
      <c r="Z256" s="16"/>
      <c r="AA256" s="31"/>
      <c r="AB256" s="1"/>
      <c r="AC256" s="1"/>
      <c r="AD256" s="1"/>
      <c r="AE256" s="1"/>
      <c r="AF256" s="1"/>
    </row>
    <row r="257" spans="1:32" ht="15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7"/>
      <c r="P257" s="16"/>
      <c r="Q257" s="33"/>
      <c r="R257" s="33"/>
      <c r="S257" s="33"/>
      <c r="T257" s="33"/>
      <c r="U257" s="33"/>
      <c r="V257" s="33"/>
      <c r="W257" s="33"/>
      <c r="X257" s="33"/>
      <c r="Y257" s="33"/>
      <c r="Z257" s="16"/>
      <c r="AA257" s="31"/>
      <c r="AB257" s="1"/>
      <c r="AC257" s="1"/>
      <c r="AD257" s="1"/>
      <c r="AE257" s="1"/>
      <c r="AF257" s="1"/>
    </row>
    <row r="258" spans="1:32" ht="15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7"/>
      <c r="P258" s="16"/>
      <c r="Q258" s="33"/>
      <c r="R258" s="33"/>
      <c r="S258" s="33"/>
      <c r="T258" s="33"/>
      <c r="U258" s="33"/>
      <c r="V258" s="33"/>
      <c r="W258" s="33"/>
      <c r="X258" s="33"/>
      <c r="Y258" s="33"/>
      <c r="Z258" s="16"/>
      <c r="AA258" s="31"/>
      <c r="AB258" s="1"/>
      <c r="AC258" s="1"/>
      <c r="AD258" s="1"/>
      <c r="AE258" s="1"/>
      <c r="AF258" s="1"/>
    </row>
    <row r="259" spans="1:32" ht="15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7"/>
      <c r="P259" s="16"/>
      <c r="Q259" s="33"/>
      <c r="R259" s="33"/>
      <c r="S259" s="33"/>
      <c r="T259" s="33"/>
      <c r="U259" s="33"/>
      <c r="V259" s="33"/>
      <c r="W259" s="33"/>
      <c r="X259" s="33"/>
      <c r="Y259" s="33"/>
      <c r="Z259" s="16"/>
      <c r="AA259" s="31"/>
      <c r="AB259" s="1"/>
      <c r="AC259" s="1"/>
      <c r="AD259" s="1"/>
      <c r="AE259" s="1"/>
      <c r="AF259" s="1"/>
    </row>
    <row r="260" spans="1:32" ht="15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7"/>
      <c r="P260" s="16"/>
      <c r="Q260" s="33"/>
      <c r="R260" s="33"/>
      <c r="S260" s="33"/>
      <c r="T260" s="33"/>
      <c r="U260" s="33"/>
      <c r="V260" s="33"/>
      <c r="W260" s="33"/>
      <c r="X260" s="33"/>
      <c r="Y260" s="33"/>
      <c r="Z260" s="16"/>
      <c r="AA260" s="31"/>
      <c r="AB260" s="1"/>
      <c r="AC260" s="1"/>
      <c r="AD260" s="1"/>
      <c r="AE260" s="1"/>
      <c r="AF260" s="1"/>
    </row>
    <row r="261" spans="1:32" ht="15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7"/>
      <c r="P261" s="16"/>
      <c r="Q261" s="33"/>
      <c r="R261" s="33"/>
      <c r="S261" s="33"/>
      <c r="T261" s="33"/>
      <c r="U261" s="33"/>
      <c r="V261" s="33"/>
      <c r="W261" s="33"/>
      <c r="X261" s="33"/>
      <c r="Y261" s="33"/>
      <c r="Z261" s="16"/>
      <c r="AA261" s="31"/>
      <c r="AB261" s="1"/>
      <c r="AC261" s="1"/>
      <c r="AD261" s="1"/>
      <c r="AE261" s="1"/>
      <c r="AF261" s="1"/>
    </row>
    <row r="262" spans="1:32" ht="15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7"/>
      <c r="P262" s="16"/>
      <c r="Q262" s="33"/>
      <c r="R262" s="33"/>
      <c r="S262" s="33"/>
      <c r="T262" s="33"/>
      <c r="U262" s="33"/>
      <c r="V262" s="33"/>
      <c r="W262" s="33"/>
      <c r="X262" s="33"/>
      <c r="Y262" s="33"/>
      <c r="Z262" s="16"/>
      <c r="AA262" s="31"/>
      <c r="AB262" s="1"/>
      <c r="AC262" s="1"/>
      <c r="AD262" s="1"/>
      <c r="AE262" s="1"/>
      <c r="AF262" s="1"/>
    </row>
    <row r="263" spans="1:32" ht="15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7"/>
      <c r="P263" s="16"/>
      <c r="Q263" s="33"/>
      <c r="R263" s="33"/>
      <c r="S263" s="33"/>
      <c r="T263" s="33"/>
      <c r="U263" s="33"/>
      <c r="V263" s="33"/>
      <c r="W263" s="33"/>
      <c r="X263" s="33"/>
      <c r="Y263" s="33"/>
      <c r="Z263" s="16"/>
      <c r="AA263" s="31"/>
      <c r="AB263" s="1"/>
      <c r="AC263" s="1"/>
      <c r="AD263" s="1"/>
      <c r="AE263" s="1"/>
      <c r="AF263" s="1"/>
    </row>
    <row r="264" spans="1:32" ht="15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7"/>
      <c r="P264" s="16"/>
      <c r="Q264" s="33"/>
      <c r="R264" s="33"/>
      <c r="S264" s="33"/>
      <c r="T264" s="33"/>
      <c r="U264" s="33"/>
      <c r="V264" s="33"/>
      <c r="W264" s="33"/>
      <c r="X264" s="33"/>
      <c r="Y264" s="33"/>
      <c r="Z264" s="16"/>
      <c r="AA264" s="31"/>
      <c r="AB264" s="1"/>
      <c r="AC264" s="1"/>
      <c r="AD264" s="1"/>
      <c r="AE264" s="1"/>
      <c r="AF264" s="1"/>
    </row>
    <row r="265" spans="1:32" ht="15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7"/>
      <c r="P265" s="16"/>
      <c r="Q265" s="33"/>
      <c r="R265" s="33"/>
      <c r="S265" s="33"/>
      <c r="T265" s="33"/>
      <c r="U265" s="33"/>
      <c r="V265" s="33"/>
      <c r="W265" s="33"/>
      <c r="X265" s="33"/>
      <c r="Y265" s="33"/>
      <c r="Z265" s="16"/>
      <c r="AA265" s="31"/>
      <c r="AB265" s="1"/>
      <c r="AC265" s="1"/>
      <c r="AD265" s="1"/>
      <c r="AE265" s="1"/>
      <c r="AF265" s="1"/>
    </row>
    <row r="266" spans="1:32" ht="15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7"/>
      <c r="P266" s="16"/>
      <c r="Q266" s="33"/>
      <c r="R266" s="33"/>
      <c r="S266" s="33"/>
      <c r="T266" s="33"/>
      <c r="U266" s="33"/>
      <c r="V266" s="33"/>
      <c r="W266" s="33"/>
      <c r="X266" s="33"/>
      <c r="Y266" s="33"/>
      <c r="Z266" s="16"/>
      <c r="AA266" s="31"/>
      <c r="AB266" s="1"/>
      <c r="AC266" s="1"/>
      <c r="AD266" s="1"/>
      <c r="AE266" s="1"/>
      <c r="AF266" s="1"/>
    </row>
    <row r="267" spans="1:32" ht="15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7"/>
      <c r="P267" s="16"/>
      <c r="Q267" s="33"/>
      <c r="R267" s="33"/>
      <c r="S267" s="33"/>
      <c r="T267" s="33"/>
      <c r="U267" s="33"/>
      <c r="V267" s="33"/>
      <c r="W267" s="33"/>
      <c r="X267" s="33"/>
      <c r="Y267" s="33"/>
      <c r="Z267" s="16"/>
      <c r="AA267" s="31"/>
      <c r="AB267" s="1"/>
      <c r="AC267" s="1"/>
      <c r="AD267" s="1"/>
      <c r="AE267" s="1"/>
      <c r="AF267" s="1"/>
    </row>
    <row r="268" spans="1:32" ht="15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7"/>
      <c r="P268" s="16"/>
      <c r="Q268" s="33"/>
      <c r="R268" s="33"/>
      <c r="S268" s="33"/>
      <c r="T268" s="33"/>
      <c r="U268" s="33"/>
      <c r="V268" s="33"/>
      <c r="W268" s="33"/>
      <c r="X268" s="33"/>
      <c r="Y268" s="33"/>
      <c r="Z268" s="16"/>
      <c r="AA268" s="31"/>
      <c r="AB268" s="1"/>
      <c r="AC268" s="1"/>
      <c r="AD268" s="1"/>
      <c r="AE268" s="1"/>
      <c r="AF268" s="1"/>
    </row>
    <row r="269" spans="1:32" ht="15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7"/>
      <c r="P269" s="16"/>
      <c r="Q269" s="33"/>
      <c r="R269" s="33"/>
      <c r="S269" s="33"/>
      <c r="T269" s="33"/>
      <c r="U269" s="33"/>
      <c r="V269" s="33"/>
      <c r="W269" s="33"/>
      <c r="X269" s="33"/>
      <c r="Y269" s="33"/>
      <c r="Z269" s="16"/>
      <c r="AA269" s="31"/>
      <c r="AB269" s="1"/>
      <c r="AC269" s="1"/>
      <c r="AD269" s="1"/>
      <c r="AE269" s="1"/>
      <c r="AF269" s="1"/>
    </row>
    <row r="270" spans="1:32" ht="15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7"/>
      <c r="P270" s="16"/>
      <c r="Q270" s="33"/>
      <c r="R270" s="33"/>
      <c r="S270" s="33"/>
      <c r="T270" s="33"/>
      <c r="U270" s="33"/>
      <c r="V270" s="33"/>
      <c r="W270" s="33"/>
      <c r="X270" s="33"/>
      <c r="Y270" s="33"/>
      <c r="Z270" s="16"/>
      <c r="AA270" s="31"/>
      <c r="AB270" s="1"/>
      <c r="AC270" s="1"/>
      <c r="AD270" s="1"/>
      <c r="AE270" s="1"/>
      <c r="AF270" s="1"/>
    </row>
    <row r="271" spans="1:32" ht="15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7"/>
      <c r="P271" s="16"/>
      <c r="Q271" s="33"/>
      <c r="R271" s="33"/>
      <c r="S271" s="33"/>
      <c r="T271" s="33"/>
      <c r="U271" s="33"/>
      <c r="V271" s="33"/>
      <c r="W271" s="33"/>
      <c r="X271" s="33"/>
      <c r="Y271" s="33"/>
      <c r="Z271" s="16"/>
      <c r="AA271" s="31"/>
      <c r="AB271" s="1"/>
      <c r="AC271" s="1"/>
      <c r="AD271" s="1"/>
      <c r="AE271" s="1"/>
      <c r="AF271" s="1"/>
    </row>
    <row r="272" spans="1:32" ht="15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7"/>
      <c r="P272" s="16"/>
      <c r="Q272" s="33"/>
      <c r="R272" s="33"/>
      <c r="S272" s="33"/>
      <c r="T272" s="33"/>
      <c r="U272" s="33"/>
      <c r="V272" s="33"/>
      <c r="W272" s="33"/>
      <c r="X272" s="33"/>
      <c r="Y272" s="33"/>
      <c r="Z272" s="16"/>
      <c r="AA272" s="31"/>
      <c r="AB272" s="1"/>
      <c r="AC272" s="1"/>
      <c r="AD272" s="1"/>
      <c r="AE272" s="1"/>
      <c r="AF272" s="1"/>
    </row>
    <row r="273" spans="1:32" ht="15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7"/>
      <c r="P273" s="16"/>
      <c r="Q273" s="33"/>
      <c r="R273" s="33"/>
      <c r="S273" s="33"/>
      <c r="T273" s="33"/>
      <c r="U273" s="33"/>
      <c r="V273" s="33"/>
      <c r="W273" s="33"/>
      <c r="X273" s="33"/>
      <c r="Y273" s="33"/>
      <c r="Z273" s="16"/>
      <c r="AA273" s="31"/>
      <c r="AB273" s="1"/>
      <c r="AC273" s="1"/>
      <c r="AD273" s="1"/>
      <c r="AE273" s="1"/>
      <c r="AF273" s="1"/>
    </row>
    <row r="274" spans="1:32" ht="15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7"/>
      <c r="P274" s="16"/>
      <c r="Q274" s="33"/>
      <c r="R274" s="33"/>
      <c r="S274" s="33"/>
      <c r="T274" s="33"/>
      <c r="U274" s="33"/>
      <c r="V274" s="33"/>
      <c r="W274" s="33"/>
      <c r="X274" s="33"/>
      <c r="Y274" s="33"/>
      <c r="Z274" s="16"/>
      <c r="AA274" s="31"/>
      <c r="AB274" s="1"/>
      <c r="AC274" s="1"/>
      <c r="AD274" s="1"/>
      <c r="AE274" s="1"/>
      <c r="AF274" s="1"/>
    </row>
    <row r="275" spans="1:32" ht="15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7"/>
      <c r="P275" s="16"/>
      <c r="Q275" s="33"/>
      <c r="R275" s="33"/>
      <c r="S275" s="33"/>
      <c r="T275" s="33"/>
      <c r="U275" s="33"/>
      <c r="V275" s="33"/>
      <c r="W275" s="33"/>
      <c r="X275" s="33"/>
      <c r="Y275" s="33"/>
      <c r="Z275" s="16"/>
      <c r="AA275" s="31"/>
      <c r="AB275" s="1"/>
      <c r="AC275" s="1"/>
      <c r="AD275" s="1"/>
      <c r="AE275" s="1"/>
      <c r="AF275" s="1"/>
    </row>
    <row r="276" spans="1:32" ht="15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7"/>
      <c r="P276" s="16"/>
      <c r="Q276" s="33"/>
      <c r="R276" s="33"/>
      <c r="S276" s="33"/>
      <c r="T276" s="33"/>
      <c r="U276" s="33"/>
      <c r="V276" s="33"/>
      <c r="W276" s="33"/>
      <c r="X276" s="33"/>
      <c r="Y276" s="33"/>
      <c r="Z276" s="16"/>
      <c r="AA276" s="31"/>
      <c r="AB276" s="1"/>
      <c r="AC276" s="1"/>
      <c r="AD276" s="1"/>
      <c r="AE276" s="1"/>
      <c r="AF276" s="1"/>
    </row>
    <row r="277" spans="1:32" ht="15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7"/>
      <c r="P277" s="16"/>
      <c r="Q277" s="33"/>
      <c r="R277" s="33"/>
      <c r="S277" s="33"/>
      <c r="T277" s="33"/>
      <c r="U277" s="33"/>
      <c r="V277" s="33"/>
      <c r="W277" s="33"/>
      <c r="X277" s="33"/>
      <c r="Y277" s="33"/>
      <c r="Z277" s="16"/>
      <c r="AA277" s="31"/>
      <c r="AB277" s="1"/>
      <c r="AC277" s="1"/>
      <c r="AD277" s="1"/>
      <c r="AE277" s="1"/>
      <c r="AF277" s="1"/>
    </row>
    <row r="278" spans="1:32" ht="15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7"/>
      <c r="P278" s="16"/>
      <c r="Q278" s="33"/>
      <c r="R278" s="33"/>
      <c r="S278" s="33"/>
      <c r="T278" s="33"/>
      <c r="U278" s="33"/>
      <c r="V278" s="33"/>
      <c r="W278" s="33"/>
      <c r="X278" s="33"/>
      <c r="Y278" s="33"/>
      <c r="Z278" s="16"/>
      <c r="AA278" s="31"/>
      <c r="AB278" s="1"/>
      <c r="AC278" s="1"/>
      <c r="AD278" s="1"/>
      <c r="AE278" s="1"/>
      <c r="AF278" s="1"/>
    </row>
    <row r="279" spans="1:32" ht="15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7"/>
      <c r="P279" s="16"/>
      <c r="Q279" s="33"/>
      <c r="R279" s="33"/>
      <c r="S279" s="33"/>
      <c r="T279" s="33"/>
      <c r="U279" s="33"/>
      <c r="V279" s="33"/>
      <c r="W279" s="33"/>
      <c r="X279" s="33"/>
      <c r="Y279" s="33"/>
      <c r="Z279" s="16"/>
      <c r="AA279" s="31"/>
      <c r="AB279" s="1"/>
      <c r="AC279" s="1"/>
      <c r="AD279" s="1"/>
      <c r="AE279" s="1"/>
      <c r="AF279" s="1"/>
    </row>
    <row r="280" spans="1:32" ht="15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7"/>
      <c r="P280" s="16"/>
      <c r="Q280" s="33"/>
      <c r="R280" s="33"/>
      <c r="S280" s="33"/>
      <c r="T280" s="33"/>
      <c r="U280" s="33"/>
      <c r="V280" s="33"/>
      <c r="W280" s="33"/>
      <c r="X280" s="33"/>
      <c r="Y280" s="33"/>
      <c r="Z280" s="16"/>
      <c r="AA280" s="31"/>
      <c r="AB280" s="1"/>
      <c r="AC280" s="1"/>
      <c r="AD280" s="1"/>
      <c r="AE280" s="1"/>
      <c r="AF280" s="1"/>
    </row>
    <row r="281" spans="1:32" ht="15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7"/>
      <c r="P281" s="16"/>
      <c r="Q281" s="33"/>
      <c r="R281" s="33"/>
      <c r="S281" s="33"/>
      <c r="T281" s="33"/>
      <c r="U281" s="33"/>
      <c r="V281" s="33"/>
      <c r="W281" s="33"/>
      <c r="X281" s="33"/>
      <c r="Y281" s="33"/>
      <c r="Z281" s="16"/>
      <c r="AA281" s="31"/>
      <c r="AB281" s="1"/>
      <c r="AC281" s="1"/>
      <c r="AD281" s="1"/>
      <c r="AE281" s="1"/>
      <c r="AF281" s="1"/>
    </row>
    <row r="282" spans="1:32" ht="15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7"/>
      <c r="P282" s="16"/>
      <c r="Q282" s="33"/>
      <c r="R282" s="33"/>
      <c r="S282" s="33"/>
      <c r="T282" s="33"/>
      <c r="U282" s="33"/>
      <c r="V282" s="33"/>
      <c r="W282" s="33"/>
      <c r="X282" s="33"/>
      <c r="Y282" s="33"/>
      <c r="Z282" s="16"/>
      <c r="AA282" s="31"/>
      <c r="AB282" s="1"/>
      <c r="AC282" s="1"/>
      <c r="AD282" s="1"/>
      <c r="AE282" s="1"/>
      <c r="AF282" s="1"/>
    </row>
    <row r="283" spans="1:32" ht="15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7"/>
      <c r="P283" s="16"/>
      <c r="Q283" s="33"/>
      <c r="R283" s="33"/>
      <c r="S283" s="33"/>
      <c r="T283" s="33"/>
      <c r="U283" s="33"/>
      <c r="V283" s="33"/>
      <c r="W283" s="33"/>
      <c r="X283" s="33"/>
      <c r="Y283" s="33"/>
      <c r="Z283" s="16"/>
      <c r="AA283" s="31"/>
      <c r="AB283" s="1"/>
      <c r="AC283" s="1"/>
      <c r="AD283" s="1"/>
      <c r="AE283" s="1"/>
      <c r="AF283" s="1"/>
    </row>
    <row r="284" spans="1:32" ht="15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7"/>
      <c r="P284" s="16"/>
      <c r="Q284" s="33"/>
      <c r="R284" s="33"/>
      <c r="S284" s="33"/>
      <c r="T284" s="33"/>
      <c r="U284" s="33"/>
      <c r="V284" s="33"/>
      <c r="W284" s="33"/>
      <c r="X284" s="33"/>
      <c r="Y284" s="33"/>
      <c r="Z284" s="16"/>
      <c r="AA284" s="31"/>
      <c r="AB284" s="1"/>
      <c r="AC284" s="1"/>
      <c r="AD284" s="1"/>
      <c r="AE284" s="1"/>
      <c r="AF284" s="1"/>
    </row>
    <row r="285" spans="1:32" ht="15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7"/>
      <c r="P285" s="16"/>
      <c r="Q285" s="33"/>
      <c r="R285" s="33"/>
      <c r="S285" s="33"/>
      <c r="T285" s="33"/>
      <c r="U285" s="33"/>
      <c r="V285" s="33"/>
      <c r="W285" s="33"/>
      <c r="X285" s="33"/>
      <c r="Y285" s="33"/>
      <c r="Z285" s="16"/>
      <c r="AA285" s="31"/>
      <c r="AB285" s="1"/>
      <c r="AC285" s="1"/>
      <c r="AD285" s="1"/>
      <c r="AE285" s="1"/>
      <c r="AF285" s="1"/>
    </row>
    <row r="286" spans="1:32" ht="15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7"/>
      <c r="P286" s="16"/>
      <c r="Q286" s="33"/>
      <c r="R286" s="33"/>
      <c r="S286" s="33"/>
      <c r="T286" s="33"/>
      <c r="U286" s="33"/>
      <c r="V286" s="33"/>
      <c r="W286" s="33"/>
      <c r="X286" s="33"/>
      <c r="Y286" s="33"/>
      <c r="Z286" s="16"/>
      <c r="AA286" s="31"/>
      <c r="AB286" s="1"/>
      <c r="AC286" s="1"/>
      <c r="AD286" s="1"/>
      <c r="AE286" s="1"/>
      <c r="AF286" s="1"/>
    </row>
    <row r="287" spans="1:32" ht="15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7"/>
      <c r="P287" s="16"/>
      <c r="Q287" s="33"/>
      <c r="R287" s="33"/>
      <c r="S287" s="33"/>
      <c r="T287" s="33"/>
      <c r="U287" s="33"/>
      <c r="V287" s="33"/>
      <c r="W287" s="33"/>
      <c r="X287" s="33"/>
      <c r="Y287" s="33"/>
      <c r="Z287" s="16"/>
      <c r="AA287" s="31"/>
      <c r="AB287" s="1"/>
      <c r="AC287" s="1"/>
      <c r="AD287" s="1"/>
      <c r="AE287" s="1"/>
      <c r="AF287" s="1"/>
    </row>
    <row r="288" spans="1:32" ht="15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7"/>
      <c r="P288" s="16"/>
      <c r="Q288" s="33"/>
      <c r="R288" s="33"/>
      <c r="S288" s="33"/>
      <c r="T288" s="33"/>
      <c r="U288" s="33"/>
      <c r="V288" s="33"/>
      <c r="W288" s="33"/>
      <c r="X288" s="33"/>
      <c r="Y288" s="33"/>
      <c r="Z288" s="16"/>
      <c r="AA288" s="31"/>
      <c r="AB288" s="1"/>
      <c r="AC288" s="1"/>
      <c r="AD288" s="1"/>
      <c r="AE288" s="1"/>
      <c r="AF288" s="1"/>
    </row>
    <row r="289" spans="1:32" ht="15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7"/>
      <c r="P289" s="16"/>
      <c r="Q289" s="33"/>
      <c r="R289" s="33"/>
      <c r="S289" s="33"/>
      <c r="T289" s="33"/>
      <c r="U289" s="33"/>
      <c r="V289" s="33"/>
      <c r="W289" s="33"/>
      <c r="X289" s="33"/>
      <c r="Y289" s="33"/>
      <c r="Z289" s="16"/>
      <c r="AA289" s="31"/>
      <c r="AB289" s="1"/>
      <c r="AC289" s="1"/>
      <c r="AD289" s="1"/>
      <c r="AE289" s="1"/>
      <c r="AF289" s="1"/>
    </row>
    <row r="290" spans="1:32" ht="15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7"/>
      <c r="P290" s="16"/>
      <c r="Q290" s="33"/>
      <c r="R290" s="33"/>
      <c r="S290" s="33"/>
      <c r="T290" s="33"/>
      <c r="U290" s="33"/>
      <c r="V290" s="33"/>
      <c r="W290" s="33"/>
      <c r="X290" s="33"/>
      <c r="Y290" s="33"/>
      <c r="Z290" s="16"/>
      <c r="AA290" s="31"/>
      <c r="AB290" s="1"/>
      <c r="AC290" s="1"/>
      <c r="AD290" s="1"/>
      <c r="AE290" s="1"/>
      <c r="AF290" s="1"/>
    </row>
    <row r="291" spans="1:32" ht="15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7"/>
      <c r="P291" s="16"/>
      <c r="Q291" s="33"/>
      <c r="R291" s="33"/>
      <c r="S291" s="33"/>
      <c r="T291" s="33"/>
      <c r="U291" s="33"/>
      <c r="V291" s="33"/>
      <c r="W291" s="33"/>
      <c r="X291" s="33"/>
      <c r="Y291" s="33"/>
      <c r="Z291" s="16"/>
      <c r="AA291" s="31"/>
      <c r="AB291" s="1"/>
      <c r="AC291" s="1"/>
      <c r="AD291" s="1"/>
      <c r="AE291" s="1"/>
      <c r="AF291" s="1"/>
    </row>
    <row r="292" spans="1:32" ht="15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7"/>
      <c r="P292" s="16"/>
      <c r="Q292" s="33"/>
      <c r="R292" s="33"/>
      <c r="S292" s="33"/>
      <c r="T292" s="33"/>
      <c r="U292" s="33"/>
      <c r="V292" s="33"/>
      <c r="W292" s="33"/>
      <c r="X292" s="33"/>
      <c r="Y292" s="33"/>
      <c r="Z292" s="16"/>
      <c r="AA292" s="31"/>
      <c r="AB292" s="1"/>
      <c r="AC292" s="1"/>
      <c r="AD292" s="1"/>
      <c r="AE292" s="1"/>
      <c r="AF292" s="1"/>
    </row>
    <row r="293" spans="1:32" ht="15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7"/>
      <c r="P293" s="16"/>
      <c r="Q293" s="33"/>
      <c r="R293" s="33"/>
      <c r="S293" s="33"/>
      <c r="T293" s="33"/>
      <c r="U293" s="33"/>
      <c r="V293" s="33"/>
      <c r="W293" s="33"/>
      <c r="X293" s="33"/>
      <c r="Y293" s="33"/>
      <c r="Z293" s="16"/>
      <c r="AA293" s="31"/>
      <c r="AB293" s="1"/>
      <c r="AC293" s="1"/>
      <c r="AD293" s="1"/>
      <c r="AE293" s="1"/>
      <c r="AF293" s="1"/>
    </row>
    <row r="294" spans="1:32" ht="15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7"/>
      <c r="P294" s="16"/>
      <c r="Q294" s="33"/>
      <c r="R294" s="33"/>
      <c r="S294" s="33"/>
      <c r="T294" s="33"/>
      <c r="U294" s="33"/>
      <c r="V294" s="33"/>
      <c r="W294" s="33"/>
      <c r="X294" s="33"/>
      <c r="Y294" s="33"/>
      <c r="Z294" s="16"/>
      <c r="AA294" s="31"/>
      <c r="AB294" s="1"/>
      <c r="AC294" s="1"/>
      <c r="AD294" s="1"/>
      <c r="AE294" s="1"/>
      <c r="AF294" s="1"/>
    </row>
    <row r="295" spans="1:32" ht="15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7"/>
      <c r="P295" s="16"/>
      <c r="Q295" s="33"/>
      <c r="R295" s="33"/>
      <c r="S295" s="33"/>
      <c r="T295" s="33"/>
      <c r="U295" s="33"/>
      <c r="V295" s="33"/>
      <c r="W295" s="33"/>
      <c r="X295" s="33"/>
      <c r="Y295" s="33"/>
      <c r="Z295" s="16"/>
      <c r="AA295" s="31"/>
      <c r="AB295" s="1"/>
      <c r="AC295" s="1"/>
      <c r="AD295" s="1"/>
      <c r="AE295" s="1"/>
      <c r="AF295" s="1"/>
    </row>
    <row r="296" spans="1:32" ht="15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7"/>
      <c r="P296" s="16"/>
      <c r="Q296" s="33"/>
      <c r="R296" s="33"/>
      <c r="S296" s="33"/>
      <c r="T296" s="33"/>
      <c r="U296" s="33"/>
      <c r="V296" s="33"/>
      <c r="W296" s="33"/>
      <c r="X296" s="33"/>
      <c r="Y296" s="33"/>
      <c r="Z296" s="16"/>
      <c r="AA296" s="31"/>
      <c r="AB296" s="1"/>
      <c r="AC296" s="1"/>
      <c r="AD296" s="1"/>
      <c r="AE296" s="1"/>
      <c r="AF296" s="1"/>
    </row>
    <row r="297" spans="1:32" ht="15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7"/>
      <c r="P297" s="16"/>
      <c r="Q297" s="33"/>
      <c r="R297" s="33"/>
      <c r="S297" s="33"/>
      <c r="T297" s="33"/>
      <c r="U297" s="33"/>
      <c r="V297" s="33"/>
      <c r="W297" s="33"/>
      <c r="X297" s="33"/>
      <c r="Y297" s="33"/>
      <c r="Z297" s="16"/>
      <c r="AA297" s="31"/>
      <c r="AB297" s="1"/>
      <c r="AC297" s="1"/>
      <c r="AD297" s="1"/>
      <c r="AE297" s="1"/>
      <c r="AF297" s="1"/>
    </row>
    <row r="298" spans="1:32" ht="15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7"/>
      <c r="P298" s="16"/>
      <c r="Q298" s="33"/>
      <c r="R298" s="33"/>
      <c r="S298" s="33"/>
      <c r="T298" s="33"/>
      <c r="U298" s="33"/>
      <c r="V298" s="33"/>
      <c r="W298" s="33"/>
      <c r="X298" s="33"/>
      <c r="Y298" s="33"/>
      <c r="Z298" s="16"/>
      <c r="AA298" s="31"/>
      <c r="AB298" s="1"/>
      <c r="AC298" s="1"/>
      <c r="AD298" s="1"/>
      <c r="AE298" s="1"/>
      <c r="AF298" s="1"/>
    </row>
    <row r="299" spans="1:32" ht="15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7"/>
      <c r="P299" s="16"/>
      <c r="Q299" s="33"/>
      <c r="R299" s="33"/>
      <c r="S299" s="33"/>
      <c r="T299" s="33"/>
      <c r="U299" s="33"/>
      <c r="V299" s="33"/>
      <c r="W299" s="33"/>
      <c r="X299" s="33"/>
      <c r="Y299" s="33"/>
      <c r="Z299" s="16"/>
      <c r="AA299" s="31"/>
      <c r="AB299" s="1"/>
      <c r="AC299" s="1"/>
      <c r="AD299" s="1"/>
      <c r="AE299" s="1"/>
      <c r="AF299" s="1"/>
    </row>
    <row r="300" spans="1:32" ht="15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7"/>
      <c r="P300" s="16"/>
      <c r="Q300" s="33"/>
      <c r="R300" s="33"/>
      <c r="S300" s="33"/>
      <c r="T300" s="33"/>
      <c r="U300" s="33"/>
      <c r="V300" s="33"/>
      <c r="W300" s="33"/>
      <c r="X300" s="33"/>
      <c r="Y300" s="33"/>
      <c r="Z300" s="16"/>
      <c r="AA300" s="31"/>
      <c r="AB300" s="1"/>
      <c r="AC300" s="1"/>
      <c r="AD300" s="1"/>
      <c r="AE300" s="1"/>
      <c r="AF300" s="1"/>
    </row>
    <row r="301" spans="1:32" ht="15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7"/>
      <c r="P301" s="16"/>
      <c r="Q301" s="33"/>
      <c r="R301" s="33"/>
      <c r="S301" s="33"/>
      <c r="T301" s="33"/>
      <c r="U301" s="33"/>
      <c r="V301" s="33"/>
      <c r="W301" s="33"/>
      <c r="X301" s="33"/>
      <c r="Y301" s="33"/>
      <c r="Z301" s="16"/>
      <c r="AA301" s="31"/>
      <c r="AB301" s="1"/>
      <c r="AC301" s="1"/>
      <c r="AD301" s="1"/>
      <c r="AE301" s="1"/>
      <c r="AF301" s="1"/>
    </row>
    <row r="302" spans="1:32" ht="15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7"/>
      <c r="P302" s="16"/>
      <c r="Q302" s="33"/>
      <c r="R302" s="33"/>
      <c r="S302" s="33"/>
      <c r="T302" s="33"/>
      <c r="U302" s="33"/>
      <c r="V302" s="33"/>
      <c r="W302" s="33"/>
      <c r="X302" s="33"/>
      <c r="Y302" s="33"/>
      <c r="Z302" s="16"/>
      <c r="AA302" s="31"/>
      <c r="AB302" s="1"/>
      <c r="AC302" s="1"/>
      <c r="AD302" s="1"/>
      <c r="AE302" s="1"/>
      <c r="AF302" s="1"/>
    </row>
    <row r="303" spans="1:32" ht="15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7"/>
      <c r="P303" s="16"/>
      <c r="Q303" s="33"/>
      <c r="R303" s="33"/>
      <c r="S303" s="33"/>
      <c r="T303" s="33"/>
      <c r="U303" s="33"/>
      <c r="V303" s="33"/>
      <c r="W303" s="33"/>
      <c r="X303" s="33"/>
      <c r="Y303" s="33"/>
      <c r="Z303" s="16"/>
      <c r="AA303" s="31"/>
      <c r="AB303" s="1"/>
      <c r="AC303" s="1"/>
      <c r="AD303" s="1"/>
      <c r="AE303" s="1"/>
      <c r="AF303" s="1"/>
    </row>
    <row r="304" spans="1:32" ht="15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7"/>
      <c r="P304" s="16"/>
      <c r="Q304" s="33"/>
      <c r="R304" s="33"/>
      <c r="S304" s="33"/>
      <c r="T304" s="33"/>
      <c r="U304" s="33"/>
      <c r="V304" s="33"/>
      <c r="W304" s="33"/>
      <c r="X304" s="33"/>
      <c r="Y304" s="33"/>
      <c r="Z304" s="16"/>
      <c r="AA304" s="31"/>
      <c r="AB304" s="1"/>
      <c r="AC304" s="1"/>
      <c r="AD304" s="1"/>
      <c r="AE304" s="1"/>
      <c r="AF304" s="1"/>
    </row>
    <row r="305" spans="1:32" ht="15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7"/>
      <c r="P305" s="16"/>
      <c r="Q305" s="33"/>
      <c r="R305" s="33"/>
      <c r="S305" s="33"/>
      <c r="T305" s="33"/>
      <c r="U305" s="33"/>
      <c r="V305" s="33"/>
      <c r="W305" s="33"/>
      <c r="X305" s="33"/>
      <c r="Y305" s="33"/>
      <c r="Z305" s="16"/>
      <c r="AA305" s="31"/>
      <c r="AB305" s="1"/>
      <c r="AC305" s="1"/>
      <c r="AD305" s="1"/>
      <c r="AE305" s="1"/>
      <c r="AF305" s="1"/>
    </row>
    <row r="306" spans="1:32" ht="15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7"/>
      <c r="P306" s="16"/>
      <c r="Q306" s="33"/>
      <c r="R306" s="33"/>
      <c r="S306" s="33"/>
      <c r="T306" s="33"/>
      <c r="U306" s="33"/>
      <c r="V306" s="33"/>
      <c r="W306" s="33"/>
      <c r="X306" s="33"/>
      <c r="Y306" s="33"/>
      <c r="Z306" s="16"/>
      <c r="AA306" s="31"/>
      <c r="AB306" s="1"/>
      <c r="AC306" s="1"/>
      <c r="AD306" s="1"/>
      <c r="AE306" s="1"/>
      <c r="AF306" s="1"/>
    </row>
    <row r="307" spans="1:32" ht="15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7"/>
      <c r="P307" s="16"/>
      <c r="Q307" s="33"/>
      <c r="R307" s="33"/>
      <c r="S307" s="33"/>
      <c r="T307" s="33"/>
      <c r="U307" s="33"/>
      <c r="V307" s="33"/>
      <c r="W307" s="33"/>
      <c r="X307" s="33"/>
      <c r="Y307" s="33"/>
      <c r="Z307" s="16"/>
      <c r="AA307" s="31"/>
      <c r="AB307" s="1"/>
      <c r="AC307" s="1"/>
      <c r="AD307" s="1"/>
      <c r="AE307" s="1"/>
      <c r="AF307" s="1"/>
    </row>
    <row r="308" spans="1:32" ht="15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7"/>
      <c r="P308" s="16"/>
      <c r="Q308" s="33"/>
      <c r="R308" s="33"/>
      <c r="S308" s="33"/>
      <c r="T308" s="33"/>
      <c r="U308" s="33"/>
      <c r="V308" s="33"/>
      <c r="W308" s="33"/>
      <c r="X308" s="33"/>
      <c r="Y308" s="33"/>
      <c r="Z308" s="16"/>
      <c r="AA308" s="31"/>
      <c r="AB308" s="1"/>
      <c r="AC308" s="1"/>
      <c r="AD308" s="1"/>
      <c r="AE308" s="1"/>
      <c r="AF308" s="1"/>
    </row>
    <row r="309" spans="1:32" ht="15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7"/>
      <c r="P309" s="16"/>
      <c r="Q309" s="33"/>
      <c r="R309" s="33"/>
      <c r="S309" s="33"/>
      <c r="T309" s="33"/>
      <c r="U309" s="33"/>
      <c r="V309" s="33"/>
      <c r="W309" s="33"/>
      <c r="X309" s="33"/>
      <c r="Y309" s="33"/>
      <c r="Z309" s="16"/>
      <c r="AA309" s="31"/>
      <c r="AB309" s="1"/>
      <c r="AC309" s="1"/>
      <c r="AD309" s="1"/>
      <c r="AE309" s="1"/>
      <c r="AF309" s="1"/>
    </row>
    <row r="310" spans="1:32" ht="15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7"/>
      <c r="P310" s="16"/>
      <c r="Q310" s="33"/>
      <c r="R310" s="33"/>
      <c r="S310" s="33"/>
      <c r="T310" s="33"/>
      <c r="U310" s="33"/>
      <c r="V310" s="33"/>
      <c r="W310" s="33"/>
      <c r="X310" s="33"/>
      <c r="Y310" s="33"/>
      <c r="Z310" s="16"/>
      <c r="AA310" s="31"/>
      <c r="AB310" s="1"/>
      <c r="AC310" s="1"/>
      <c r="AD310" s="1"/>
      <c r="AE310" s="1"/>
      <c r="AF310" s="1"/>
    </row>
    <row r="311" spans="1:32" ht="15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7"/>
      <c r="P311" s="16"/>
      <c r="Q311" s="33"/>
      <c r="R311" s="33"/>
      <c r="S311" s="33"/>
      <c r="T311" s="33"/>
      <c r="U311" s="33"/>
      <c r="V311" s="33"/>
      <c r="W311" s="33"/>
      <c r="X311" s="33"/>
      <c r="Y311" s="33"/>
      <c r="Z311" s="16"/>
      <c r="AA311" s="31"/>
      <c r="AB311" s="1"/>
      <c r="AC311" s="1"/>
      <c r="AD311" s="1"/>
      <c r="AE311" s="1"/>
      <c r="AF311" s="1"/>
    </row>
    <row r="312" spans="1:32" ht="15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7"/>
      <c r="P312" s="16"/>
      <c r="Q312" s="33"/>
      <c r="R312" s="33"/>
      <c r="S312" s="33"/>
      <c r="T312" s="33"/>
      <c r="U312" s="33"/>
      <c r="V312" s="33"/>
      <c r="W312" s="33"/>
      <c r="X312" s="33"/>
      <c r="Y312" s="33"/>
      <c r="Z312" s="16"/>
      <c r="AA312" s="31"/>
      <c r="AB312" s="1"/>
      <c r="AC312" s="1"/>
      <c r="AD312" s="1"/>
      <c r="AE312" s="1"/>
      <c r="AF312" s="1"/>
    </row>
    <row r="313" spans="1:32" ht="15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7"/>
      <c r="P313" s="16"/>
      <c r="Q313" s="33"/>
      <c r="R313" s="33"/>
      <c r="S313" s="33"/>
      <c r="T313" s="33"/>
      <c r="U313" s="33"/>
      <c r="V313" s="33"/>
      <c r="W313" s="33"/>
      <c r="X313" s="33"/>
      <c r="Y313" s="33"/>
      <c r="Z313" s="16"/>
      <c r="AA313" s="31"/>
      <c r="AB313" s="1"/>
      <c r="AC313" s="1"/>
      <c r="AD313" s="1"/>
      <c r="AE313" s="1"/>
      <c r="AF313" s="1"/>
    </row>
    <row r="314" spans="1:32" ht="15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7"/>
      <c r="P314" s="16"/>
      <c r="Q314" s="33"/>
      <c r="R314" s="33"/>
      <c r="S314" s="33"/>
      <c r="T314" s="33"/>
      <c r="U314" s="33"/>
      <c r="V314" s="33"/>
      <c r="W314" s="33"/>
      <c r="X314" s="33"/>
      <c r="Y314" s="33"/>
      <c r="Z314" s="16"/>
      <c r="AA314" s="31"/>
      <c r="AB314" s="1"/>
      <c r="AC314" s="1"/>
      <c r="AD314" s="1"/>
      <c r="AE314" s="1"/>
      <c r="AF314" s="1"/>
    </row>
    <row r="315" spans="1:32" ht="15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7"/>
      <c r="P315" s="16"/>
      <c r="Q315" s="33"/>
      <c r="R315" s="33"/>
      <c r="S315" s="33"/>
      <c r="T315" s="33"/>
      <c r="U315" s="33"/>
      <c r="V315" s="33"/>
      <c r="W315" s="33"/>
      <c r="X315" s="33"/>
      <c r="Y315" s="33"/>
      <c r="Z315" s="16"/>
      <c r="AA315" s="31"/>
      <c r="AB315" s="1"/>
      <c r="AC315" s="1"/>
      <c r="AD315" s="1"/>
      <c r="AE315" s="1"/>
      <c r="AF315" s="1"/>
    </row>
    <row r="316" spans="1:32" ht="15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7"/>
      <c r="P316" s="16"/>
      <c r="Q316" s="33"/>
      <c r="R316" s="33"/>
      <c r="S316" s="33"/>
      <c r="T316" s="33"/>
      <c r="U316" s="33"/>
      <c r="V316" s="33"/>
      <c r="W316" s="33"/>
      <c r="X316" s="33"/>
      <c r="Y316" s="33"/>
      <c r="Z316" s="16"/>
      <c r="AA316" s="31"/>
      <c r="AB316" s="1"/>
      <c r="AC316" s="1"/>
      <c r="AD316" s="1"/>
      <c r="AE316" s="1"/>
      <c r="AF316" s="1"/>
    </row>
    <row r="317" spans="1:32" ht="15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7"/>
      <c r="P317" s="16"/>
      <c r="Q317" s="33"/>
      <c r="R317" s="33"/>
      <c r="S317" s="33"/>
      <c r="T317" s="33"/>
      <c r="U317" s="33"/>
      <c r="V317" s="33"/>
      <c r="W317" s="33"/>
      <c r="X317" s="33"/>
      <c r="Y317" s="33"/>
      <c r="Z317" s="16"/>
      <c r="AA317" s="31"/>
      <c r="AB317" s="1"/>
      <c r="AC317" s="1"/>
      <c r="AD317" s="1"/>
      <c r="AE317" s="1"/>
      <c r="AF317" s="1"/>
    </row>
    <row r="318" spans="1:32" ht="15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7"/>
      <c r="P318" s="16"/>
      <c r="Q318" s="33"/>
      <c r="R318" s="33"/>
      <c r="S318" s="33"/>
      <c r="T318" s="33"/>
      <c r="U318" s="33"/>
      <c r="V318" s="33"/>
      <c r="W318" s="33"/>
      <c r="X318" s="33"/>
      <c r="Y318" s="33"/>
      <c r="Z318" s="16"/>
      <c r="AA318" s="31"/>
      <c r="AB318" s="1"/>
      <c r="AC318" s="1"/>
      <c r="AD318" s="1"/>
      <c r="AE318" s="1"/>
      <c r="AF318" s="1"/>
    </row>
    <row r="319" spans="1:32" ht="15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7"/>
      <c r="P319" s="16"/>
      <c r="Q319" s="33"/>
      <c r="R319" s="33"/>
      <c r="S319" s="33"/>
      <c r="T319" s="33"/>
      <c r="U319" s="33"/>
      <c r="V319" s="33"/>
      <c r="W319" s="33"/>
      <c r="X319" s="33"/>
      <c r="Y319" s="33"/>
      <c r="Z319" s="16"/>
      <c r="AA319" s="31"/>
      <c r="AB319" s="1"/>
      <c r="AC319" s="1"/>
      <c r="AD319" s="1"/>
      <c r="AE319" s="1"/>
      <c r="AF319" s="1"/>
    </row>
    <row r="320" spans="1:32" ht="15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7"/>
      <c r="P320" s="16"/>
      <c r="Q320" s="33"/>
      <c r="R320" s="33"/>
      <c r="S320" s="33"/>
      <c r="T320" s="33"/>
      <c r="U320" s="33"/>
      <c r="V320" s="33"/>
      <c r="W320" s="33"/>
      <c r="X320" s="33"/>
      <c r="Y320" s="33"/>
      <c r="Z320" s="16"/>
      <c r="AA320" s="31"/>
      <c r="AB320" s="1"/>
      <c r="AC320" s="1"/>
      <c r="AD320" s="1"/>
      <c r="AE320" s="1"/>
      <c r="AF320" s="1"/>
    </row>
    <row r="321" spans="1:32" ht="15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7"/>
      <c r="P321" s="16"/>
      <c r="Q321" s="33"/>
      <c r="R321" s="33"/>
      <c r="S321" s="33"/>
      <c r="T321" s="33"/>
      <c r="U321" s="33"/>
      <c r="V321" s="33"/>
      <c r="W321" s="33"/>
      <c r="X321" s="33"/>
      <c r="Y321" s="33"/>
      <c r="Z321" s="16"/>
      <c r="AA321" s="31"/>
      <c r="AB321" s="1"/>
      <c r="AC321" s="1"/>
      <c r="AD321" s="1"/>
      <c r="AE321" s="1"/>
      <c r="AF321" s="1"/>
    </row>
    <row r="322" spans="1:32" ht="15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7"/>
      <c r="P322" s="16"/>
      <c r="Q322" s="33"/>
      <c r="R322" s="33"/>
      <c r="S322" s="33"/>
      <c r="T322" s="33"/>
      <c r="U322" s="33"/>
      <c r="V322" s="33"/>
      <c r="W322" s="33"/>
      <c r="X322" s="33"/>
      <c r="Y322" s="33"/>
      <c r="Z322" s="16"/>
      <c r="AA322" s="31"/>
      <c r="AB322" s="1"/>
      <c r="AC322" s="1"/>
      <c r="AD322" s="1"/>
      <c r="AE322" s="1"/>
      <c r="AF322" s="1"/>
    </row>
    <row r="323" spans="1:32" ht="15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7"/>
      <c r="P323" s="16"/>
      <c r="Q323" s="33"/>
      <c r="R323" s="33"/>
      <c r="S323" s="33"/>
      <c r="T323" s="33"/>
      <c r="U323" s="33"/>
      <c r="V323" s="33"/>
      <c r="W323" s="33"/>
      <c r="X323" s="33"/>
      <c r="Y323" s="33"/>
      <c r="Z323" s="16"/>
      <c r="AA323" s="31"/>
      <c r="AB323" s="1"/>
      <c r="AC323" s="1"/>
      <c r="AD323" s="1"/>
      <c r="AE323" s="1"/>
      <c r="AF323" s="1"/>
    </row>
    <row r="324" spans="1:32" ht="15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7"/>
      <c r="P324" s="16"/>
      <c r="Q324" s="33"/>
      <c r="R324" s="33"/>
      <c r="S324" s="33"/>
      <c r="T324" s="33"/>
      <c r="U324" s="33"/>
      <c r="V324" s="33"/>
      <c r="W324" s="33"/>
      <c r="X324" s="33"/>
      <c r="Y324" s="33"/>
      <c r="Z324" s="16"/>
      <c r="AA324" s="31"/>
      <c r="AB324" s="1"/>
      <c r="AC324" s="1"/>
      <c r="AD324" s="1"/>
      <c r="AE324" s="1"/>
      <c r="AF324" s="1"/>
    </row>
    <row r="325" spans="1:32" ht="15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7"/>
      <c r="P325" s="16"/>
      <c r="Q325" s="33"/>
      <c r="R325" s="33"/>
      <c r="S325" s="33"/>
      <c r="T325" s="33"/>
      <c r="U325" s="33"/>
      <c r="V325" s="33"/>
      <c r="W325" s="33"/>
      <c r="X325" s="33"/>
      <c r="Y325" s="33"/>
      <c r="Z325" s="16"/>
      <c r="AA325" s="31"/>
      <c r="AB325" s="1"/>
      <c r="AC325" s="1"/>
      <c r="AD325" s="1"/>
      <c r="AE325" s="1"/>
      <c r="AF325" s="1"/>
    </row>
    <row r="326" spans="1:32" ht="15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7"/>
      <c r="P326" s="16"/>
      <c r="Q326" s="33"/>
      <c r="R326" s="33"/>
      <c r="S326" s="33"/>
      <c r="T326" s="33"/>
      <c r="U326" s="33"/>
      <c r="V326" s="33"/>
      <c r="W326" s="33"/>
      <c r="X326" s="33"/>
      <c r="Y326" s="33"/>
      <c r="Z326" s="16"/>
      <c r="AA326" s="31"/>
      <c r="AB326" s="1"/>
      <c r="AC326" s="1"/>
      <c r="AD326" s="1"/>
      <c r="AE326" s="1"/>
      <c r="AF326" s="1"/>
    </row>
    <row r="327" spans="1:32" ht="15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7"/>
      <c r="P327" s="16"/>
      <c r="Q327" s="33"/>
      <c r="R327" s="33"/>
      <c r="S327" s="33"/>
      <c r="T327" s="33"/>
      <c r="U327" s="33"/>
      <c r="V327" s="33"/>
      <c r="W327" s="33"/>
      <c r="X327" s="33"/>
      <c r="Y327" s="33"/>
      <c r="Z327" s="16"/>
      <c r="AA327" s="31"/>
      <c r="AB327" s="1"/>
      <c r="AC327" s="1"/>
      <c r="AD327" s="1"/>
      <c r="AE327" s="1"/>
      <c r="AF327" s="1"/>
    </row>
    <row r="328" spans="1:32" ht="15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7"/>
      <c r="P328" s="16"/>
      <c r="Q328" s="33"/>
      <c r="R328" s="33"/>
      <c r="S328" s="33"/>
      <c r="T328" s="33"/>
      <c r="U328" s="33"/>
      <c r="V328" s="33"/>
      <c r="W328" s="33"/>
      <c r="X328" s="33"/>
      <c r="Y328" s="33"/>
      <c r="Z328" s="16"/>
      <c r="AA328" s="31"/>
      <c r="AB328" s="1"/>
      <c r="AC328" s="1"/>
      <c r="AD328" s="1"/>
      <c r="AE328" s="1"/>
      <c r="AF328" s="1"/>
    </row>
    <row r="329" spans="1:32" ht="15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7"/>
      <c r="P329" s="16"/>
      <c r="Q329" s="33"/>
      <c r="R329" s="33"/>
      <c r="S329" s="33"/>
      <c r="T329" s="33"/>
      <c r="U329" s="33"/>
      <c r="V329" s="33"/>
      <c r="W329" s="33"/>
      <c r="X329" s="33"/>
      <c r="Y329" s="33"/>
      <c r="Z329" s="16"/>
      <c r="AA329" s="31"/>
      <c r="AB329" s="1"/>
      <c r="AC329" s="1"/>
      <c r="AD329" s="1"/>
      <c r="AE329" s="1"/>
      <c r="AF329" s="1"/>
    </row>
    <row r="330" spans="1:32" ht="15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7"/>
      <c r="P330" s="16"/>
      <c r="Q330" s="33"/>
      <c r="R330" s="33"/>
      <c r="S330" s="33"/>
      <c r="T330" s="33"/>
      <c r="U330" s="33"/>
      <c r="V330" s="33"/>
      <c r="W330" s="33"/>
      <c r="X330" s="33"/>
      <c r="Y330" s="33"/>
      <c r="Z330" s="16"/>
      <c r="AA330" s="31"/>
      <c r="AB330" s="1"/>
      <c r="AC330" s="1"/>
      <c r="AD330" s="1"/>
      <c r="AE330" s="1"/>
      <c r="AF330" s="1"/>
    </row>
    <row r="331" spans="1:32" ht="15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7"/>
      <c r="P331" s="16"/>
      <c r="Q331" s="33"/>
      <c r="R331" s="33"/>
      <c r="S331" s="33"/>
      <c r="T331" s="33"/>
      <c r="U331" s="33"/>
      <c r="V331" s="33"/>
      <c r="W331" s="33"/>
      <c r="X331" s="33"/>
      <c r="Y331" s="33"/>
      <c r="Z331" s="16"/>
      <c r="AA331" s="31"/>
      <c r="AB331" s="1"/>
      <c r="AC331" s="1"/>
      <c r="AD331" s="1"/>
      <c r="AE331" s="1"/>
      <c r="AF331" s="1"/>
    </row>
    <row r="332" spans="1:32" ht="15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7"/>
      <c r="P332" s="16"/>
      <c r="Q332" s="33"/>
      <c r="R332" s="33"/>
      <c r="S332" s="33"/>
      <c r="T332" s="33"/>
      <c r="U332" s="33"/>
      <c r="V332" s="33"/>
      <c r="W332" s="33"/>
      <c r="X332" s="33"/>
      <c r="Y332" s="33"/>
      <c r="Z332" s="16"/>
      <c r="AA332" s="31"/>
      <c r="AB332" s="1"/>
      <c r="AC332" s="1"/>
      <c r="AD332" s="1"/>
      <c r="AE332" s="1"/>
      <c r="AF332" s="1"/>
    </row>
    <row r="333" spans="1:32" ht="15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7"/>
      <c r="P333" s="16"/>
      <c r="Q333" s="33"/>
      <c r="R333" s="33"/>
      <c r="S333" s="33"/>
      <c r="T333" s="33"/>
      <c r="U333" s="33"/>
      <c r="V333" s="33"/>
      <c r="W333" s="33"/>
      <c r="X333" s="33"/>
      <c r="Y333" s="33"/>
      <c r="Z333" s="16"/>
      <c r="AA333" s="31"/>
      <c r="AB333" s="1"/>
      <c r="AC333" s="1"/>
      <c r="AD333" s="1"/>
      <c r="AE333" s="1"/>
      <c r="AF333" s="1"/>
    </row>
    <row r="334" spans="1:32" ht="15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7"/>
      <c r="P334" s="16"/>
      <c r="Q334" s="33"/>
      <c r="R334" s="33"/>
      <c r="S334" s="33"/>
      <c r="T334" s="33"/>
      <c r="U334" s="33"/>
      <c r="V334" s="33"/>
      <c r="W334" s="33"/>
      <c r="X334" s="33"/>
      <c r="Y334" s="33"/>
      <c r="Z334" s="16"/>
      <c r="AA334" s="31"/>
      <c r="AB334" s="1"/>
      <c r="AC334" s="1"/>
      <c r="AD334" s="1"/>
      <c r="AE334" s="1"/>
      <c r="AF334" s="1"/>
    </row>
    <row r="335" spans="1:32" ht="15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7"/>
      <c r="P335" s="16"/>
      <c r="Q335" s="33"/>
      <c r="R335" s="33"/>
      <c r="S335" s="33"/>
      <c r="T335" s="33"/>
      <c r="U335" s="33"/>
      <c r="V335" s="33"/>
      <c r="W335" s="33"/>
      <c r="X335" s="33"/>
      <c r="Y335" s="33"/>
      <c r="Z335" s="16"/>
      <c r="AA335" s="31"/>
      <c r="AB335" s="1"/>
      <c r="AC335" s="1"/>
      <c r="AD335" s="1"/>
      <c r="AE335" s="1"/>
      <c r="AF335" s="1"/>
    </row>
    <row r="336" spans="1:32" ht="15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7"/>
      <c r="P336" s="16"/>
      <c r="Q336" s="33"/>
      <c r="R336" s="33"/>
      <c r="S336" s="33"/>
      <c r="T336" s="33"/>
      <c r="U336" s="33"/>
      <c r="V336" s="33"/>
      <c r="W336" s="33"/>
      <c r="X336" s="33"/>
      <c r="Y336" s="33"/>
      <c r="Z336" s="16"/>
      <c r="AA336" s="31"/>
      <c r="AB336" s="1"/>
      <c r="AC336" s="1"/>
      <c r="AD336" s="1"/>
      <c r="AE336" s="1"/>
      <c r="AF336" s="1"/>
    </row>
    <row r="337" spans="1:32" ht="15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7"/>
      <c r="P337" s="16"/>
      <c r="Q337" s="33"/>
      <c r="R337" s="33"/>
      <c r="S337" s="33"/>
      <c r="T337" s="33"/>
      <c r="U337" s="33"/>
      <c r="V337" s="33"/>
      <c r="W337" s="33"/>
      <c r="X337" s="33"/>
      <c r="Y337" s="33"/>
      <c r="Z337" s="16"/>
      <c r="AA337" s="31"/>
      <c r="AB337" s="1"/>
      <c r="AC337" s="1"/>
      <c r="AD337" s="1"/>
      <c r="AE337" s="1"/>
      <c r="AF337" s="1"/>
    </row>
    <row r="338" spans="1:32" ht="15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7"/>
      <c r="P338" s="16"/>
      <c r="Q338" s="33"/>
      <c r="R338" s="33"/>
      <c r="S338" s="33"/>
      <c r="T338" s="33"/>
      <c r="U338" s="33"/>
      <c r="V338" s="33"/>
      <c r="W338" s="33"/>
      <c r="X338" s="33"/>
      <c r="Y338" s="33"/>
      <c r="Z338" s="16"/>
      <c r="AA338" s="31"/>
      <c r="AB338" s="1"/>
      <c r="AC338" s="1"/>
      <c r="AD338" s="1"/>
      <c r="AE338" s="1"/>
      <c r="AF338" s="1"/>
    </row>
    <row r="339" spans="1:32" ht="15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7"/>
      <c r="P339" s="16"/>
      <c r="Q339" s="33"/>
      <c r="R339" s="33"/>
      <c r="S339" s="33"/>
      <c r="T339" s="33"/>
      <c r="U339" s="33"/>
      <c r="V339" s="33"/>
      <c r="W339" s="33"/>
      <c r="X339" s="33"/>
      <c r="Y339" s="33"/>
      <c r="Z339" s="16"/>
      <c r="AA339" s="31"/>
      <c r="AB339" s="1"/>
      <c r="AC339" s="1"/>
      <c r="AD339" s="1"/>
      <c r="AE339" s="1"/>
      <c r="AF339" s="1"/>
    </row>
    <row r="340" spans="1:32" ht="15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7"/>
      <c r="P340" s="16"/>
      <c r="Q340" s="33"/>
      <c r="R340" s="33"/>
      <c r="S340" s="33"/>
      <c r="T340" s="33"/>
      <c r="U340" s="33"/>
      <c r="V340" s="33"/>
      <c r="W340" s="33"/>
      <c r="X340" s="33"/>
      <c r="Y340" s="33"/>
      <c r="Z340" s="16"/>
      <c r="AA340" s="31"/>
      <c r="AB340" s="1"/>
      <c r="AC340" s="1"/>
      <c r="AD340" s="1"/>
      <c r="AE340" s="1"/>
      <c r="AF340" s="1"/>
    </row>
    <row r="341" spans="1:32" ht="15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7"/>
      <c r="P341" s="16"/>
      <c r="Q341" s="33"/>
      <c r="R341" s="33"/>
      <c r="S341" s="33"/>
      <c r="T341" s="33"/>
      <c r="U341" s="33"/>
      <c r="V341" s="33"/>
      <c r="W341" s="33"/>
      <c r="X341" s="33"/>
      <c r="Y341" s="33"/>
      <c r="Z341" s="16"/>
      <c r="AA341" s="31"/>
      <c r="AB341" s="1"/>
      <c r="AC341" s="1"/>
      <c r="AD341" s="1"/>
      <c r="AE341" s="1"/>
      <c r="AF341" s="1"/>
    </row>
    <row r="342" spans="1:32" ht="15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7"/>
      <c r="P342" s="16"/>
      <c r="Q342" s="33"/>
      <c r="R342" s="33"/>
      <c r="S342" s="33"/>
      <c r="T342" s="33"/>
      <c r="U342" s="33"/>
      <c r="V342" s="33"/>
      <c r="W342" s="33"/>
      <c r="X342" s="33"/>
      <c r="Y342" s="33"/>
      <c r="Z342" s="16"/>
      <c r="AA342" s="31"/>
      <c r="AB342" s="1"/>
      <c r="AC342" s="1"/>
      <c r="AD342" s="1"/>
      <c r="AE342" s="1"/>
      <c r="AF342" s="1"/>
    </row>
    <row r="343" spans="1:32" ht="15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7"/>
      <c r="P343" s="16"/>
      <c r="Q343" s="33"/>
      <c r="R343" s="33"/>
      <c r="S343" s="33"/>
      <c r="T343" s="33"/>
      <c r="U343" s="33"/>
      <c r="V343" s="33"/>
      <c r="W343" s="33"/>
      <c r="X343" s="33"/>
      <c r="Y343" s="33"/>
      <c r="Z343" s="16"/>
      <c r="AA343" s="31"/>
      <c r="AB343" s="1"/>
      <c r="AC343" s="1"/>
      <c r="AD343" s="1"/>
      <c r="AE343" s="1"/>
      <c r="AF343" s="1"/>
    </row>
    <row r="344" spans="1:32" ht="15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7"/>
      <c r="P344" s="16"/>
      <c r="Q344" s="33"/>
      <c r="R344" s="33"/>
      <c r="S344" s="33"/>
      <c r="T344" s="33"/>
      <c r="U344" s="33"/>
      <c r="V344" s="33"/>
      <c r="W344" s="33"/>
      <c r="X344" s="33"/>
      <c r="Y344" s="33"/>
      <c r="Z344" s="16"/>
      <c r="AA344" s="31"/>
      <c r="AB344" s="1"/>
      <c r="AC344" s="1"/>
      <c r="AD344" s="1"/>
      <c r="AE344" s="1"/>
      <c r="AF344" s="1"/>
    </row>
    <row r="345" spans="1:32" ht="15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7"/>
      <c r="P345" s="16"/>
      <c r="Q345" s="33"/>
      <c r="R345" s="33"/>
      <c r="S345" s="33"/>
      <c r="T345" s="33"/>
      <c r="U345" s="33"/>
      <c r="V345" s="33"/>
      <c r="W345" s="33"/>
      <c r="X345" s="33"/>
      <c r="Y345" s="33"/>
      <c r="Z345" s="16"/>
      <c r="AA345" s="31"/>
      <c r="AB345" s="1"/>
      <c r="AC345" s="1"/>
      <c r="AD345" s="1"/>
      <c r="AE345" s="1"/>
      <c r="AF345" s="1"/>
    </row>
    <row r="346" spans="1:32" ht="15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7"/>
      <c r="P346" s="16"/>
      <c r="Q346" s="33"/>
      <c r="R346" s="33"/>
      <c r="S346" s="33"/>
      <c r="T346" s="33"/>
      <c r="U346" s="33"/>
      <c r="V346" s="33"/>
      <c r="W346" s="33"/>
      <c r="X346" s="33"/>
      <c r="Y346" s="33"/>
      <c r="Z346" s="16"/>
      <c r="AA346" s="31"/>
      <c r="AB346" s="1"/>
      <c r="AC346" s="1"/>
      <c r="AD346" s="1"/>
      <c r="AE346" s="1"/>
      <c r="AF346" s="1"/>
    </row>
    <row r="347" spans="1:32" ht="15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7"/>
      <c r="P347" s="16"/>
      <c r="Q347" s="33"/>
      <c r="R347" s="33"/>
      <c r="S347" s="33"/>
      <c r="T347" s="33"/>
      <c r="U347" s="33"/>
      <c r="V347" s="33"/>
      <c r="W347" s="33"/>
      <c r="X347" s="33"/>
      <c r="Y347" s="33"/>
      <c r="Z347" s="16"/>
      <c r="AA347" s="31"/>
      <c r="AB347" s="1"/>
      <c r="AC347" s="1"/>
      <c r="AD347" s="1"/>
      <c r="AE347" s="1"/>
      <c r="AF347" s="1"/>
    </row>
    <row r="348" spans="1:32" ht="15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7"/>
      <c r="P348" s="16"/>
      <c r="Q348" s="33"/>
      <c r="R348" s="33"/>
      <c r="S348" s="33"/>
      <c r="T348" s="33"/>
      <c r="U348" s="33"/>
      <c r="V348" s="33"/>
      <c r="W348" s="33"/>
      <c r="X348" s="33"/>
      <c r="Y348" s="33"/>
      <c r="Z348" s="16"/>
      <c r="AA348" s="31"/>
      <c r="AB348" s="1"/>
      <c r="AC348" s="1"/>
      <c r="AD348" s="1"/>
      <c r="AE348" s="1"/>
      <c r="AF348" s="1"/>
    </row>
    <row r="349" spans="1:32" ht="15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7"/>
      <c r="P349" s="16"/>
      <c r="Q349" s="33"/>
      <c r="R349" s="33"/>
      <c r="S349" s="33"/>
      <c r="T349" s="33"/>
      <c r="U349" s="33"/>
      <c r="V349" s="33"/>
      <c r="W349" s="33"/>
      <c r="X349" s="33"/>
      <c r="Y349" s="33"/>
      <c r="Z349" s="16"/>
      <c r="AA349" s="31"/>
      <c r="AB349" s="1"/>
      <c r="AC349" s="1"/>
      <c r="AD349" s="1"/>
      <c r="AE349" s="1"/>
      <c r="AF349" s="1"/>
    </row>
    <row r="350" spans="1:32" ht="15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7"/>
      <c r="P350" s="16"/>
      <c r="Q350" s="33"/>
      <c r="R350" s="33"/>
      <c r="S350" s="33"/>
      <c r="T350" s="33"/>
      <c r="U350" s="33"/>
      <c r="V350" s="33"/>
      <c r="W350" s="33"/>
      <c r="X350" s="33"/>
      <c r="Y350" s="33"/>
      <c r="Z350" s="16"/>
      <c r="AA350" s="31"/>
      <c r="AB350" s="1"/>
      <c r="AC350" s="1"/>
      <c r="AD350" s="1"/>
      <c r="AE350" s="1"/>
      <c r="AF350" s="1"/>
    </row>
    <row r="351" spans="1:32" ht="15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7"/>
      <c r="P351" s="16"/>
      <c r="Q351" s="33"/>
      <c r="R351" s="33"/>
      <c r="S351" s="33"/>
      <c r="T351" s="33"/>
      <c r="U351" s="33"/>
      <c r="V351" s="33"/>
      <c r="W351" s="33"/>
      <c r="X351" s="33"/>
      <c r="Y351" s="33"/>
      <c r="Z351" s="16"/>
      <c r="AA351" s="31"/>
      <c r="AB351" s="1"/>
      <c r="AC351" s="1"/>
      <c r="AD351" s="1"/>
      <c r="AE351" s="1"/>
      <c r="AF351" s="1"/>
    </row>
    <row r="352" spans="1:32" ht="15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7"/>
      <c r="P352" s="16"/>
      <c r="Q352" s="33"/>
      <c r="R352" s="33"/>
      <c r="S352" s="33"/>
      <c r="T352" s="33"/>
      <c r="U352" s="33"/>
      <c r="V352" s="33"/>
      <c r="W352" s="33"/>
      <c r="X352" s="33"/>
      <c r="Y352" s="33"/>
      <c r="Z352" s="16"/>
      <c r="AA352" s="31"/>
      <c r="AB352" s="1"/>
      <c r="AC352" s="1"/>
      <c r="AD352" s="1"/>
      <c r="AE352" s="1"/>
      <c r="AF352" s="1"/>
    </row>
    <row r="353" spans="1:32" ht="15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7"/>
      <c r="P353" s="16"/>
      <c r="Q353" s="33"/>
      <c r="R353" s="33"/>
      <c r="S353" s="33"/>
      <c r="T353" s="33"/>
      <c r="U353" s="33"/>
      <c r="V353" s="33"/>
      <c r="W353" s="33"/>
      <c r="X353" s="33"/>
      <c r="Y353" s="33"/>
      <c r="Z353" s="16"/>
      <c r="AA353" s="31"/>
      <c r="AB353" s="1"/>
      <c r="AC353" s="1"/>
      <c r="AD353" s="1"/>
      <c r="AE353" s="1"/>
      <c r="AF353" s="1"/>
    </row>
    <row r="354" spans="1:32" ht="15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7"/>
      <c r="P354" s="16"/>
      <c r="Q354" s="33"/>
      <c r="R354" s="33"/>
      <c r="S354" s="33"/>
      <c r="T354" s="33"/>
      <c r="U354" s="33"/>
      <c r="V354" s="33"/>
      <c r="W354" s="33"/>
      <c r="X354" s="33"/>
      <c r="Y354" s="33"/>
      <c r="Z354" s="16"/>
      <c r="AA354" s="31"/>
      <c r="AB354" s="1"/>
      <c r="AC354" s="1"/>
      <c r="AD354" s="1"/>
      <c r="AE354" s="1"/>
      <c r="AF354" s="1"/>
    </row>
    <row r="355" spans="1:32" ht="15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7"/>
      <c r="P355" s="16"/>
      <c r="Q355" s="33"/>
      <c r="R355" s="33"/>
      <c r="S355" s="33"/>
      <c r="T355" s="33"/>
      <c r="U355" s="33"/>
      <c r="V355" s="33"/>
      <c r="W355" s="33"/>
      <c r="X355" s="33"/>
      <c r="Y355" s="33"/>
      <c r="Z355" s="16"/>
      <c r="AA355" s="31"/>
      <c r="AB355" s="1"/>
      <c r="AC355" s="1"/>
      <c r="AD355" s="1"/>
      <c r="AE355" s="1"/>
      <c r="AF355" s="1"/>
    </row>
    <row r="356" spans="1:32" ht="15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7"/>
      <c r="P356" s="16"/>
      <c r="Q356" s="33"/>
      <c r="R356" s="33"/>
      <c r="S356" s="33"/>
      <c r="T356" s="33"/>
      <c r="U356" s="33"/>
      <c r="V356" s="33"/>
      <c r="W356" s="33"/>
      <c r="X356" s="33"/>
      <c r="Y356" s="33"/>
      <c r="Z356" s="16"/>
      <c r="AA356" s="31"/>
      <c r="AB356" s="1"/>
      <c r="AC356" s="1"/>
      <c r="AD356" s="1"/>
      <c r="AE356" s="1"/>
      <c r="AF356" s="1"/>
    </row>
    <row r="357" spans="1:32" ht="15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7"/>
      <c r="P357" s="16"/>
      <c r="Q357" s="33"/>
      <c r="R357" s="33"/>
      <c r="S357" s="33"/>
      <c r="T357" s="33"/>
      <c r="U357" s="33"/>
      <c r="V357" s="33"/>
      <c r="W357" s="33"/>
      <c r="X357" s="33"/>
      <c r="Y357" s="33"/>
      <c r="Z357" s="16"/>
      <c r="AA357" s="31"/>
      <c r="AB357" s="1"/>
      <c r="AC357" s="1"/>
      <c r="AD357" s="1"/>
      <c r="AE357" s="1"/>
      <c r="AF357" s="1"/>
    </row>
    <row r="358" spans="1:32" ht="15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7"/>
      <c r="P358" s="16"/>
      <c r="Q358" s="33"/>
      <c r="R358" s="33"/>
      <c r="S358" s="33"/>
      <c r="T358" s="33"/>
      <c r="U358" s="33"/>
      <c r="V358" s="33"/>
      <c r="W358" s="33"/>
      <c r="X358" s="33"/>
      <c r="Y358" s="33"/>
      <c r="Z358" s="16"/>
      <c r="AA358" s="31"/>
      <c r="AB358" s="1"/>
      <c r="AC358" s="1"/>
      <c r="AD358" s="1"/>
      <c r="AE358" s="1"/>
      <c r="AF358" s="1"/>
    </row>
    <row r="359" spans="1:32" ht="15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7"/>
      <c r="P359" s="16"/>
      <c r="Q359" s="33"/>
      <c r="R359" s="33"/>
      <c r="S359" s="33"/>
      <c r="T359" s="33"/>
      <c r="U359" s="33"/>
      <c r="V359" s="33"/>
      <c r="W359" s="33"/>
      <c r="X359" s="33"/>
      <c r="Y359" s="33"/>
      <c r="Z359" s="16"/>
      <c r="AA359" s="31"/>
      <c r="AB359" s="1"/>
      <c r="AC359" s="1"/>
      <c r="AD359" s="1"/>
      <c r="AE359" s="1"/>
      <c r="AF359" s="1"/>
    </row>
    <row r="360" spans="1:32" ht="15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7"/>
      <c r="P360" s="16"/>
      <c r="Q360" s="33"/>
      <c r="R360" s="33"/>
      <c r="S360" s="33"/>
      <c r="T360" s="33"/>
      <c r="U360" s="33"/>
      <c r="V360" s="33"/>
      <c r="W360" s="33"/>
      <c r="X360" s="33"/>
      <c r="Y360" s="33"/>
      <c r="Z360" s="16"/>
      <c r="AA360" s="31"/>
      <c r="AB360" s="1"/>
      <c r="AC360" s="1"/>
      <c r="AD360" s="1"/>
      <c r="AE360" s="1"/>
      <c r="AF360" s="1"/>
    </row>
    <row r="361" spans="1:32" ht="15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7"/>
      <c r="P361" s="16"/>
      <c r="Q361" s="33"/>
      <c r="R361" s="33"/>
      <c r="S361" s="33"/>
      <c r="T361" s="33"/>
      <c r="U361" s="33"/>
      <c r="V361" s="33"/>
      <c r="W361" s="33"/>
      <c r="X361" s="33"/>
      <c r="Y361" s="33"/>
      <c r="Z361" s="16"/>
      <c r="AA361" s="31"/>
      <c r="AB361" s="1"/>
      <c r="AC361" s="1"/>
      <c r="AD361" s="1"/>
      <c r="AE361" s="1"/>
      <c r="AF361" s="1"/>
    </row>
    <row r="362" spans="1:32" ht="15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7"/>
      <c r="P362" s="16"/>
      <c r="Q362" s="33"/>
      <c r="R362" s="33"/>
      <c r="S362" s="33"/>
      <c r="T362" s="33"/>
      <c r="U362" s="33"/>
      <c r="V362" s="33"/>
      <c r="W362" s="33"/>
      <c r="X362" s="33"/>
      <c r="Y362" s="33"/>
      <c r="Z362" s="16"/>
      <c r="AA362" s="31"/>
      <c r="AB362" s="1"/>
      <c r="AC362" s="1"/>
      <c r="AD362" s="1"/>
      <c r="AE362" s="1"/>
      <c r="AF362" s="1"/>
    </row>
    <row r="363" spans="1:32" ht="15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7"/>
      <c r="P363" s="16"/>
      <c r="Q363" s="33"/>
      <c r="R363" s="33"/>
      <c r="S363" s="33"/>
      <c r="T363" s="33"/>
      <c r="U363" s="33"/>
      <c r="V363" s="33"/>
      <c r="W363" s="33"/>
      <c r="X363" s="33"/>
      <c r="Y363" s="33"/>
      <c r="Z363" s="16"/>
      <c r="AA363" s="31"/>
      <c r="AB363" s="1"/>
      <c r="AC363" s="1"/>
      <c r="AD363" s="1"/>
      <c r="AE363" s="1"/>
      <c r="AF363" s="1"/>
    </row>
    <row r="364" spans="1:32" ht="15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7"/>
      <c r="P364" s="16"/>
      <c r="Q364" s="33"/>
      <c r="R364" s="33"/>
      <c r="S364" s="33"/>
      <c r="T364" s="33"/>
      <c r="U364" s="33"/>
      <c r="V364" s="33"/>
      <c r="W364" s="33"/>
      <c r="X364" s="33"/>
      <c r="Y364" s="33"/>
      <c r="Z364" s="16"/>
      <c r="AA364" s="31"/>
      <c r="AB364" s="1"/>
      <c r="AC364" s="1"/>
      <c r="AD364" s="1"/>
      <c r="AE364" s="1"/>
      <c r="AF364" s="1"/>
    </row>
    <row r="365" spans="1:32" ht="15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7"/>
      <c r="P365" s="16"/>
      <c r="Q365" s="33"/>
      <c r="R365" s="33"/>
      <c r="S365" s="33"/>
      <c r="T365" s="33"/>
      <c r="U365" s="33"/>
      <c r="V365" s="33"/>
      <c r="W365" s="33"/>
      <c r="X365" s="33"/>
      <c r="Y365" s="33"/>
      <c r="Z365" s="16"/>
      <c r="AA365" s="31"/>
      <c r="AB365" s="1"/>
      <c r="AC365" s="1"/>
      <c r="AD365" s="1"/>
      <c r="AE365" s="1"/>
      <c r="AF365" s="1"/>
    </row>
    <row r="366" spans="1:32" ht="15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7"/>
      <c r="P366" s="16"/>
      <c r="Q366" s="33"/>
      <c r="R366" s="33"/>
      <c r="S366" s="33"/>
      <c r="T366" s="33"/>
      <c r="U366" s="33"/>
      <c r="V366" s="33"/>
      <c r="W366" s="33"/>
      <c r="X366" s="33"/>
      <c r="Y366" s="33"/>
      <c r="Z366" s="16"/>
      <c r="AA366" s="31"/>
      <c r="AB366" s="1"/>
      <c r="AC366" s="1"/>
      <c r="AD366" s="1"/>
      <c r="AE366" s="1"/>
      <c r="AF366" s="1"/>
    </row>
    <row r="367" spans="1:32" ht="15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7"/>
      <c r="P367" s="16"/>
      <c r="Q367" s="33"/>
      <c r="R367" s="33"/>
      <c r="S367" s="33"/>
      <c r="T367" s="33"/>
      <c r="U367" s="33"/>
      <c r="V367" s="33"/>
      <c r="W367" s="33"/>
      <c r="X367" s="33"/>
      <c r="Y367" s="33"/>
      <c r="Z367" s="16"/>
      <c r="AA367" s="31"/>
      <c r="AB367" s="1"/>
      <c r="AC367" s="1"/>
      <c r="AD367" s="1"/>
      <c r="AE367" s="1"/>
      <c r="AF367" s="1"/>
    </row>
    <row r="368" spans="1:32" ht="15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7"/>
      <c r="P368" s="16"/>
      <c r="Q368" s="33"/>
      <c r="R368" s="33"/>
      <c r="S368" s="33"/>
      <c r="T368" s="33"/>
      <c r="U368" s="33"/>
      <c r="V368" s="33"/>
      <c r="W368" s="33"/>
      <c r="X368" s="33"/>
      <c r="Y368" s="33"/>
      <c r="Z368" s="16"/>
      <c r="AA368" s="31"/>
      <c r="AB368" s="1"/>
      <c r="AC368" s="1"/>
      <c r="AD368" s="1"/>
      <c r="AE368" s="1"/>
      <c r="AF368" s="1"/>
    </row>
    <row r="369" spans="1:32" ht="15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7"/>
      <c r="P369" s="16"/>
      <c r="Q369" s="33"/>
      <c r="R369" s="33"/>
      <c r="S369" s="33"/>
      <c r="T369" s="33"/>
      <c r="U369" s="33"/>
      <c r="V369" s="33"/>
      <c r="W369" s="33"/>
      <c r="X369" s="33"/>
      <c r="Y369" s="33"/>
      <c r="Z369" s="16"/>
      <c r="AA369" s="31"/>
      <c r="AB369" s="1"/>
      <c r="AC369" s="1"/>
      <c r="AD369" s="1"/>
      <c r="AE369" s="1"/>
      <c r="AF369" s="1"/>
    </row>
    <row r="370" spans="1:32" ht="15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7"/>
      <c r="P370" s="16"/>
      <c r="Q370" s="33"/>
      <c r="R370" s="33"/>
      <c r="S370" s="33"/>
      <c r="T370" s="33"/>
      <c r="U370" s="33"/>
      <c r="V370" s="33"/>
      <c r="W370" s="33"/>
      <c r="X370" s="33"/>
      <c r="Y370" s="33"/>
      <c r="Z370" s="16"/>
      <c r="AA370" s="31"/>
      <c r="AB370" s="1"/>
      <c r="AC370" s="1"/>
      <c r="AD370" s="1"/>
      <c r="AE370" s="1"/>
      <c r="AF370" s="1"/>
    </row>
    <row r="371" spans="1:32" ht="15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7"/>
      <c r="P371" s="16"/>
      <c r="Q371" s="33"/>
      <c r="R371" s="33"/>
      <c r="S371" s="33"/>
      <c r="T371" s="33"/>
      <c r="U371" s="33"/>
      <c r="V371" s="33"/>
      <c r="W371" s="33"/>
      <c r="X371" s="33"/>
      <c r="Y371" s="33"/>
      <c r="Z371" s="16"/>
      <c r="AA371" s="31"/>
      <c r="AB371" s="1"/>
      <c r="AC371" s="1"/>
      <c r="AD371" s="1"/>
      <c r="AE371" s="1"/>
      <c r="AF371" s="1"/>
    </row>
    <row r="372" spans="1:32" ht="15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7"/>
      <c r="P372" s="16"/>
      <c r="Q372" s="33"/>
      <c r="R372" s="33"/>
      <c r="S372" s="33"/>
      <c r="T372" s="33"/>
      <c r="U372" s="33"/>
      <c r="V372" s="33"/>
      <c r="W372" s="33"/>
      <c r="X372" s="33"/>
      <c r="Y372" s="33"/>
      <c r="Z372" s="16"/>
      <c r="AA372" s="31"/>
      <c r="AB372" s="1"/>
      <c r="AC372" s="1"/>
      <c r="AD372" s="1"/>
      <c r="AE372" s="1"/>
      <c r="AF372" s="1"/>
    </row>
    <row r="373" spans="1:32" ht="15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7"/>
      <c r="P373" s="16"/>
      <c r="Q373" s="33"/>
      <c r="R373" s="33"/>
      <c r="S373" s="33"/>
      <c r="T373" s="33"/>
      <c r="U373" s="33"/>
      <c r="V373" s="33"/>
      <c r="W373" s="33"/>
      <c r="X373" s="33"/>
      <c r="Y373" s="33"/>
      <c r="Z373" s="16"/>
      <c r="AA373" s="31"/>
      <c r="AB373" s="1"/>
      <c r="AC373" s="1"/>
      <c r="AD373" s="1"/>
      <c r="AE373" s="1"/>
      <c r="AF373" s="1"/>
    </row>
    <row r="374" spans="1:32" ht="15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7"/>
      <c r="P374" s="16"/>
      <c r="Q374" s="33"/>
      <c r="R374" s="33"/>
      <c r="S374" s="33"/>
      <c r="T374" s="33"/>
      <c r="U374" s="33"/>
      <c r="V374" s="33"/>
      <c r="W374" s="33"/>
      <c r="X374" s="33"/>
      <c r="Y374" s="33"/>
      <c r="Z374" s="16"/>
      <c r="AA374" s="31"/>
      <c r="AB374" s="1"/>
      <c r="AC374" s="1"/>
      <c r="AD374" s="1"/>
      <c r="AE374" s="1"/>
      <c r="AF374" s="1"/>
    </row>
    <row r="375" spans="1:32" ht="15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7"/>
      <c r="P375" s="16"/>
      <c r="Q375" s="33"/>
      <c r="R375" s="33"/>
      <c r="S375" s="33"/>
      <c r="T375" s="33"/>
      <c r="U375" s="33"/>
      <c r="V375" s="33"/>
      <c r="W375" s="33"/>
      <c r="X375" s="33"/>
      <c r="Y375" s="33"/>
      <c r="Z375" s="16"/>
      <c r="AA375" s="31"/>
      <c r="AB375" s="1"/>
      <c r="AC375" s="1"/>
      <c r="AD375" s="1"/>
      <c r="AE375" s="1"/>
      <c r="AF375" s="1"/>
    </row>
    <row r="376" spans="1:32" ht="15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7"/>
      <c r="P376" s="16"/>
      <c r="Q376" s="33"/>
      <c r="R376" s="33"/>
      <c r="S376" s="33"/>
      <c r="T376" s="33"/>
      <c r="U376" s="33"/>
      <c r="V376" s="33"/>
      <c r="W376" s="33"/>
      <c r="X376" s="33"/>
      <c r="Y376" s="33"/>
      <c r="Z376" s="16"/>
      <c r="AA376" s="31"/>
      <c r="AB376" s="1"/>
      <c r="AC376" s="1"/>
      <c r="AD376" s="1"/>
      <c r="AE376" s="1"/>
      <c r="AF376" s="1"/>
    </row>
    <row r="377" spans="1:32" ht="15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7"/>
      <c r="P377" s="16"/>
      <c r="Q377" s="33"/>
      <c r="R377" s="33"/>
      <c r="S377" s="33"/>
      <c r="T377" s="33"/>
      <c r="U377" s="33"/>
      <c r="V377" s="33"/>
      <c r="W377" s="33"/>
      <c r="X377" s="33"/>
      <c r="Y377" s="33"/>
      <c r="Z377" s="16"/>
      <c r="AA377" s="31"/>
      <c r="AB377" s="1"/>
      <c r="AC377" s="1"/>
      <c r="AD377" s="1"/>
      <c r="AE377" s="1"/>
      <c r="AF377" s="1"/>
    </row>
    <row r="378" spans="1:32" ht="15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7"/>
      <c r="P378" s="16"/>
      <c r="Q378" s="33"/>
      <c r="R378" s="33"/>
      <c r="S378" s="33"/>
      <c r="T378" s="33"/>
      <c r="U378" s="33"/>
      <c r="V378" s="33"/>
      <c r="W378" s="33"/>
      <c r="X378" s="33"/>
      <c r="Y378" s="33"/>
      <c r="Z378" s="16"/>
      <c r="AA378" s="31"/>
      <c r="AB378" s="1"/>
      <c r="AC378" s="1"/>
      <c r="AD378" s="1"/>
      <c r="AE378" s="1"/>
      <c r="AF378" s="1"/>
    </row>
    <row r="379" spans="1:32" ht="15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7"/>
      <c r="P379" s="16"/>
      <c r="Q379" s="33"/>
      <c r="R379" s="33"/>
      <c r="S379" s="33"/>
      <c r="T379" s="33"/>
      <c r="U379" s="33"/>
      <c r="V379" s="33"/>
      <c r="W379" s="33"/>
      <c r="X379" s="33"/>
      <c r="Y379" s="33"/>
      <c r="Z379" s="16"/>
      <c r="AA379" s="31"/>
      <c r="AB379" s="1"/>
      <c r="AC379" s="1"/>
      <c r="AD379" s="1"/>
      <c r="AE379" s="1"/>
      <c r="AF379" s="1"/>
    </row>
    <row r="380" spans="1:32" ht="15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7"/>
      <c r="P380" s="16"/>
      <c r="Q380" s="33"/>
      <c r="R380" s="33"/>
      <c r="S380" s="33"/>
      <c r="T380" s="33"/>
      <c r="U380" s="33"/>
      <c r="V380" s="33"/>
      <c r="W380" s="33"/>
      <c r="X380" s="33"/>
      <c r="Y380" s="33"/>
      <c r="Z380" s="16"/>
      <c r="AA380" s="31"/>
      <c r="AB380" s="1"/>
      <c r="AC380" s="1"/>
      <c r="AD380" s="1"/>
      <c r="AE380" s="1"/>
      <c r="AF380" s="1"/>
    </row>
    <row r="381" spans="1:32" ht="15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7"/>
      <c r="P381" s="16"/>
      <c r="Q381" s="33"/>
      <c r="R381" s="33"/>
      <c r="S381" s="33"/>
      <c r="T381" s="33"/>
      <c r="U381" s="33"/>
      <c r="V381" s="33"/>
      <c r="W381" s="33"/>
      <c r="X381" s="33"/>
      <c r="Y381" s="33"/>
      <c r="Z381" s="16"/>
      <c r="AA381" s="31"/>
      <c r="AB381" s="1"/>
      <c r="AC381" s="1"/>
      <c r="AD381" s="1"/>
      <c r="AE381" s="1"/>
      <c r="AF381" s="1"/>
    </row>
    <row r="382" spans="1:32" ht="15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7"/>
      <c r="P382" s="16"/>
      <c r="Q382" s="33"/>
      <c r="R382" s="33"/>
      <c r="S382" s="33"/>
      <c r="T382" s="33"/>
      <c r="U382" s="33"/>
      <c r="V382" s="33"/>
      <c r="W382" s="33"/>
      <c r="X382" s="33"/>
      <c r="Y382" s="33"/>
      <c r="Z382" s="16"/>
      <c r="AA382" s="31"/>
      <c r="AB382" s="1"/>
      <c r="AC382" s="1"/>
      <c r="AD382" s="1"/>
      <c r="AE382" s="1"/>
      <c r="AF382" s="1"/>
    </row>
    <row r="383" spans="1:32" ht="15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7"/>
      <c r="P383" s="16"/>
      <c r="Q383" s="33"/>
      <c r="R383" s="33"/>
      <c r="S383" s="33"/>
      <c r="T383" s="33"/>
      <c r="U383" s="33"/>
      <c r="V383" s="33"/>
      <c r="W383" s="33"/>
      <c r="X383" s="33"/>
      <c r="Y383" s="33"/>
      <c r="Z383" s="16"/>
      <c r="AA383" s="31"/>
      <c r="AB383" s="1"/>
      <c r="AC383" s="1"/>
      <c r="AD383" s="1"/>
      <c r="AE383" s="1"/>
      <c r="AF383" s="1"/>
    </row>
    <row r="384" spans="1:32" ht="15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7"/>
      <c r="P384" s="16"/>
      <c r="Q384" s="33"/>
      <c r="R384" s="33"/>
      <c r="S384" s="33"/>
      <c r="T384" s="33"/>
      <c r="U384" s="33"/>
      <c r="V384" s="33"/>
      <c r="W384" s="33"/>
      <c r="X384" s="33"/>
      <c r="Y384" s="33"/>
      <c r="Z384" s="16"/>
      <c r="AA384" s="31"/>
      <c r="AB384" s="1"/>
      <c r="AC384" s="1"/>
      <c r="AD384" s="1"/>
      <c r="AE384" s="1"/>
      <c r="AF384" s="1"/>
    </row>
    <row r="385" spans="1:32" ht="15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7"/>
      <c r="P385" s="16"/>
      <c r="Q385" s="33"/>
      <c r="R385" s="33"/>
      <c r="S385" s="33"/>
      <c r="T385" s="33"/>
      <c r="U385" s="33"/>
      <c r="V385" s="33"/>
      <c r="W385" s="33"/>
      <c r="X385" s="33"/>
      <c r="Y385" s="33"/>
      <c r="Z385" s="16"/>
      <c r="AA385" s="31"/>
      <c r="AB385" s="1"/>
      <c r="AC385" s="1"/>
      <c r="AD385" s="1"/>
      <c r="AE385" s="1"/>
      <c r="AF385" s="1"/>
    </row>
    <row r="386" spans="1:32" ht="15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7"/>
      <c r="P386" s="16"/>
      <c r="Q386" s="33"/>
      <c r="R386" s="33"/>
      <c r="S386" s="33"/>
      <c r="T386" s="33"/>
      <c r="U386" s="33"/>
      <c r="V386" s="33"/>
      <c r="W386" s="33"/>
      <c r="X386" s="33"/>
      <c r="Y386" s="33"/>
      <c r="Z386" s="16"/>
      <c r="AA386" s="31"/>
      <c r="AB386" s="1"/>
      <c r="AC386" s="1"/>
      <c r="AD386" s="1"/>
      <c r="AE386" s="1"/>
      <c r="AF386" s="1"/>
    </row>
    <row r="387" spans="1:32" ht="15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7"/>
      <c r="P387" s="16"/>
      <c r="Q387" s="33"/>
      <c r="R387" s="33"/>
      <c r="S387" s="33"/>
      <c r="T387" s="33"/>
      <c r="U387" s="33"/>
      <c r="V387" s="33"/>
      <c r="W387" s="33"/>
      <c r="X387" s="33"/>
      <c r="Y387" s="33"/>
      <c r="Z387" s="16"/>
      <c r="AA387" s="31"/>
      <c r="AB387" s="1"/>
      <c r="AC387" s="1"/>
      <c r="AD387" s="1"/>
      <c r="AE387" s="1"/>
      <c r="AF387" s="1"/>
    </row>
    <row r="388" spans="1:32" ht="15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7"/>
      <c r="P388" s="16"/>
      <c r="Q388" s="33"/>
      <c r="R388" s="33"/>
      <c r="S388" s="33"/>
      <c r="T388" s="33"/>
      <c r="U388" s="33"/>
      <c r="V388" s="33"/>
      <c r="W388" s="33"/>
      <c r="X388" s="33"/>
      <c r="Y388" s="33"/>
      <c r="Z388" s="16"/>
      <c r="AA388" s="31"/>
      <c r="AB388" s="1"/>
      <c r="AC388" s="1"/>
      <c r="AD388" s="1"/>
      <c r="AE388" s="1"/>
      <c r="AF388" s="1"/>
    </row>
    <row r="389" spans="1:32" ht="15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7"/>
      <c r="P389" s="16"/>
      <c r="Q389" s="33"/>
      <c r="R389" s="33"/>
      <c r="S389" s="33"/>
      <c r="T389" s="33"/>
      <c r="U389" s="33"/>
      <c r="V389" s="33"/>
      <c r="W389" s="33"/>
      <c r="X389" s="33"/>
      <c r="Y389" s="33"/>
      <c r="Z389" s="16"/>
      <c r="AA389" s="31"/>
      <c r="AB389" s="1"/>
      <c r="AC389" s="1"/>
      <c r="AD389" s="1"/>
      <c r="AE389" s="1"/>
      <c r="AF389" s="1"/>
    </row>
    <row r="390" spans="1:32" ht="15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7"/>
      <c r="P390" s="16"/>
      <c r="Q390" s="33"/>
      <c r="R390" s="33"/>
      <c r="S390" s="33"/>
      <c r="T390" s="33"/>
      <c r="U390" s="33"/>
      <c r="V390" s="33"/>
      <c r="W390" s="33"/>
      <c r="X390" s="33"/>
      <c r="Y390" s="33"/>
      <c r="Z390" s="16"/>
      <c r="AA390" s="31"/>
      <c r="AB390" s="1"/>
      <c r="AC390" s="1"/>
      <c r="AD390" s="1"/>
      <c r="AE390" s="1"/>
      <c r="AF390" s="1"/>
    </row>
    <row r="391" spans="1:32" ht="15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7"/>
      <c r="P391" s="16"/>
      <c r="Q391" s="33"/>
      <c r="R391" s="33"/>
      <c r="S391" s="33"/>
      <c r="T391" s="33"/>
      <c r="U391" s="33"/>
      <c r="V391" s="33"/>
      <c r="W391" s="33"/>
      <c r="X391" s="33"/>
      <c r="Y391" s="33"/>
      <c r="Z391" s="16"/>
      <c r="AA391" s="31"/>
      <c r="AB391" s="1"/>
      <c r="AC391" s="1"/>
      <c r="AD391" s="1"/>
      <c r="AE391" s="1"/>
      <c r="AF391" s="1"/>
    </row>
    <row r="392" spans="1:32" ht="15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7"/>
      <c r="P392" s="16"/>
      <c r="Q392" s="33"/>
      <c r="R392" s="33"/>
      <c r="S392" s="33"/>
      <c r="T392" s="33"/>
      <c r="U392" s="33"/>
      <c r="V392" s="33"/>
      <c r="W392" s="33"/>
      <c r="X392" s="33"/>
      <c r="Y392" s="33"/>
      <c r="Z392" s="16"/>
      <c r="AA392" s="31"/>
      <c r="AB392" s="1"/>
      <c r="AC392" s="1"/>
      <c r="AD392" s="1"/>
      <c r="AE392" s="1"/>
      <c r="AF392" s="1"/>
    </row>
    <row r="393" spans="1:32" ht="15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7"/>
      <c r="P393" s="16"/>
      <c r="Q393" s="33"/>
      <c r="R393" s="33"/>
      <c r="S393" s="33"/>
      <c r="T393" s="33"/>
      <c r="U393" s="33"/>
      <c r="V393" s="33"/>
      <c r="W393" s="33"/>
      <c r="X393" s="33"/>
      <c r="Y393" s="33"/>
      <c r="Z393" s="16"/>
      <c r="AA393" s="31"/>
      <c r="AB393" s="1"/>
      <c r="AC393" s="1"/>
      <c r="AD393" s="1"/>
      <c r="AE393" s="1"/>
      <c r="AF393" s="1"/>
    </row>
    <row r="394" spans="1:32" ht="15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7"/>
      <c r="P394" s="16"/>
      <c r="Q394" s="33"/>
      <c r="R394" s="33"/>
      <c r="S394" s="33"/>
      <c r="T394" s="33"/>
      <c r="U394" s="33"/>
      <c r="V394" s="33"/>
      <c r="W394" s="33"/>
      <c r="X394" s="33"/>
      <c r="Y394" s="33"/>
      <c r="Z394" s="16"/>
      <c r="AA394" s="31"/>
      <c r="AB394" s="1"/>
      <c r="AC394" s="1"/>
      <c r="AD394" s="1"/>
      <c r="AE394" s="1"/>
      <c r="AF394" s="1"/>
    </row>
    <row r="395" spans="1:32" ht="15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7"/>
      <c r="P395" s="16"/>
      <c r="Q395" s="33"/>
      <c r="R395" s="33"/>
      <c r="S395" s="33"/>
      <c r="T395" s="33"/>
      <c r="U395" s="33"/>
      <c r="V395" s="33"/>
      <c r="W395" s="33"/>
      <c r="X395" s="33"/>
      <c r="Y395" s="33"/>
      <c r="Z395" s="16"/>
      <c r="AA395" s="31"/>
      <c r="AB395" s="1"/>
      <c r="AC395" s="1"/>
      <c r="AD395" s="1"/>
      <c r="AE395" s="1"/>
      <c r="AF395" s="1"/>
    </row>
    <row r="396" spans="1:32" ht="15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7"/>
      <c r="P396" s="16"/>
      <c r="Q396" s="33"/>
      <c r="R396" s="33"/>
      <c r="S396" s="33"/>
      <c r="T396" s="33"/>
      <c r="U396" s="33"/>
      <c r="V396" s="33"/>
      <c r="W396" s="33"/>
      <c r="X396" s="33"/>
      <c r="Y396" s="33"/>
      <c r="Z396" s="16"/>
      <c r="AA396" s="31"/>
      <c r="AB396" s="1"/>
      <c r="AC396" s="1"/>
      <c r="AD396" s="1"/>
      <c r="AE396" s="1"/>
      <c r="AF396" s="1"/>
    </row>
    <row r="397" spans="1:32" ht="15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7"/>
      <c r="P397" s="16"/>
      <c r="Q397" s="33"/>
      <c r="R397" s="33"/>
      <c r="S397" s="33"/>
      <c r="T397" s="33"/>
      <c r="U397" s="33"/>
      <c r="V397" s="33"/>
      <c r="W397" s="33"/>
      <c r="X397" s="33"/>
      <c r="Y397" s="33"/>
      <c r="Z397" s="16"/>
      <c r="AA397" s="31"/>
      <c r="AB397" s="1"/>
      <c r="AC397" s="1"/>
      <c r="AD397" s="1"/>
      <c r="AE397" s="1"/>
      <c r="AF397" s="1"/>
    </row>
    <row r="398" spans="1:32" ht="15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7"/>
      <c r="P398" s="16"/>
      <c r="Q398" s="33"/>
      <c r="R398" s="33"/>
      <c r="S398" s="33"/>
      <c r="T398" s="33"/>
      <c r="U398" s="33"/>
      <c r="V398" s="33"/>
      <c r="W398" s="33"/>
      <c r="X398" s="33"/>
      <c r="Y398" s="33"/>
      <c r="Z398" s="16"/>
      <c r="AA398" s="31"/>
      <c r="AB398" s="1"/>
      <c r="AC398" s="1"/>
      <c r="AD398" s="1"/>
      <c r="AE398" s="1"/>
      <c r="AF398" s="1"/>
    </row>
    <row r="399" spans="1:32" ht="15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7"/>
      <c r="P399" s="16"/>
      <c r="Q399" s="33"/>
      <c r="R399" s="33"/>
      <c r="S399" s="33"/>
      <c r="T399" s="33"/>
      <c r="U399" s="33"/>
      <c r="V399" s="33"/>
      <c r="W399" s="33"/>
      <c r="X399" s="33"/>
      <c r="Y399" s="33"/>
      <c r="Z399" s="16"/>
      <c r="AA399" s="31"/>
      <c r="AB399" s="1"/>
      <c r="AC399" s="1"/>
      <c r="AD399" s="1"/>
      <c r="AE399" s="1"/>
      <c r="AF399" s="1"/>
    </row>
    <row r="400" spans="1:32" ht="15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7"/>
      <c r="P400" s="16"/>
      <c r="Q400" s="33"/>
      <c r="R400" s="33"/>
      <c r="S400" s="33"/>
      <c r="T400" s="33"/>
      <c r="U400" s="33"/>
      <c r="V400" s="33"/>
      <c r="W400" s="33"/>
      <c r="X400" s="33"/>
      <c r="Y400" s="33"/>
      <c r="Z400" s="16"/>
      <c r="AA400" s="31"/>
      <c r="AB400" s="1"/>
      <c r="AC400" s="1"/>
      <c r="AD400" s="1"/>
      <c r="AE400" s="1"/>
      <c r="AF400" s="1"/>
    </row>
    <row r="401" spans="1:32" ht="15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7"/>
      <c r="P401" s="16"/>
      <c r="Q401" s="33"/>
      <c r="R401" s="33"/>
      <c r="S401" s="33"/>
      <c r="T401" s="33"/>
      <c r="U401" s="33"/>
      <c r="V401" s="33"/>
      <c r="W401" s="33"/>
      <c r="X401" s="33"/>
      <c r="Y401" s="33"/>
      <c r="Z401" s="16"/>
      <c r="AA401" s="31"/>
      <c r="AB401" s="1"/>
      <c r="AC401" s="1"/>
      <c r="AD401" s="1"/>
      <c r="AE401" s="1"/>
      <c r="AF401" s="1"/>
    </row>
    <row r="402" spans="1:32" ht="15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7"/>
      <c r="P402" s="16"/>
      <c r="Q402" s="33"/>
      <c r="R402" s="33"/>
      <c r="S402" s="33"/>
      <c r="T402" s="33"/>
      <c r="U402" s="33"/>
      <c r="V402" s="33"/>
      <c r="W402" s="33"/>
      <c r="X402" s="33"/>
      <c r="Y402" s="33"/>
      <c r="Z402" s="16"/>
      <c r="AA402" s="31"/>
      <c r="AB402" s="1"/>
      <c r="AC402" s="1"/>
      <c r="AD402" s="1"/>
      <c r="AE402" s="1"/>
      <c r="AF402" s="1"/>
    </row>
    <row r="403" spans="1:32" ht="15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7"/>
      <c r="P403" s="16"/>
      <c r="Q403" s="33"/>
      <c r="R403" s="33"/>
      <c r="S403" s="33"/>
      <c r="T403" s="33"/>
      <c r="U403" s="33"/>
      <c r="V403" s="33"/>
      <c r="W403" s="33"/>
      <c r="X403" s="33"/>
      <c r="Y403" s="33"/>
      <c r="Z403" s="16"/>
      <c r="AA403" s="31"/>
      <c r="AB403" s="1"/>
      <c r="AC403" s="1"/>
      <c r="AD403" s="1"/>
      <c r="AE403" s="1"/>
      <c r="AF403" s="1"/>
    </row>
    <row r="404" spans="1:32" ht="15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7"/>
      <c r="P404" s="16"/>
      <c r="Q404" s="33"/>
      <c r="R404" s="33"/>
      <c r="S404" s="33"/>
      <c r="T404" s="33"/>
      <c r="U404" s="33"/>
      <c r="V404" s="33"/>
      <c r="W404" s="33"/>
      <c r="X404" s="33"/>
      <c r="Y404" s="33"/>
      <c r="Z404" s="16"/>
      <c r="AA404" s="31"/>
      <c r="AB404" s="1"/>
      <c r="AC404" s="1"/>
      <c r="AD404" s="1"/>
      <c r="AE404" s="1"/>
      <c r="AF404" s="1"/>
    </row>
    <row r="405" spans="1:32" ht="15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7"/>
      <c r="P405" s="16"/>
      <c r="Q405" s="33"/>
      <c r="R405" s="33"/>
      <c r="S405" s="33"/>
      <c r="T405" s="33"/>
      <c r="U405" s="33"/>
      <c r="V405" s="33"/>
      <c r="W405" s="33"/>
      <c r="X405" s="33"/>
      <c r="Y405" s="33"/>
      <c r="Z405" s="16"/>
      <c r="AA405" s="31"/>
      <c r="AB405" s="1"/>
      <c r="AC405" s="1"/>
      <c r="AD405" s="1"/>
      <c r="AE405" s="1"/>
      <c r="AF405" s="1"/>
    </row>
    <row r="406" spans="1:32" ht="15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7"/>
      <c r="P406" s="16"/>
      <c r="Q406" s="33"/>
      <c r="R406" s="33"/>
      <c r="S406" s="33"/>
      <c r="T406" s="33"/>
      <c r="U406" s="33"/>
      <c r="V406" s="33"/>
      <c r="W406" s="33"/>
      <c r="X406" s="33"/>
      <c r="Y406" s="33"/>
      <c r="Z406" s="16"/>
      <c r="AA406" s="31"/>
      <c r="AB406" s="1"/>
      <c r="AC406" s="1"/>
      <c r="AD406" s="1"/>
      <c r="AE406" s="1"/>
      <c r="AF406" s="1"/>
    </row>
    <row r="407" spans="1:32" ht="15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7"/>
      <c r="P407" s="16"/>
      <c r="Q407" s="33"/>
      <c r="R407" s="33"/>
      <c r="S407" s="33"/>
      <c r="T407" s="33"/>
      <c r="U407" s="33"/>
      <c r="V407" s="33"/>
      <c r="W407" s="33"/>
      <c r="X407" s="33"/>
      <c r="Y407" s="33"/>
      <c r="Z407" s="16"/>
      <c r="AA407" s="31"/>
      <c r="AB407" s="1"/>
      <c r="AC407" s="1"/>
      <c r="AD407" s="1"/>
      <c r="AE407" s="1"/>
      <c r="AF407" s="1"/>
    </row>
    <row r="408" spans="1:32" ht="15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7"/>
      <c r="P408" s="16"/>
      <c r="Q408" s="33"/>
      <c r="R408" s="33"/>
      <c r="S408" s="33"/>
      <c r="T408" s="33"/>
      <c r="U408" s="33"/>
      <c r="V408" s="33"/>
      <c r="W408" s="33"/>
      <c r="X408" s="33"/>
      <c r="Y408" s="33"/>
      <c r="Z408" s="16"/>
      <c r="AA408" s="31"/>
      <c r="AB408" s="1"/>
      <c r="AC408" s="1"/>
      <c r="AD408" s="1"/>
      <c r="AE408" s="1"/>
      <c r="AF408" s="1"/>
    </row>
    <row r="409" spans="1:32" ht="15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7"/>
      <c r="P409" s="16"/>
      <c r="Q409" s="33"/>
      <c r="R409" s="33"/>
      <c r="S409" s="33"/>
      <c r="T409" s="33"/>
      <c r="U409" s="33"/>
      <c r="V409" s="33"/>
      <c r="W409" s="33"/>
      <c r="X409" s="33"/>
      <c r="Y409" s="33"/>
      <c r="Z409" s="16"/>
      <c r="AA409" s="31"/>
      <c r="AB409" s="1"/>
      <c r="AC409" s="1"/>
      <c r="AD409" s="1"/>
      <c r="AE409" s="1"/>
      <c r="AF409" s="1"/>
    </row>
    <row r="410" spans="1:32" ht="15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7"/>
      <c r="P410" s="16"/>
      <c r="Q410" s="33"/>
      <c r="R410" s="33"/>
      <c r="S410" s="33"/>
      <c r="T410" s="33"/>
      <c r="U410" s="33"/>
      <c r="V410" s="33"/>
      <c r="W410" s="33"/>
      <c r="X410" s="33"/>
      <c r="Y410" s="33"/>
      <c r="Z410" s="16"/>
      <c r="AA410" s="31"/>
      <c r="AB410" s="1"/>
      <c r="AC410" s="1"/>
      <c r="AD410" s="1"/>
      <c r="AE410" s="1"/>
      <c r="AF410" s="1"/>
    </row>
    <row r="411" spans="1:32" ht="15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7"/>
      <c r="P411" s="16"/>
      <c r="Q411" s="33"/>
      <c r="R411" s="33"/>
      <c r="S411" s="33"/>
      <c r="T411" s="33"/>
      <c r="U411" s="33"/>
      <c r="V411" s="33"/>
      <c r="W411" s="33"/>
      <c r="X411" s="33"/>
      <c r="Y411" s="33"/>
      <c r="Z411" s="16"/>
      <c r="AA411" s="31"/>
      <c r="AB411" s="1"/>
      <c r="AC411" s="1"/>
      <c r="AD411" s="1"/>
      <c r="AE411" s="1"/>
      <c r="AF411" s="1"/>
    </row>
    <row r="412" spans="1:32" ht="15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7"/>
      <c r="P412" s="16"/>
      <c r="Q412" s="33"/>
      <c r="R412" s="33"/>
      <c r="S412" s="33"/>
      <c r="T412" s="33"/>
      <c r="U412" s="33"/>
      <c r="V412" s="33"/>
      <c r="W412" s="33"/>
      <c r="X412" s="33"/>
      <c r="Y412" s="33"/>
      <c r="Z412" s="16"/>
      <c r="AA412" s="31"/>
      <c r="AB412" s="1"/>
      <c r="AC412" s="1"/>
      <c r="AD412" s="1"/>
      <c r="AE412" s="1"/>
      <c r="AF412" s="1"/>
    </row>
    <row r="413" spans="1:32" ht="15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7"/>
      <c r="P413" s="16"/>
      <c r="Q413" s="33"/>
      <c r="R413" s="33"/>
      <c r="S413" s="33"/>
      <c r="T413" s="33"/>
      <c r="U413" s="33"/>
      <c r="V413" s="33"/>
      <c r="W413" s="33"/>
      <c r="X413" s="33"/>
      <c r="Y413" s="33"/>
      <c r="Z413" s="16"/>
      <c r="AA413" s="31"/>
      <c r="AB413" s="1"/>
      <c r="AC413" s="1"/>
      <c r="AD413" s="1"/>
      <c r="AE413" s="1"/>
      <c r="AF413" s="1"/>
    </row>
    <row r="414" spans="1:32" ht="15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7"/>
      <c r="P414" s="16"/>
      <c r="Q414" s="33"/>
      <c r="R414" s="33"/>
      <c r="S414" s="33"/>
      <c r="T414" s="33"/>
      <c r="U414" s="33"/>
      <c r="V414" s="33"/>
      <c r="W414" s="33"/>
      <c r="X414" s="33"/>
      <c r="Y414" s="33"/>
      <c r="Z414" s="16"/>
      <c r="AA414" s="31"/>
      <c r="AB414" s="1"/>
      <c r="AC414" s="1"/>
      <c r="AD414" s="1"/>
      <c r="AE414" s="1"/>
      <c r="AF414" s="1"/>
    </row>
    <row r="415" spans="1:32" ht="15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7"/>
      <c r="P415" s="16"/>
      <c r="Q415" s="33"/>
      <c r="R415" s="33"/>
      <c r="S415" s="33"/>
      <c r="T415" s="33"/>
      <c r="U415" s="33"/>
      <c r="V415" s="33"/>
      <c r="W415" s="33"/>
      <c r="X415" s="33"/>
      <c r="Y415" s="33"/>
      <c r="Z415" s="16"/>
      <c r="AA415" s="31"/>
      <c r="AB415" s="1"/>
      <c r="AC415" s="1"/>
      <c r="AD415" s="1"/>
      <c r="AE415" s="1"/>
      <c r="AF415" s="1"/>
    </row>
    <row r="416" spans="1:32" ht="15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7"/>
      <c r="P416" s="16"/>
      <c r="Q416" s="33"/>
      <c r="R416" s="33"/>
      <c r="S416" s="33"/>
      <c r="T416" s="33"/>
      <c r="U416" s="33"/>
      <c r="V416" s="33"/>
      <c r="W416" s="33"/>
      <c r="X416" s="33"/>
      <c r="Y416" s="33"/>
      <c r="Z416" s="16"/>
      <c r="AA416" s="31"/>
      <c r="AB416" s="1"/>
      <c r="AC416" s="1"/>
      <c r="AD416" s="1"/>
      <c r="AE416" s="1"/>
      <c r="AF416" s="1"/>
    </row>
    <row r="417" spans="1:32" ht="15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7"/>
      <c r="P417" s="16"/>
      <c r="Q417" s="33"/>
      <c r="R417" s="33"/>
      <c r="S417" s="33"/>
      <c r="T417" s="33"/>
      <c r="U417" s="33"/>
      <c r="V417" s="33"/>
      <c r="W417" s="33"/>
      <c r="X417" s="33"/>
      <c r="Y417" s="33"/>
      <c r="Z417" s="16"/>
      <c r="AA417" s="31"/>
      <c r="AB417" s="1"/>
      <c r="AC417" s="1"/>
      <c r="AD417" s="1"/>
      <c r="AE417" s="1"/>
      <c r="AF417" s="1"/>
    </row>
    <row r="418" spans="1:32" ht="15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7"/>
      <c r="P418" s="16"/>
      <c r="Q418" s="33"/>
      <c r="R418" s="33"/>
      <c r="S418" s="33"/>
      <c r="T418" s="33"/>
      <c r="U418" s="33"/>
      <c r="V418" s="33"/>
      <c r="W418" s="33"/>
      <c r="X418" s="33"/>
      <c r="Y418" s="33"/>
      <c r="Z418" s="16"/>
      <c r="AA418" s="31"/>
      <c r="AB418" s="1"/>
      <c r="AC418" s="1"/>
      <c r="AD418" s="1"/>
      <c r="AE418" s="1"/>
      <c r="AF418" s="1"/>
    </row>
    <row r="419" spans="1:32" ht="15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7"/>
      <c r="P419" s="16"/>
      <c r="Q419" s="33"/>
      <c r="R419" s="33"/>
      <c r="S419" s="33"/>
      <c r="T419" s="33"/>
      <c r="U419" s="33"/>
      <c r="V419" s="33"/>
      <c r="W419" s="33"/>
      <c r="X419" s="33"/>
      <c r="Y419" s="33"/>
      <c r="Z419" s="16"/>
      <c r="AA419" s="31"/>
      <c r="AB419" s="1"/>
      <c r="AC419" s="1"/>
      <c r="AD419" s="1"/>
      <c r="AE419" s="1"/>
      <c r="AF419" s="1"/>
    </row>
    <row r="420" spans="1:32" ht="15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7"/>
      <c r="P420" s="16"/>
      <c r="Q420" s="33"/>
      <c r="R420" s="33"/>
      <c r="S420" s="33"/>
      <c r="T420" s="33"/>
      <c r="U420" s="33"/>
      <c r="V420" s="33"/>
      <c r="W420" s="33"/>
      <c r="X420" s="33"/>
      <c r="Y420" s="33"/>
      <c r="Z420" s="16"/>
      <c r="AA420" s="31"/>
      <c r="AB420" s="1"/>
      <c r="AC420" s="1"/>
      <c r="AD420" s="1"/>
      <c r="AE420" s="1"/>
      <c r="AF420" s="1"/>
    </row>
    <row r="421" spans="1:32" ht="15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7"/>
      <c r="P421" s="16"/>
      <c r="Q421" s="33"/>
      <c r="R421" s="33"/>
      <c r="S421" s="33"/>
      <c r="T421" s="33"/>
      <c r="U421" s="33"/>
      <c r="V421" s="33"/>
      <c r="W421" s="33"/>
      <c r="X421" s="33"/>
      <c r="Y421" s="33"/>
      <c r="Z421" s="16"/>
      <c r="AA421" s="31"/>
      <c r="AB421" s="1"/>
      <c r="AC421" s="1"/>
      <c r="AD421" s="1"/>
      <c r="AE421" s="1"/>
      <c r="AF421" s="1"/>
    </row>
    <row r="422" spans="1:32" ht="15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7"/>
      <c r="P422" s="16"/>
      <c r="Q422" s="33"/>
      <c r="R422" s="33"/>
      <c r="S422" s="33"/>
      <c r="T422" s="33"/>
      <c r="U422" s="33"/>
      <c r="V422" s="33"/>
      <c r="W422" s="33"/>
      <c r="X422" s="33"/>
      <c r="Y422" s="33"/>
      <c r="Z422" s="16"/>
      <c r="AA422" s="31"/>
      <c r="AB422" s="1"/>
      <c r="AC422" s="1"/>
      <c r="AD422" s="1"/>
      <c r="AE422" s="1"/>
      <c r="AF422" s="1"/>
    </row>
    <row r="423" spans="1:32" ht="15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7"/>
      <c r="P423" s="16"/>
      <c r="Q423" s="33"/>
      <c r="R423" s="33"/>
      <c r="S423" s="33"/>
      <c r="T423" s="33"/>
      <c r="U423" s="33"/>
      <c r="V423" s="33"/>
      <c r="W423" s="33"/>
      <c r="X423" s="33"/>
      <c r="Y423" s="33"/>
      <c r="Z423" s="16"/>
      <c r="AA423" s="31"/>
      <c r="AB423" s="1"/>
      <c r="AC423" s="1"/>
      <c r="AD423" s="1"/>
      <c r="AE423" s="1"/>
      <c r="AF423" s="1"/>
    </row>
    <row r="424" spans="1:32" ht="15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7"/>
      <c r="P424" s="16"/>
      <c r="Q424" s="33"/>
      <c r="R424" s="33"/>
      <c r="S424" s="33"/>
      <c r="T424" s="33"/>
      <c r="U424" s="33"/>
      <c r="V424" s="33"/>
      <c r="W424" s="33"/>
      <c r="X424" s="33"/>
      <c r="Y424" s="33"/>
      <c r="Z424" s="16"/>
      <c r="AA424" s="31"/>
      <c r="AB424" s="1"/>
      <c r="AC424" s="1"/>
      <c r="AD424" s="1"/>
      <c r="AE424" s="1"/>
      <c r="AF424" s="1"/>
    </row>
    <row r="425" spans="1:32" ht="15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7"/>
      <c r="P425" s="16"/>
      <c r="Q425" s="33"/>
      <c r="R425" s="33"/>
      <c r="S425" s="33"/>
      <c r="T425" s="33"/>
      <c r="U425" s="33"/>
      <c r="V425" s="33"/>
      <c r="W425" s="33"/>
      <c r="X425" s="33"/>
      <c r="Y425" s="33"/>
      <c r="Z425" s="16"/>
      <c r="AA425" s="31"/>
      <c r="AB425" s="1"/>
      <c r="AC425" s="1"/>
      <c r="AD425" s="1"/>
      <c r="AE425" s="1"/>
      <c r="AF425" s="1"/>
    </row>
    <row r="426" spans="1:32" ht="15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7"/>
      <c r="P426" s="16"/>
      <c r="Q426" s="33"/>
      <c r="R426" s="33"/>
      <c r="S426" s="33"/>
      <c r="T426" s="33"/>
      <c r="U426" s="33"/>
      <c r="V426" s="33"/>
      <c r="W426" s="33"/>
      <c r="X426" s="33"/>
      <c r="Y426" s="33"/>
      <c r="Z426" s="16"/>
      <c r="AA426" s="31"/>
      <c r="AB426" s="1"/>
      <c r="AC426" s="1"/>
      <c r="AD426" s="1"/>
      <c r="AE426" s="1"/>
      <c r="AF426" s="1"/>
    </row>
    <row r="427" spans="1:32" ht="15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7"/>
      <c r="P427" s="16"/>
      <c r="Q427" s="33"/>
      <c r="R427" s="33"/>
      <c r="S427" s="33"/>
      <c r="T427" s="33"/>
      <c r="U427" s="33"/>
      <c r="V427" s="33"/>
      <c r="W427" s="33"/>
      <c r="X427" s="33"/>
      <c r="Y427" s="33"/>
      <c r="Z427" s="16"/>
      <c r="AA427" s="31"/>
      <c r="AB427" s="1"/>
      <c r="AC427" s="1"/>
      <c r="AD427" s="1"/>
      <c r="AE427" s="1"/>
      <c r="AF427" s="1"/>
    </row>
    <row r="428" spans="1:32" ht="15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7"/>
      <c r="P428" s="16"/>
      <c r="Q428" s="33"/>
      <c r="R428" s="33"/>
      <c r="S428" s="33"/>
      <c r="T428" s="33"/>
      <c r="U428" s="33"/>
      <c r="V428" s="33"/>
      <c r="W428" s="33"/>
      <c r="X428" s="33"/>
      <c r="Y428" s="33"/>
      <c r="Z428" s="16"/>
      <c r="AA428" s="31"/>
      <c r="AB428" s="1"/>
      <c r="AC428" s="1"/>
      <c r="AD428" s="1"/>
      <c r="AE428" s="1"/>
      <c r="AF428" s="1"/>
    </row>
    <row r="429" spans="1:32" ht="15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7"/>
      <c r="P429" s="16"/>
      <c r="Q429" s="33"/>
      <c r="R429" s="33"/>
      <c r="S429" s="33"/>
      <c r="T429" s="33"/>
      <c r="U429" s="33"/>
      <c r="V429" s="33"/>
      <c r="W429" s="33"/>
      <c r="X429" s="33"/>
      <c r="Y429" s="33"/>
      <c r="Z429" s="16"/>
      <c r="AA429" s="31"/>
      <c r="AB429" s="1"/>
      <c r="AC429" s="1"/>
      <c r="AD429" s="1"/>
      <c r="AE429" s="1"/>
      <c r="AF429" s="1"/>
    </row>
    <row r="430" spans="1:32" ht="15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7"/>
      <c r="P430" s="16"/>
      <c r="Q430" s="33"/>
      <c r="R430" s="33"/>
      <c r="S430" s="33"/>
      <c r="T430" s="33"/>
      <c r="U430" s="33"/>
      <c r="V430" s="33"/>
      <c r="W430" s="33"/>
      <c r="X430" s="33"/>
      <c r="Y430" s="33"/>
      <c r="Z430" s="16"/>
      <c r="AA430" s="31"/>
      <c r="AB430" s="1"/>
      <c r="AC430" s="1"/>
      <c r="AD430" s="1"/>
      <c r="AE430" s="1"/>
      <c r="AF430" s="1"/>
    </row>
    <row r="431" spans="1:32" ht="15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7"/>
      <c r="P431" s="16"/>
      <c r="Q431" s="33"/>
      <c r="R431" s="33"/>
      <c r="S431" s="33"/>
      <c r="T431" s="33"/>
      <c r="U431" s="33"/>
      <c r="V431" s="33"/>
      <c r="W431" s="33"/>
      <c r="X431" s="33"/>
      <c r="Y431" s="33"/>
      <c r="Z431" s="16"/>
      <c r="AA431" s="31"/>
      <c r="AB431" s="1"/>
      <c r="AC431" s="1"/>
      <c r="AD431" s="1"/>
      <c r="AE431" s="1"/>
      <c r="AF431" s="1"/>
    </row>
    <row r="432" spans="1:32" ht="15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7"/>
      <c r="P432" s="16"/>
      <c r="Q432" s="33"/>
      <c r="R432" s="33"/>
      <c r="S432" s="33"/>
      <c r="T432" s="33"/>
      <c r="U432" s="33"/>
      <c r="V432" s="33"/>
      <c r="W432" s="33"/>
      <c r="X432" s="33"/>
      <c r="Y432" s="33"/>
      <c r="Z432" s="16"/>
      <c r="AA432" s="31"/>
      <c r="AB432" s="1"/>
      <c r="AC432" s="1"/>
      <c r="AD432" s="1"/>
      <c r="AE432" s="1"/>
      <c r="AF432" s="1"/>
    </row>
    <row r="433" spans="1:32" ht="15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7"/>
      <c r="P433" s="16"/>
      <c r="Q433" s="33"/>
      <c r="R433" s="33"/>
      <c r="S433" s="33"/>
      <c r="T433" s="33"/>
      <c r="U433" s="33"/>
      <c r="V433" s="33"/>
      <c r="W433" s="33"/>
      <c r="X433" s="33"/>
      <c r="Y433" s="33"/>
      <c r="Z433" s="16"/>
      <c r="AA433" s="31"/>
      <c r="AB433" s="1"/>
      <c r="AC433" s="1"/>
      <c r="AD433" s="1"/>
      <c r="AE433" s="1"/>
      <c r="AF433" s="1"/>
    </row>
    <row r="434" spans="1:32" ht="15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7"/>
      <c r="P434" s="16"/>
      <c r="Q434" s="33"/>
      <c r="R434" s="33"/>
      <c r="S434" s="33"/>
      <c r="T434" s="33"/>
      <c r="U434" s="33"/>
      <c r="V434" s="33"/>
      <c r="W434" s="33"/>
      <c r="X434" s="33"/>
      <c r="Y434" s="33"/>
      <c r="Z434" s="16"/>
      <c r="AA434" s="31"/>
      <c r="AB434" s="1"/>
      <c r="AC434" s="1"/>
      <c r="AD434" s="1"/>
      <c r="AE434" s="1"/>
      <c r="AF434" s="1"/>
    </row>
    <row r="435" spans="1:32" ht="15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7"/>
      <c r="P435" s="16"/>
      <c r="Q435" s="33"/>
      <c r="R435" s="33"/>
      <c r="S435" s="33"/>
      <c r="T435" s="33"/>
      <c r="U435" s="33"/>
      <c r="V435" s="33"/>
      <c r="W435" s="33"/>
      <c r="X435" s="33"/>
      <c r="Y435" s="33"/>
      <c r="Z435" s="16"/>
      <c r="AA435" s="31"/>
      <c r="AB435" s="1"/>
      <c r="AC435" s="1"/>
      <c r="AD435" s="1"/>
      <c r="AE435" s="1"/>
      <c r="AF435" s="1"/>
    </row>
    <row r="436" spans="1:32" ht="15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7"/>
      <c r="P436" s="16"/>
      <c r="Q436" s="33"/>
      <c r="R436" s="33"/>
      <c r="S436" s="33"/>
      <c r="T436" s="33"/>
      <c r="U436" s="33"/>
      <c r="V436" s="33"/>
      <c r="W436" s="33"/>
      <c r="X436" s="33"/>
      <c r="Y436" s="33"/>
      <c r="Z436" s="16"/>
      <c r="AA436" s="31"/>
      <c r="AB436" s="1"/>
      <c r="AC436" s="1"/>
      <c r="AD436" s="1"/>
      <c r="AE436" s="1"/>
      <c r="AF436" s="1"/>
    </row>
    <row r="437" spans="1:32" ht="15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7"/>
      <c r="P437" s="16"/>
      <c r="Q437" s="33"/>
      <c r="R437" s="33"/>
      <c r="S437" s="33"/>
      <c r="T437" s="33"/>
      <c r="U437" s="33"/>
      <c r="V437" s="33"/>
      <c r="W437" s="33"/>
      <c r="X437" s="33"/>
      <c r="Y437" s="33"/>
      <c r="Z437" s="16"/>
      <c r="AA437" s="31"/>
      <c r="AB437" s="1"/>
      <c r="AC437" s="1"/>
      <c r="AD437" s="1"/>
      <c r="AE437" s="1"/>
      <c r="AF437" s="1"/>
    </row>
    <row r="438" spans="1:32" ht="15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7"/>
      <c r="P438" s="16"/>
      <c r="Q438" s="33"/>
      <c r="R438" s="33"/>
      <c r="S438" s="33"/>
      <c r="T438" s="33"/>
      <c r="U438" s="33"/>
      <c r="V438" s="33"/>
      <c r="W438" s="33"/>
      <c r="X438" s="33"/>
      <c r="Y438" s="33"/>
      <c r="Z438" s="16"/>
      <c r="AA438" s="31"/>
      <c r="AB438" s="1"/>
      <c r="AC438" s="1"/>
      <c r="AD438" s="1"/>
      <c r="AE438" s="1"/>
      <c r="AF438" s="1"/>
    </row>
    <row r="439" spans="1:32" ht="15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7"/>
      <c r="P439" s="16"/>
      <c r="Q439" s="33"/>
      <c r="R439" s="33"/>
      <c r="S439" s="33"/>
      <c r="T439" s="33"/>
      <c r="U439" s="33"/>
      <c r="V439" s="33"/>
      <c r="W439" s="33"/>
      <c r="X439" s="33"/>
      <c r="Y439" s="33"/>
      <c r="Z439" s="16"/>
      <c r="AA439" s="31"/>
      <c r="AB439" s="1"/>
      <c r="AC439" s="1"/>
      <c r="AD439" s="1"/>
      <c r="AE439" s="1"/>
      <c r="AF439" s="1"/>
    </row>
    <row r="440" spans="1:32" ht="15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7"/>
      <c r="P440" s="16"/>
      <c r="Q440" s="33"/>
      <c r="R440" s="33"/>
      <c r="S440" s="33"/>
      <c r="T440" s="33"/>
      <c r="U440" s="33"/>
      <c r="V440" s="33"/>
      <c r="W440" s="33"/>
      <c r="X440" s="33"/>
      <c r="Y440" s="33"/>
      <c r="Z440" s="16"/>
      <c r="AA440" s="31"/>
      <c r="AB440" s="1"/>
      <c r="AC440" s="1"/>
      <c r="AD440" s="1"/>
      <c r="AE440" s="1"/>
      <c r="AF440" s="1"/>
    </row>
    <row r="441" spans="1:32" ht="15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7"/>
      <c r="P441" s="16"/>
      <c r="Q441" s="33"/>
      <c r="R441" s="33"/>
      <c r="S441" s="33"/>
      <c r="T441" s="33"/>
      <c r="U441" s="33"/>
      <c r="V441" s="33"/>
      <c r="W441" s="33"/>
      <c r="X441" s="33"/>
      <c r="Y441" s="33"/>
      <c r="Z441" s="16"/>
      <c r="AA441" s="31"/>
      <c r="AB441" s="1"/>
      <c r="AC441" s="1"/>
      <c r="AD441" s="1"/>
      <c r="AE441" s="1"/>
      <c r="AF441" s="1"/>
    </row>
    <row r="442" spans="1:32" ht="15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7"/>
      <c r="P442" s="16"/>
      <c r="Q442" s="33"/>
      <c r="R442" s="33"/>
      <c r="S442" s="33"/>
      <c r="T442" s="33"/>
      <c r="U442" s="33"/>
      <c r="V442" s="33"/>
      <c r="W442" s="33"/>
      <c r="X442" s="33"/>
      <c r="Y442" s="33"/>
      <c r="Z442" s="16"/>
      <c r="AA442" s="31"/>
      <c r="AB442" s="1"/>
      <c r="AC442" s="1"/>
      <c r="AD442" s="1"/>
      <c r="AE442" s="1"/>
      <c r="AF442" s="1"/>
    </row>
    <row r="443" spans="1:32" ht="15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7"/>
      <c r="P443" s="16"/>
      <c r="Q443" s="33"/>
      <c r="R443" s="33"/>
      <c r="S443" s="33"/>
      <c r="T443" s="33"/>
      <c r="U443" s="33"/>
      <c r="V443" s="33"/>
      <c r="W443" s="33"/>
      <c r="X443" s="33"/>
      <c r="Y443" s="33"/>
      <c r="Z443" s="16"/>
      <c r="AA443" s="31"/>
      <c r="AB443" s="1"/>
      <c r="AC443" s="1"/>
      <c r="AD443" s="1"/>
      <c r="AE443" s="1"/>
      <c r="AF443" s="1"/>
    </row>
    <row r="444" spans="1:32" ht="15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7"/>
      <c r="P444" s="16"/>
      <c r="Q444" s="33"/>
      <c r="R444" s="33"/>
      <c r="S444" s="33"/>
      <c r="T444" s="33"/>
      <c r="U444" s="33"/>
      <c r="V444" s="33"/>
      <c r="W444" s="33"/>
      <c r="X444" s="33"/>
      <c r="Y444" s="33"/>
      <c r="Z444" s="16"/>
      <c r="AA444" s="31"/>
      <c r="AB444" s="1"/>
      <c r="AC444" s="1"/>
      <c r="AD444" s="1"/>
      <c r="AE444" s="1"/>
      <c r="AF444" s="1"/>
    </row>
    <row r="445" spans="1:32" ht="15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7"/>
      <c r="P445" s="16"/>
      <c r="Q445" s="33"/>
      <c r="R445" s="33"/>
      <c r="S445" s="33"/>
      <c r="T445" s="33"/>
      <c r="U445" s="33"/>
      <c r="V445" s="33"/>
      <c r="W445" s="33"/>
      <c r="X445" s="33"/>
      <c r="Y445" s="33"/>
      <c r="Z445" s="16"/>
      <c r="AA445" s="31"/>
      <c r="AB445" s="1"/>
      <c r="AC445" s="1"/>
      <c r="AD445" s="1"/>
      <c r="AE445" s="1"/>
      <c r="AF445" s="1"/>
    </row>
    <row r="446" spans="1:32" ht="15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7"/>
      <c r="P446" s="16"/>
      <c r="Q446" s="33"/>
      <c r="R446" s="33"/>
      <c r="S446" s="33"/>
      <c r="T446" s="33"/>
      <c r="U446" s="33"/>
      <c r="V446" s="33"/>
      <c r="W446" s="33"/>
      <c r="X446" s="33"/>
      <c r="Y446" s="33"/>
      <c r="Z446" s="16"/>
      <c r="AA446" s="31"/>
      <c r="AB446" s="1"/>
      <c r="AC446" s="1"/>
      <c r="AD446" s="1"/>
      <c r="AE446" s="1"/>
      <c r="AF446" s="1"/>
    </row>
    <row r="447" spans="1:32" ht="15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7"/>
      <c r="P447" s="16"/>
      <c r="Q447" s="33"/>
      <c r="R447" s="33"/>
      <c r="S447" s="33"/>
      <c r="T447" s="33"/>
      <c r="U447" s="33"/>
      <c r="V447" s="33"/>
      <c r="W447" s="33"/>
      <c r="X447" s="33"/>
      <c r="Y447" s="33"/>
      <c r="Z447" s="16"/>
      <c r="AA447" s="31"/>
      <c r="AB447" s="1"/>
      <c r="AC447" s="1"/>
      <c r="AD447" s="1"/>
      <c r="AE447" s="1"/>
      <c r="AF447" s="1"/>
    </row>
    <row r="448" spans="1:32" ht="15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7"/>
      <c r="P448" s="16"/>
      <c r="Q448" s="33"/>
      <c r="R448" s="33"/>
      <c r="S448" s="33"/>
      <c r="T448" s="33"/>
      <c r="U448" s="33"/>
      <c r="V448" s="33"/>
      <c r="W448" s="33"/>
      <c r="X448" s="33"/>
      <c r="Y448" s="33"/>
      <c r="Z448" s="16"/>
      <c r="AA448" s="31"/>
      <c r="AB448" s="1"/>
      <c r="AC448" s="1"/>
      <c r="AD448" s="1"/>
      <c r="AE448" s="1"/>
      <c r="AF448" s="1"/>
    </row>
    <row r="449" spans="1:32" ht="15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7"/>
      <c r="P449" s="16"/>
      <c r="Q449" s="33"/>
      <c r="R449" s="33"/>
      <c r="S449" s="33"/>
      <c r="T449" s="33"/>
      <c r="U449" s="33"/>
      <c r="V449" s="33"/>
      <c r="W449" s="33"/>
      <c r="X449" s="33"/>
      <c r="Y449" s="33"/>
      <c r="Z449" s="16"/>
      <c r="AA449" s="31"/>
      <c r="AB449" s="1"/>
      <c r="AC449" s="1"/>
      <c r="AD449" s="1"/>
      <c r="AE449" s="1"/>
      <c r="AF449" s="1"/>
    </row>
    <row r="450" spans="1:32" ht="15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7"/>
      <c r="P450" s="16"/>
      <c r="Q450" s="33"/>
      <c r="R450" s="33"/>
      <c r="S450" s="33"/>
      <c r="T450" s="33"/>
      <c r="U450" s="33"/>
      <c r="V450" s="33"/>
      <c r="W450" s="33"/>
      <c r="X450" s="33"/>
      <c r="Y450" s="33"/>
      <c r="Z450" s="16"/>
      <c r="AA450" s="31"/>
      <c r="AB450" s="1"/>
      <c r="AC450" s="1"/>
      <c r="AD450" s="1"/>
      <c r="AE450" s="1"/>
      <c r="AF450" s="1"/>
    </row>
    <row r="451" spans="1:32" ht="15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7"/>
      <c r="P451" s="16"/>
      <c r="Q451" s="33"/>
      <c r="R451" s="33"/>
      <c r="S451" s="33"/>
      <c r="T451" s="33"/>
      <c r="U451" s="33"/>
      <c r="V451" s="33"/>
      <c r="W451" s="33"/>
      <c r="X451" s="33"/>
      <c r="Y451" s="33"/>
      <c r="Z451" s="16"/>
      <c r="AA451" s="31"/>
      <c r="AB451" s="1"/>
      <c r="AC451" s="1"/>
      <c r="AD451" s="1"/>
      <c r="AE451" s="1"/>
      <c r="AF451" s="1"/>
    </row>
    <row r="452" spans="1:32" ht="15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7"/>
      <c r="P452" s="16"/>
      <c r="Q452" s="33"/>
      <c r="R452" s="33"/>
      <c r="S452" s="33"/>
      <c r="T452" s="33"/>
      <c r="U452" s="33"/>
      <c r="V452" s="33"/>
      <c r="W452" s="33"/>
      <c r="X452" s="33"/>
      <c r="Y452" s="33"/>
      <c r="Z452" s="16"/>
      <c r="AA452" s="31"/>
      <c r="AB452" s="1"/>
      <c r="AC452" s="1"/>
      <c r="AD452" s="1"/>
      <c r="AE452" s="1"/>
      <c r="AF452" s="1"/>
    </row>
    <row r="453" spans="1:32" ht="15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7"/>
      <c r="P453" s="16"/>
      <c r="Q453" s="33"/>
      <c r="R453" s="33"/>
      <c r="S453" s="33"/>
      <c r="T453" s="33"/>
      <c r="U453" s="33"/>
      <c r="V453" s="33"/>
      <c r="W453" s="33"/>
      <c r="X453" s="33"/>
      <c r="Y453" s="33"/>
      <c r="Z453" s="16"/>
      <c r="AA453" s="31"/>
      <c r="AB453" s="1"/>
      <c r="AC453" s="1"/>
      <c r="AD453" s="1"/>
      <c r="AE453" s="1"/>
      <c r="AF453" s="1"/>
    </row>
    <row r="454" spans="1:32" ht="15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7"/>
      <c r="P454" s="16"/>
      <c r="Q454" s="33"/>
      <c r="R454" s="33"/>
      <c r="S454" s="33"/>
      <c r="T454" s="33"/>
      <c r="U454" s="33"/>
      <c r="V454" s="33"/>
      <c r="W454" s="33"/>
      <c r="X454" s="33"/>
      <c r="Y454" s="33"/>
      <c r="Z454" s="16"/>
      <c r="AA454" s="31"/>
      <c r="AB454" s="1"/>
      <c r="AC454" s="1"/>
      <c r="AD454" s="1"/>
      <c r="AE454" s="1"/>
      <c r="AF454" s="1"/>
    </row>
    <row r="455" spans="1:32" ht="15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7"/>
      <c r="P455" s="16"/>
      <c r="Q455" s="33"/>
      <c r="R455" s="33"/>
      <c r="S455" s="33"/>
      <c r="T455" s="33"/>
      <c r="U455" s="33"/>
      <c r="V455" s="33"/>
      <c r="W455" s="33"/>
      <c r="X455" s="33"/>
      <c r="Y455" s="33"/>
      <c r="Z455" s="16"/>
      <c r="AA455" s="31"/>
      <c r="AB455" s="1"/>
      <c r="AC455" s="1"/>
      <c r="AD455" s="1"/>
      <c r="AE455" s="1"/>
      <c r="AF455" s="1"/>
    </row>
    <row r="456" spans="1:32" ht="15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7"/>
      <c r="P456" s="16"/>
      <c r="Q456" s="33"/>
      <c r="R456" s="33"/>
      <c r="S456" s="33"/>
      <c r="T456" s="33"/>
      <c r="U456" s="33"/>
      <c r="V456" s="33"/>
      <c r="W456" s="33"/>
      <c r="X456" s="33"/>
      <c r="Y456" s="33"/>
      <c r="Z456" s="16"/>
      <c r="AA456" s="31"/>
      <c r="AB456" s="1"/>
      <c r="AC456" s="1"/>
      <c r="AD456" s="1"/>
      <c r="AE456" s="1"/>
      <c r="AF456" s="1"/>
    </row>
    <row r="457" spans="1:32" ht="15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7"/>
      <c r="P457" s="16"/>
      <c r="Q457" s="33"/>
      <c r="R457" s="33"/>
      <c r="S457" s="33"/>
      <c r="T457" s="33"/>
      <c r="U457" s="33"/>
      <c r="V457" s="33"/>
      <c r="W457" s="33"/>
      <c r="X457" s="33"/>
      <c r="Y457" s="33"/>
      <c r="Z457" s="16"/>
      <c r="AA457" s="31"/>
      <c r="AB457" s="1"/>
      <c r="AC457" s="1"/>
      <c r="AD457" s="1"/>
      <c r="AE457" s="1"/>
      <c r="AF457" s="1"/>
    </row>
    <row r="458" spans="1:32" ht="15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7"/>
      <c r="P458" s="16"/>
      <c r="Q458" s="33"/>
      <c r="R458" s="33"/>
      <c r="S458" s="33"/>
      <c r="T458" s="33"/>
      <c r="U458" s="33"/>
      <c r="V458" s="33"/>
      <c r="W458" s="33"/>
      <c r="X458" s="33"/>
      <c r="Y458" s="33"/>
      <c r="Z458" s="16"/>
      <c r="AA458" s="31"/>
      <c r="AB458" s="1"/>
      <c r="AC458" s="1"/>
      <c r="AD458" s="1"/>
      <c r="AE458" s="1"/>
      <c r="AF458" s="1"/>
    </row>
    <row r="459" spans="1:32" ht="15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7"/>
      <c r="P459" s="16"/>
      <c r="Q459" s="33"/>
      <c r="R459" s="33"/>
      <c r="S459" s="33"/>
      <c r="T459" s="33"/>
      <c r="U459" s="33"/>
      <c r="V459" s="33"/>
      <c r="W459" s="33"/>
      <c r="X459" s="33"/>
      <c r="Y459" s="33"/>
      <c r="Z459" s="16"/>
      <c r="AA459" s="31"/>
      <c r="AB459" s="1"/>
      <c r="AC459" s="1"/>
      <c r="AD459" s="1"/>
      <c r="AE459" s="1"/>
      <c r="AF459" s="1"/>
    </row>
    <row r="460" spans="1:32" ht="15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7"/>
      <c r="P460" s="16"/>
      <c r="Q460" s="33"/>
      <c r="R460" s="33"/>
      <c r="S460" s="33"/>
      <c r="T460" s="33"/>
      <c r="U460" s="33"/>
      <c r="V460" s="33"/>
      <c r="W460" s="33"/>
      <c r="X460" s="33"/>
      <c r="Y460" s="33"/>
      <c r="Z460" s="16"/>
      <c r="AA460" s="31"/>
      <c r="AB460" s="1"/>
      <c r="AC460" s="1"/>
      <c r="AD460" s="1"/>
      <c r="AE460" s="1"/>
      <c r="AF460" s="1"/>
    </row>
    <row r="461" spans="1:32" ht="15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7"/>
      <c r="P461" s="16"/>
      <c r="Q461" s="33"/>
      <c r="R461" s="33"/>
      <c r="S461" s="33"/>
      <c r="T461" s="33"/>
      <c r="U461" s="33"/>
      <c r="V461" s="33"/>
      <c r="W461" s="33"/>
      <c r="X461" s="33"/>
      <c r="Y461" s="33"/>
      <c r="Z461" s="16"/>
      <c r="AA461" s="31"/>
      <c r="AB461" s="1"/>
      <c r="AC461" s="1"/>
      <c r="AD461" s="1"/>
      <c r="AE461" s="1"/>
      <c r="AF461" s="1"/>
    </row>
    <row r="462" spans="1:32" ht="15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7"/>
      <c r="P462" s="16"/>
      <c r="Q462" s="33"/>
      <c r="R462" s="33"/>
      <c r="S462" s="33"/>
      <c r="T462" s="33"/>
      <c r="U462" s="33"/>
      <c r="V462" s="33"/>
      <c r="W462" s="33"/>
      <c r="X462" s="33"/>
      <c r="Y462" s="33"/>
      <c r="Z462" s="16"/>
      <c r="AA462" s="31"/>
      <c r="AB462" s="1"/>
      <c r="AC462" s="1"/>
      <c r="AD462" s="1"/>
      <c r="AE462" s="1"/>
      <c r="AF462" s="1"/>
    </row>
    <row r="463" spans="1:32" ht="15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7"/>
      <c r="P463" s="16"/>
      <c r="Q463" s="33"/>
      <c r="R463" s="33"/>
      <c r="S463" s="33"/>
      <c r="T463" s="33"/>
      <c r="U463" s="33"/>
      <c r="V463" s="33"/>
      <c r="W463" s="33"/>
      <c r="X463" s="33"/>
      <c r="Y463" s="33"/>
      <c r="Z463" s="16"/>
      <c r="AA463" s="31"/>
      <c r="AB463" s="1"/>
      <c r="AC463" s="1"/>
      <c r="AD463" s="1"/>
      <c r="AE463" s="1"/>
      <c r="AF463" s="1"/>
    </row>
    <row r="464" spans="1:32" ht="15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7"/>
      <c r="P464" s="16"/>
      <c r="Q464" s="33"/>
      <c r="R464" s="33"/>
      <c r="S464" s="33"/>
      <c r="T464" s="33"/>
      <c r="U464" s="33"/>
      <c r="V464" s="33"/>
      <c r="W464" s="33"/>
      <c r="X464" s="33"/>
      <c r="Y464" s="33"/>
      <c r="Z464" s="16"/>
      <c r="AA464" s="31"/>
      <c r="AB464" s="1"/>
      <c r="AC464" s="1"/>
      <c r="AD464" s="1"/>
      <c r="AE464" s="1"/>
      <c r="AF464" s="1"/>
    </row>
    <row r="465" spans="1:32" ht="15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7"/>
      <c r="P465" s="16"/>
      <c r="Q465" s="33"/>
      <c r="R465" s="33"/>
      <c r="S465" s="33"/>
      <c r="T465" s="33"/>
      <c r="U465" s="33"/>
      <c r="V465" s="33"/>
      <c r="W465" s="33"/>
      <c r="X465" s="33"/>
      <c r="Y465" s="33"/>
      <c r="Z465" s="16"/>
      <c r="AA465" s="31"/>
      <c r="AB465" s="1"/>
      <c r="AC465" s="1"/>
      <c r="AD465" s="1"/>
      <c r="AE465" s="1"/>
      <c r="AF465" s="1"/>
    </row>
    <row r="466" spans="1:32" ht="15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7"/>
      <c r="P466" s="16"/>
      <c r="Q466" s="33"/>
      <c r="R466" s="33"/>
      <c r="S466" s="33"/>
      <c r="T466" s="33"/>
      <c r="U466" s="33"/>
      <c r="V466" s="33"/>
      <c r="W466" s="33"/>
      <c r="X466" s="33"/>
      <c r="Y466" s="33"/>
      <c r="Z466" s="16"/>
      <c r="AA466" s="31"/>
      <c r="AB466" s="1"/>
      <c r="AC466" s="1"/>
      <c r="AD466" s="1"/>
      <c r="AE466" s="1"/>
      <c r="AF466" s="1"/>
    </row>
    <row r="467" spans="1:32" ht="15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7"/>
      <c r="P467" s="16"/>
      <c r="Q467" s="33"/>
      <c r="R467" s="33"/>
      <c r="S467" s="33"/>
      <c r="T467" s="33"/>
      <c r="U467" s="33"/>
      <c r="V467" s="33"/>
      <c r="W467" s="33"/>
      <c r="X467" s="33"/>
      <c r="Y467" s="33"/>
      <c r="Z467" s="16"/>
      <c r="AA467" s="31"/>
      <c r="AB467" s="1"/>
      <c r="AC467" s="1"/>
      <c r="AD467" s="1"/>
      <c r="AE467" s="1"/>
      <c r="AF467" s="1"/>
    </row>
    <row r="468" spans="1:32" ht="15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7"/>
      <c r="P468" s="16"/>
      <c r="Q468" s="33"/>
      <c r="R468" s="33"/>
      <c r="S468" s="33"/>
      <c r="T468" s="33"/>
      <c r="U468" s="33"/>
      <c r="V468" s="33"/>
      <c r="W468" s="33"/>
      <c r="X468" s="33"/>
      <c r="Y468" s="33"/>
      <c r="Z468" s="16"/>
      <c r="AA468" s="31"/>
      <c r="AB468" s="1"/>
      <c r="AC468" s="1"/>
      <c r="AD468" s="1"/>
      <c r="AE468" s="1"/>
      <c r="AF468" s="1"/>
    </row>
    <row r="469" spans="1:32" ht="15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7"/>
      <c r="P469" s="16"/>
      <c r="Q469" s="33"/>
      <c r="R469" s="33"/>
      <c r="S469" s="33"/>
      <c r="T469" s="33"/>
      <c r="U469" s="33"/>
      <c r="V469" s="33"/>
      <c r="W469" s="33"/>
      <c r="X469" s="33"/>
      <c r="Y469" s="33"/>
      <c r="Z469" s="16"/>
      <c r="AA469" s="31"/>
      <c r="AB469" s="1"/>
      <c r="AC469" s="1"/>
      <c r="AD469" s="1"/>
      <c r="AE469" s="1"/>
      <c r="AF469" s="1"/>
    </row>
    <row r="470" spans="1:32" ht="15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7"/>
      <c r="P470" s="16"/>
      <c r="Q470" s="33"/>
      <c r="R470" s="33"/>
      <c r="S470" s="33"/>
      <c r="T470" s="33"/>
      <c r="U470" s="33"/>
      <c r="V470" s="33"/>
      <c r="W470" s="33"/>
      <c r="X470" s="33"/>
      <c r="Y470" s="33"/>
      <c r="Z470" s="16"/>
      <c r="AA470" s="31"/>
      <c r="AB470" s="1"/>
      <c r="AC470" s="1"/>
      <c r="AD470" s="1"/>
      <c r="AE470" s="1"/>
      <c r="AF470" s="1"/>
    </row>
    <row r="471" spans="1:32" ht="15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7"/>
      <c r="P471" s="16"/>
      <c r="Q471" s="33"/>
      <c r="R471" s="33"/>
      <c r="S471" s="33"/>
      <c r="T471" s="33"/>
      <c r="U471" s="33"/>
      <c r="V471" s="33"/>
      <c r="W471" s="33"/>
      <c r="X471" s="33"/>
      <c r="Y471" s="33"/>
      <c r="Z471" s="16"/>
      <c r="AA471" s="31"/>
      <c r="AB471" s="1"/>
      <c r="AC471" s="1"/>
      <c r="AD471" s="1"/>
      <c r="AE471" s="1"/>
      <c r="AF471" s="1"/>
    </row>
    <row r="472" spans="1:32" ht="15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7"/>
      <c r="P472" s="16"/>
      <c r="Q472" s="33"/>
      <c r="R472" s="33"/>
      <c r="S472" s="33"/>
      <c r="T472" s="33"/>
      <c r="U472" s="33"/>
      <c r="V472" s="33"/>
      <c r="W472" s="33"/>
      <c r="X472" s="33"/>
      <c r="Y472" s="33"/>
      <c r="Z472" s="16"/>
      <c r="AA472" s="31"/>
      <c r="AB472" s="1"/>
      <c r="AC472" s="1"/>
      <c r="AD472" s="1"/>
      <c r="AE472" s="1"/>
      <c r="AF472" s="1"/>
    </row>
    <row r="473" spans="1:32" ht="15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7"/>
      <c r="P473" s="16"/>
      <c r="Q473" s="33"/>
      <c r="R473" s="33"/>
      <c r="S473" s="33"/>
      <c r="T473" s="33"/>
      <c r="U473" s="33"/>
      <c r="V473" s="33"/>
      <c r="W473" s="33"/>
      <c r="X473" s="33"/>
      <c r="Y473" s="33"/>
      <c r="Z473" s="16"/>
      <c r="AA473" s="31"/>
      <c r="AB473" s="1"/>
      <c r="AC473" s="1"/>
      <c r="AD473" s="1"/>
      <c r="AE473" s="1"/>
      <c r="AF473" s="1"/>
    </row>
    <row r="474" spans="1:32" ht="15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7"/>
      <c r="P474" s="16"/>
      <c r="Q474" s="33"/>
      <c r="R474" s="33"/>
      <c r="S474" s="33"/>
      <c r="T474" s="33"/>
      <c r="U474" s="33"/>
      <c r="V474" s="33"/>
      <c r="W474" s="33"/>
      <c r="X474" s="33"/>
      <c r="Y474" s="33"/>
      <c r="Z474" s="16"/>
      <c r="AA474" s="31"/>
      <c r="AB474" s="1"/>
      <c r="AC474" s="1"/>
      <c r="AD474" s="1"/>
      <c r="AE474" s="1"/>
      <c r="AF474" s="1"/>
    </row>
    <row r="475" spans="1:32" ht="15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7"/>
      <c r="P475" s="16"/>
      <c r="Q475" s="33"/>
      <c r="R475" s="33"/>
      <c r="S475" s="33"/>
      <c r="T475" s="33"/>
      <c r="U475" s="33"/>
      <c r="V475" s="33"/>
      <c r="W475" s="33"/>
      <c r="X475" s="33"/>
      <c r="Y475" s="33"/>
      <c r="Z475" s="16"/>
      <c r="AA475" s="31"/>
      <c r="AB475" s="1"/>
      <c r="AC475" s="1"/>
      <c r="AD475" s="1"/>
      <c r="AE475" s="1"/>
      <c r="AF475" s="1"/>
    </row>
    <row r="476" spans="1:32" ht="15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7"/>
      <c r="P476" s="16"/>
      <c r="Q476" s="33"/>
      <c r="R476" s="33"/>
      <c r="S476" s="33"/>
      <c r="T476" s="33"/>
      <c r="U476" s="33"/>
      <c r="V476" s="33"/>
      <c r="W476" s="33"/>
      <c r="X476" s="33"/>
      <c r="Y476" s="33"/>
      <c r="Z476" s="16"/>
      <c r="AA476" s="31"/>
      <c r="AB476" s="1"/>
      <c r="AC476" s="1"/>
      <c r="AD476" s="1"/>
      <c r="AE476" s="1"/>
      <c r="AF476" s="1"/>
    </row>
    <row r="477" spans="1:32" ht="15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7"/>
      <c r="P477" s="16"/>
      <c r="Q477" s="33"/>
      <c r="R477" s="33"/>
      <c r="S477" s="33"/>
      <c r="T477" s="33"/>
      <c r="U477" s="33"/>
      <c r="V477" s="33"/>
      <c r="W477" s="33"/>
      <c r="X477" s="33"/>
      <c r="Y477" s="33"/>
      <c r="Z477" s="16"/>
      <c r="AA477" s="31"/>
      <c r="AB477" s="1"/>
      <c r="AC477" s="1"/>
      <c r="AD477" s="1"/>
      <c r="AE477" s="1"/>
      <c r="AF477" s="1"/>
    </row>
    <row r="478" spans="1:32" ht="15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7"/>
      <c r="P478" s="16"/>
      <c r="Q478" s="33"/>
      <c r="R478" s="33"/>
      <c r="S478" s="33"/>
      <c r="T478" s="33"/>
      <c r="U478" s="33"/>
      <c r="V478" s="33"/>
      <c r="W478" s="33"/>
      <c r="X478" s="33"/>
      <c r="Y478" s="33"/>
      <c r="Z478" s="16"/>
      <c r="AA478" s="31"/>
      <c r="AB478" s="1"/>
      <c r="AC478" s="1"/>
      <c r="AD478" s="1"/>
      <c r="AE478" s="1"/>
      <c r="AF478" s="1"/>
    </row>
    <row r="479" spans="1:32" ht="15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7"/>
      <c r="P479" s="16"/>
      <c r="Q479" s="33"/>
      <c r="R479" s="33"/>
      <c r="S479" s="33"/>
      <c r="T479" s="33"/>
      <c r="U479" s="33"/>
      <c r="V479" s="33"/>
      <c r="W479" s="33"/>
      <c r="X479" s="33"/>
      <c r="Y479" s="33"/>
      <c r="Z479" s="16"/>
      <c r="AA479" s="31"/>
      <c r="AB479" s="1"/>
      <c r="AC479" s="1"/>
      <c r="AD479" s="1"/>
      <c r="AE479" s="1"/>
      <c r="AF479" s="1"/>
    </row>
    <row r="480" spans="1:32" ht="15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7"/>
      <c r="P480" s="16"/>
      <c r="Q480" s="33"/>
      <c r="R480" s="33"/>
      <c r="S480" s="33"/>
      <c r="T480" s="33"/>
      <c r="U480" s="33"/>
      <c r="V480" s="33"/>
      <c r="W480" s="33"/>
      <c r="X480" s="33"/>
      <c r="Y480" s="33"/>
      <c r="Z480" s="16"/>
      <c r="AA480" s="31"/>
      <c r="AB480" s="1"/>
      <c r="AC480" s="1"/>
      <c r="AD480" s="1"/>
      <c r="AE480" s="1"/>
      <c r="AF480" s="1"/>
    </row>
    <row r="481" spans="1:32" ht="15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7"/>
      <c r="P481" s="16"/>
      <c r="Q481" s="33"/>
      <c r="R481" s="33"/>
      <c r="S481" s="33"/>
      <c r="T481" s="33"/>
      <c r="U481" s="33"/>
      <c r="V481" s="33"/>
      <c r="W481" s="33"/>
      <c r="X481" s="33"/>
      <c r="Y481" s="33"/>
      <c r="Z481" s="16"/>
      <c r="AA481" s="31"/>
      <c r="AB481" s="1"/>
      <c r="AC481" s="1"/>
      <c r="AD481" s="1"/>
      <c r="AE481" s="1"/>
      <c r="AF481" s="1"/>
    </row>
    <row r="482" spans="1:32" ht="15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7"/>
      <c r="P482" s="16"/>
      <c r="Q482" s="33"/>
      <c r="R482" s="33"/>
      <c r="S482" s="33"/>
      <c r="T482" s="33"/>
      <c r="U482" s="33"/>
      <c r="V482" s="33"/>
      <c r="W482" s="33"/>
      <c r="X482" s="33"/>
      <c r="Y482" s="33"/>
      <c r="Z482" s="16"/>
      <c r="AA482" s="31"/>
      <c r="AB482" s="1"/>
      <c r="AC482" s="1"/>
      <c r="AD482" s="1"/>
      <c r="AE482" s="1"/>
      <c r="AF482" s="1"/>
    </row>
    <row r="483" spans="1:32" ht="15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7"/>
      <c r="P483" s="16"/>
      <c r="Q483" s="33"/>
      <c r="R483" s="33"/>
      <c r="S483" s="33"/>
      <c r="T483" s="33"/>
      <c r="U483" s="33"/>
      <c r="V483" s="33"/>
      <c r="W483" s="33"/>
      <c r="X483" s="33"/>
      <c r="Y483" s="33"/>
      <c r="Z483" s="16"/>
      <c r="AA483" s="31"/>
      <c r="AB483" s="1"/>
      <c r="AC483" s="1"/>
      <c r="AD483" s="1"/>
      <c r="AE483" s="1"/>
      <c r="AF483" s="1"/>
    </row>
    <row r="484" spans="1:32" ht="15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7"/>
      <c r="P484" s="16"/>
      <c r="Q484" s="33"/>
      <c r="R484" s="33"/>
      <c r="S484" s="33"/>
      <c r="T484" s="33"/>
      <c r="U484" s="33"/>
      <c r="V484" s="33"/>
      <c r="W484" s="33"/>
      <c r="X484" s="33"/>
      <c r="Y484" s="33"/>
      <c r="Z484" s="16"/>
      <c r="AA484" s="31"/>
      <c r="AB484" s="1"/>
      <c r="AC484" s="1"/>
      <c r="AD484" s="1"/>
      <c r="AE484" s="1"/>
      <c r="AF484" s="1"/>
    </row>
    <row r="485" spans="1:32" ht="15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7"/>
      <c r="P485" s="16"/>
      <c r="Q485" s="33"/>
      <c r="R485" s="33"/>
      <c r="S485" s="33"/>
      <c r="T485" s="33"/>
      <c r="U485" s="33"/>
      <c r="V485" s="33"/>
      <c r="W485" s="33"/>
      <c r="X485" s="33"/>
      <c r="Y485" s="33"/>
      <c r="Z485" s="16"/>
      <c r="AA485" s="31"/>
      <c r="AB485" s="1"/>
      <c r="AC485" s="1"/>
      <c r="AD485" s="1"/>
      <c r="AE485" s="1"/>
      <c r="AF485" s="1"/>
    </row>
    <row r="486" spans="1:32" ht="15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7"/>
      <c r="P486" s="16"/>
      <c r="Q486" s="33"/>
      <c r="R486" s="33"/>
      <c r="S486" s="33"/>
      <c r="T486" s="33"/>
      <c r="U486" s="33"/>
      <c r="V486" s="33"/>
      <c r="W486" s="33"/>
      <c r="X486" s="33"/>
      <c r="Y486" s="33"/>
      <c r="Z486" s="16"/>
      <c r="AA486" s="31"/>
      <c r="AB486" s="1"/>
      <c r="AC486" s="1"/>
      <c r="AD486" s="1"/>
      <c r="AE486" s="1"/>
      <c r="AF486" s="1"/>
    </row>
    <row r="487" spans="1:32" ht="15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7"/>
      <c r="P487" s="16"/>
      <c r="Q487" s="33"/>
      <c r="R487" s="33"/>
      <c r="S487" s="33"/>
      <c r="T487" s="33"/>
      <c r="U487" s="33"/>
      <c r="V487" s="33"/>
      <c r="W487" s="33"/>
      <c r="X487" s="33"/>
      <c r="Y487" s="33"/>
      <c r="Z487" s="16"/>
      <c r="AA487" s="31"/>
      <c r="AB487" s="1"/>
      <c r="AC487" s="1"/>
      <c r="AD487" s="1"/>
      <c r="AE487" s="1"/>
      <c r="AF487" s="1"/>
    </row>
    <row r="488" spans="1:32" ht="15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7"/>
      <c r="P488" s="16"/>
      <c r="Q488" s="33"/>
      <c r="R488" s="33"/>
      <c r="S488" s="33"/>
      <c r="T488" s="33"/>
      <c r="U488" s="33"/>
      <c r="V488" s="33"/>
      <c r="W488" s="33"/>
      <c r="X488" s="33"/>
      <c r="Y488" s="33"/>
      <c r="Z488" s="16"/>
      <c r="AA488" s="31"/>
      <c r="AB488" s="1"/>
      <c r="AC488" s="1"/>
      <c r="AD488" s="1"/>
      <c r="AE488" s="1"/>
      <c r="AF488" s="1"/>
    </row>
    <row r="489" spans="1:32" ht="15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7"/>
      <c r="P489" s="16"/>
      <c r="Q489" s="33"/>
      <c r="R489" s="33"/>
      <c r="S489" s="33"/>
      <c r="T489" s="33"/>
      <c r="U489" s="33"/>
      <c r="V489" s="33"/>
      <c r="W489" s="33"/>
      <c r="X489" s="33"/>
      <c r="Y489" s="33"/>
      <c r="Z489" s="16"/>
      <c r="AA489" s="31"/>
      <c r="AB489" s="1"/>
      <c r="AC489" s="1"/>
      <c r="AD489" s="1"/>
      <c r="AE489" s="1"/>
      <c r="AF489" s="1"/>
    </row>
    <row r="490" spans="1:32" ht="15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7"/>
      <c r="P490" s="16"/>
      <c r="Q490" s="33"/>
      <c r="R490" s="33"/>
      <c r="S490" s="33"/>
      <c r="T490" s="33"/>
      <c r="U490" s="33"/>
      <c r="V490" s="33"/>
      <c r="W490" s="33"/>
      <c r="X490" s="33"/>
      <c r="Y490" s="33"/>
      <c r="Z490" s="16"/>
      <c r="AA490" s="31"/>
      <c r="AB490" s="1"/>
      <c r="AC490" s="1"/>
      <c r="AD490" s="1"/>
      <c r="AE490" s="1"/>
      <c r="AF490" s="1"/>
    </row>
    <row r="491" spans="1:32" ht="15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7"/>
      <c r="P491" s="16"/>
      <c r="Q491" s="33"/>
      <c r="R491" s="33"/>
      <c r="S491" s="33"/>
      <c r="T491" s="33"/>
      <c r="U491" s="33"/>
      <c r="V491" s="33"/>
      <c r="W491" s="33"/>
      <c r="X491" s="33"/>
      <c r="Y491" s="33"/>
      <c r="Z491" s="16"/>
      <c r="AA491" s="31"/>
      <c r="AB491" s="1"/>
      <c r="AC491" s="1"/>
      <c r="AD491" s="1"/>
      <c r="AE491" s="1"/>
      <c r="AF491" s="1"/>
    </row>
    <row r="492" spans="1:32" ht="15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7"/>
      <c r="P492" s="16"/>
      <c r="Q492" s="33"/>
      <c r="R492" s="33"/>
      <c r="S492" s="33"/>
      <c r="T492" s="33"/>
      <c r="U492" s="33"/>
      <c r="V492" s="33"/>
      <c r="W492" s="33"/>
      <c r="X492" s="33"/>
      <c r="Y492" s="33"/>
      <c r="Z492" s="16"/>
      <c r="AA492" s="31"/>
      <c r="AB492" s="1"/>
      <c r="AC492" s="1"/>
      <c r="AD492" s="1"/>
      <c r="AE492" s="1"/>
      <c r="AF492" s="1"/>
    </row>
    <row r="493" spans="1:32" ht="15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7"/>
      <c r="P493" s="16"/>
      <c r="Q493" s="33"/>
      <c r="R493" s="33"/>
      <c r="S493" s="33"/>
      <c r="T493" s="33"/>
      <c r="U493" s="33"/>
      <c r="V493" s="33"/>
      <c r="W493" s="33"/>
      <c r="X493" s="33"/>
      <c r="Y493" s="33"/>
      <c r="Z493" s="16"/>
      <c r="AA493" s="31"/>
      <c r="AB493" s="1"/>
      <c r="AC493" s="1"/>
      <c r="AD493" s="1"/>
      <c r="AE493" s="1"/>
      <c r="AF493" s="1"/>
    </row>
    <row r="494" spans="1:32" ht="15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7"/>
      <c r="P494" s="16"/>
      <c r="Q494" s="33"/>
      <c r="R494" s="33"/>
      <c r="S494" s="33"/>
      <c r="T494" s="33"/>
      <c r="U494" s="33"/>
      <c r="V494" s="33"/>
      <c r="W494" s="33"/>
      <c r="X494" s="33"/>
      <c r="Y494" s="33"/>
      <c r="Z494" s="16"/>
      <c r="AA494" s="31"/>
      <c r="AB494" s="1"/>
      <c r="AC494" s="1"/>
      <c r="AD494" s="1"/>
      <c r="AE494" s="1"/>
      <c r="AF494" s="1"/>
    </row>
    <row r="495" spans="1:32" ht="15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7"/>
      <c r="P495" s="16"/>
      <c r="Q495" s="33"/>
      <c r="R495" s="33"/>
      <c r="S495" s="33"/>
      <c r="T495" s="33"/>
      <c r="U495" s="33"/>
      <c r="V495" s="33"/>
      <c r="W495" s="33"/>
      <c r="X495" s="33"/>
      <c r="Y495" s="33"/>
      <c r="Z495" s="16"/>
      <c r="AA495" s="31"/>
      <c r="AB495" s="1"/>
      <c r="AC495" s="1"/>
      <c r="AD495" s="1"/>
      <c r="AE495" s="1"/>
      <c r="AF495" s="1"/>
    </row>
    <row r="496" spans="1:32" ht="15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7"/>
      <c r="P496" s="16"/>
      <c r="Q496" s="33"/>
      <c r="R496" s="33"/>
      <c r="S496" s="33"/>
      <c r="T496" s="33"/>
      <c r="U496" s="33"/>
      <c r="V496" s="33"/>
      <c r="W496" s="33"/>
      <c r="X496" s="33"/>
      <c r="Y496" s="33"/>
      <c r="Z496" s="16"/>
      <c r="AA496" s="31"/>
      <c r="AB496" s="1"/>
      <c r="AC496" s="1"/>
      <c r="AD496" s="1"/>
      <c r="AE496" s="1"/>
      <c r="AF496" s="1"/>
    </row>
    <row r="497" spans="1:32" ht="15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7"/>
      <c r="P497" s="16"/>
      <c r="Q497" s="33"/>
      <c r="R497" s="33"/>
      <c r="S497" s="33"/>
      <c r="T497" s="33"/>
      <c r="U497" s="33"/>
      <c r="V497" s="33"/>
      <c r="W497" s="33"/>
      <c r="X497" s="33"/>
      <c r="Y497" s="33"/>
      <c r="Z497" s="16"/>
      <c r="AA497" s="31"/>
      <c r="AB497" s="1"/>
      <c r="AC497" s="1"/>
      <c r="AD497" s="1"/>
      <c r="AE497" s="1"/>
      <c r="AF497" s="1"/>
    </row>
    <row r="498" spans="1:32" ht="15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7"/>
      <c r="P498" s="16"/>
      <c r="Q498" s="33"/>
      <c r="R498" s="33"/>
      <c r="S498" s="33"/>
      <c r="T498" s="33"/>
      <c r="U498" s="33"/>
      <c r="V498" s="33"/>
      <c r="W498" s="33"/>
      <c r="X498" s="33"/>
      <c r="Y498" s="33"/>
      <c r="Z498" s="16"/>
      <c r="AA498" s="31"/>
      <c r="AB498" s="1"/>
      <c r="AC498" s="1"/>
      <c r="AD498" s="1"/>
      <c r="AE498" s="1"/>
      <c r="AF498" s="1"/>
    </row>
    <row r="499" spans="1:32" ht="15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7"/>
      <c r="P499" s="16"/>
      <c r="Q499" s="33"/>
      <c r="R499" s="33"/>
      <c r="S499" s="33"/>
      <c r="T499" s="33"/>
      <c r="U499" s="33"/>
      <c r="V499" s="33"/>
      <c r="W499" s="33"/>
      <c r="X499" s="33"/>
      <c r="Y499" s="33"/>
      <c r="Z499" s="16"/>
      <c r="AA499" s="31"/>
      <c r="AB499" s="1"/>
      <c r="AC499" s="1"/>
      <c r="AD499" s="1"/>
      <c r="AE499" s="1"/>
      <c r="AF499" s="1"/>
    </row>
    <row r="500" spans="1:32" ht="15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7"/>
      <c r="P500" s="16"/>
      <c r="Q500" s="33"/>
      <c r="R500" s="33"/>
      <c r="S500" s="33"/>
      <c r="T500" s="33"/>
      <c r="U500" s="33"/>
      <c r="V500" s="33"/>
      <c r="W500" s="33"/>
      <c r="X500" s="33"/>
      <c r="Y500" s="33"/>
      <c r="Z500" s="16"/>
      <c r="AA500" s="31"/>
      <c r="AB500" s="1"/>
      <c r="AC500" s="1"/>
      <c r="AD500" s="1"/>
      <c r="AE500" s="1"/>
      <c r="AF500" s="1"/>
    </row>
    <row r="501" spans="1:32" ht="15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7"/>
      <c r="P501" s="16"/>
      <c r="Q501" s="33"/>
      <c r="R501" s="33"/>
      <c r="S501" s="33"/>
      <c r="T501" s="33"/>
      <c r="U501" s="33"/>
      <c r="V501" s="33"/>
      <c r="W501" s="33"/>
      <c r="X501" s="33"/>
      <c r="Y501" s="33"/>
      <c r="Z501" s="16"/>
      <c r="AA501" s="31"/>
      <c r="AB501" s="1"/>
      <c r="AC501" s="1"/>
      <c r="AD501" s="1"/>
      <c r="AE501" s="1"/>
      <c r="AF501" s="1"/>
    </row>
    <row r="502" spans="1:32" ht="15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7"/>
      <c r="P502" s="16"/>
      <c r="Q502" s="33"/>
      <c r="R502" s="33"/>
      <c r="S502" s="33"/>
      <c r="T502" s="33"/>
      <c r="U502" s="33"/>
      <c r="V502" s="33"/>
      <c r="W502" s="33"/>
      <c r="X502" s="33"/>
      <c r="Y502" s="33"/>
      <c r="Z502" s="16"/>
      <c r="AA502" s="31"/>
      <c r="AB502" s="1"/>
      <c r="AC502" s="1"/>
      <c r="AD502" s="1"/>
      <c r="AE502" s="1"/>
      <c r="AF502" s="1"/>
    </row>
    <row r="503" spans="1:32" ht="15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7"/>
      <c r="P503" s="16"/>
      <c r="Q503" s="33"/>
      <c r="R503" s="33"/>
      <c r="S503" s="33"/>
      <c r="T503" s="33"/>
      <c r="U503" s="33"/>
      <c r="V503" s="33"/>
      <c r="W503" s="33"/>
      <c r="X503" s="33"/>
      <c r="Y503" s="33"/>
      <c r="Z503" s="16"/>
      <c r="AA503" s="31"/>
      <c r="AB503" s="1"/>
      <c r="AC503" s="1"/>
      <c r="AD503" s="1"/>
      <c r="AE503" s="1"/>
      <c r="AF503" s="1"/>
    </row>
    <row r="504" spans="1:32" ht="15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7"/>
      <c r="P504" s="16"/>
      <c r="Q504" s="33"/>
      <c r="R504" s="33"/>
      <c r="S504" s="33"/>
      <c r="T504" s="33"/>
      <c r="U504" s="33"/>
      <c r="V504" s="33"/>
      <c r="W504" s="33"/>
      <c r="X504" s="33"/>
      <c r="Y504" s="33"/>
      <c r="Z504" s="16"/>
      <c r="AA504" s="31"/>
      <c r="AB504" s="1"/>
      <c r="AC504" s="1"/>
      <c r="AD504" s="1"/>
      <c r="AE504" s="1"/>
      <c r="AF504" s="1"/>
    </row>
    <row r="505" spans="1:32" ht="15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7"/>
      <c r="P505" s="16"/>
      <c r="Q505" s="33"/>
      <c r="R505" s="33"/>
      <c r="S505" s="33"/>
      <c r="T505" s="33"/>
      <c r="U505" s="33"/>
      <c r="V505" s="33"/>
      <c r="W505" s="33"/>
      <c r="X505" s="33"/>
      <c r="Y505" s="33"/>
      <c r="Z505" s="16"/>
      <c r="AA505" s="31"/>
      <c r="AB505" s="1"/>
      <c r="AC505" s="1"/>
      <c r="AD505" s="1"/>
      <c r="AE505" s="1"/>
      <c r="AF505" s="1"/>
    </row>
    <row r="506" spans="1:32" ht="15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7"/>
      <c r="P506" s="16"/>
      <c r="Q506" s="33"/>
      <c r="R506" s="33"/>
      <c r="S506" s="33"/>
      <c r="T506" s="33"/>
      <c r="U506" s="33"/>
      <c r="V506" s="33"/>
      <c r="W506" s="33"/>
      <c r="X506" s="33"/>
      <c r="Y506" s="33"/>
      <c r="Z506" s="16"/>
      <c r="AA506" s="31"/>
      <c r="AB506" s="1"/>
      <c r="AC506" s="1"/>
      <c r="AD506" s="1"/>
      <c r="AE506" s="1"/>
      <c r="AF506" s="1"/>
    </row>
    <row r="507" spans="1:32" ht="15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7"/>
      <c r="P507" s="16"/>
      <c r="Q507" s="33"/>
      <c r="R507" s="33"/>
      <c r="S507" s="33"/>
      <c r="T507" s="33"/>
      <c r="U507" s="33"/>
      <c r="V507" s="33"/>
      <c r="W507" s="33"/>
      <c r="X507" s="33"/>
      <c r="Y507" s="33"/>
      <c r="Z507" s="16"/>
      <c r="AA507" s="31"/>
      <c r="AB507" s="1"/>
      <c r="AC507" s="1"/>
      <c r="AD507" s="1"/>
      <c r="AE507" s="1"/>
      <c r="AF507" s="1"/>
    </row>
    <row r="508" spans="1:32" ht="15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7"/>
      <c r="P508" s="16"/>
      <c r="Q508" s="33"/>
      <c r="R508" s="33"/>
      <c r="S508" s="33"/>
      <c r="T508" s="33"/>
      <c r="U508" s="33"/>
      <c r="V508" s="33"/>
      <c r="W508" s="33"/>
      <c r="X508" s="33"/>
      <c r="Y508" s="33"/>
      <c r="Z508" s="16"/>
      <c r="AA508" s="31"/>
      <c r="AB508" s="1"/>
      <c r="AC508" s="1"/>
      <c r="AD508" s="1"/>
      <c r="AE508" s="1"/>
      <c r="AF508" s="1"/>
    </row>
    <row r="509" spans="1:32" ht="15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7"/>
      <c r="P509" s="16"/>
      <c r="Q509" s="33"/>
      <c r="R509" s="33"/>
      <c r="S509" s="33"/>
      <c r="T509" s="33"/>
      <c r="U509" s="33"/>
      <c r="V509" s="33"/>
      <c r="W509" s="33"/>
      <c r="X509" s="33"/>
      <c r="Y509" s="33"/>
      <c r="Z509" s="16"/>
      <c r="AA509" s="31"/>
      <c r="AB509" s="1"/>
      <c r="AC509" s="1"/>
      <c r="AD509" s="1"/>
      <c r="AE509" s="1"/>
      <c r="AF509" s="1"/>
    </row>
    <row r="510" spans="1:32" ht="15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7"/>
      <c r="P510" s="16"/>
      <c r="Q510" s="33"/>
      <c r="R510" s="33"/>
      <c r="S510" s="33"/>
      <c r="T510" s="33"/>
      <c r="U510" s="33"/>
      <c r="V510" s="33"/>
      <c r="W510" s="33"/>
      <c r="X510" s="33"/>
      <c r="Y510" s="33"/>
      <c r="Z510" s="16"/>
      <c r="AA510" s="31"/>
      <c r="AB510" s="1"/>
      <c r="AC510" s="1"/>
      <c r="AD510" s="1"/>
      <c r="AE510" s="1"/>
      <c r="AF510" s="1"/>
    </row>
    <row r="511" spans="1:32" ht="15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7"/>
      <c r="P511" s="16"/>
      <c r="Q511" s="33"/>
      <c r="R511" s="33"/>
      <c r="S511" s="33"/>
      <c r="T511" s="33"/>
      <c r="U511" s="33"/>
      <c r="V511" s="33"/>
      <c r="W511" s="33"/>
      <c r="X511" s="33"/>
      <c r="Y511" s="33"/>
      <c r="Z511" s="16"/>
      <c r="AA511" s="31"/>
      <c r="AB511" s="1"/>
      <c r="AC511" s="1"/>
      <c r="AD511" s="1"/>
      <c r="AE511" s="1"/>
      <c r="AF511" s="1"/>
    </row>
    <row r="512" spans="1:32" ht="15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7"/>
      <c r="P512" s="16"/>
      <c r="Q512" s="33"/>
      <c r="R512" s="33"/>
      <c r="S512" s="33"/>
      <c r="T512" s="33"/>
      <c r="U512" s="33"/>
      <c r="V512" s="33"/>
      <c r="W512" s="33"/>
      <c r="X512" s="33"/>
      <c r="Y512" s="33"/>
      <c r="Z512" s="16"/>
      <c r="AA512" s="31"/>
      <c r="AB512" s="1"/>
      <c r="AC512" s="1"/>
      <c r="AD512" s="1"/>
      <c r="AE512" s="1"/>
      <c r="AF512" s="1"/>
    </row>
    <row r="513" spans="1:32" ht="15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7"/>
      <c r="P513" s="16"/>
      <c r="Q513" s="33"/>
      <c r="R513" s="33"/>
      <c r="S513" s="33"/>
      <c r="T513" s="33"/>
      <c r="U513" s="33"/>
      <c r="V513" s="33"/>
      <c r="W513" s="33"/>
      <c r="X513" s="33"/>
      <c r="Y513" s="33"/>
      <c r="Z513" s="16"/>
      <c r="AA513" s="31"/>
      <c r="AB513" s="1"/>
      <c r="AC513" s="1"/>
      <c r="AD513" s="1"/>
      <c r="AE513" s="1"/>
      <c r="AF513" s="1"/>
    </row>
    <row r="514" spans="1:32" ht="15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7"/>
      <c r="P514" s="16"/>
      <c r="Q514" s="33"/>
      <c r="R514" s="33"/>
      <c r="S514" s="33"/>
      <c r="T514" s="33"/>
      <c r="U514" s="33"/>
      <c r="V514" s="33"/>
      <c r="W514" s="33"/>
      <c r="X514" s="33"/>
      <c r="Y514" s="33"/>
      <c r="Z514" s="16"/>
      <c r="AA514" s="31"/>
      <c r="AB514" s="1"/>
      <c r="AC514" s="1"/>
      <c r="AD514" s="1"/>
      <c r="AE514" s="1"/>
      <c r="AF514" s="1"/>
    </row>
    <row r="515" spans="1:32" ht="15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7"/>
      <c r="P515" s="16"/>
      <c r="Q515" s="33"/>
      <c r="R515" s="33"/>
      <c r="S515" s="33"/>
      <c r="T515" s="33"/>
      <c r="U515" s="33"/>
      <c r="V515" s="33"/>
      <c r="W515" s="33"/>
      <c r="X515" s="33"/>
      <c r="Y515" s="33"/>
      <c r="Z515" s="16"/>
      <c r="AA515" s="31"/>
      <c r="AB515" s="1"/>
      <c r="AC515" s="1"/>
      <c r="AD515" s="1"/>
      <c r="AE515" s="1"/>
      <c r="AF515" s="1"/>
    </row>
    <row r="516" spans="1:32" ht="15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7"/>
      <c r="P516" s="16"/>
      <c r="Q516" s="33"/>
      <c r="R516" s="33"/>
      <c r="S516" s="33"/>
      <c r="T516" s="33"/>
      <c r="U516" s="33"/>
      <c r="V516" s="33"/>
      <c r="W516" s="33"/>
      <c r="X516" s="33"/>
      <c r="Y516" s="33"/>
      <c r="Z516" s="16"/>
      <c r="AA516" s="31"/>
      <c r="AB516" s="1"/>
      <c r="AC516" s="1"/>
      <c r="AD516" s="1"/>
      <c r="AE516" s="1"/>
      <c r="AF516" s="1"/>
    </row>
    <row r="517" spans="1:32" ht="15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7"/>
      <c r="P517" s="16"/>
      <c r="Q517" s="33"/>
      <c r="R517" s="33"/>
      <c r="S517" s="33"/>
      <c r="T517" s="33"/>
      <c r="U517" s="33"/>
      <c r="V517" s="33"/>
      <c r="W517" s="33"/>
      <c r="X517" s="33"/>
      <c r="Y517" s="33"/>
      <c r="Z517" s="16"/>
      <c r="AA517" s="31"/>
      <c r="AB517" s="1"/>
      <c r="AC517" s="1"/>
      <c r="AD517" s="1"/>
      <c r="AE517" s="1"/>
      <c r="AF517" s="1"/>
    </row>
    <row r="518" spans="1:32" ht="15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7"/>
      <c r="P518" s="16"/>
      <c r="Q518" s="33"/>
      <c r="R518" s="33"/>
      <c r="S518" s="33"/>
      <c r="T518" s="33"/>
      <c r="U518" s="33"/>
      <c r="V518" s="33"/>
      <c r="W518" s="33"/>
      <c r="X518" s="33"/>
      <c r="Y518" s="33"/>
      <c r="Z518" s="16"/>
      <c r="AA518" s="31"/>
      <c r="AB518" s="1"/>
      <c r="AC518" s="1"/>
      <c r="AD518" s="1"/>
      <c r="AE518" s="1"/>
      <c r="AF518" s="1"/>
    </row>
    <row r="519" spans="1:32" ht="15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7"/>
      <c r="P519" s="16"/>
      <c r="Q519" s="33"/>
      <c r="R519" s="33"/>
      <c r="S519" s="33"/>
      <c r="T519" s="33"/>
      <c r="U519" s="33"/>
      <c r="V519" s="33"/>
      <c r="W519" s="33"/>
      <c r="X519" s="33"/>
      <c r="Y519" s="33"/>
      <c r="Z519" s="16"/>
      <c r="AA519" s="31"/>
      <c r="AB519" s="1"/>
      <c r="AC519" s="1"/>
      <c r="AD519" s="1"/>
      <c r="AE519" s="1"/>
      <c r="AF519" s="1"/>
    </row>
    <row r="520" spans="1:32" ht="15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7"/>
      <c r="P520" s="16"/>
      <c r="Q520" s="33"/>
      <c r="R520" s="33"/>
      <c r="S520" s="33"/>
      <c r="T520" s="33"/>
      <c r="U520" s="33"/>
      <c r="V520" s="33"/>
      <c r="W520" s="33"/>
      <c r="X520" s="33"/>
      <c r="Y520" s="33"/>
      <c r="Z520" s="16"/>
      <c r="AA520" s="31"/>
      <c r="AB520" s="1"/>
      <c r="AC520" s="1"/>
      <c r="AD520" s="1"/>
      <c r="AE520" s="1"/>
      <c r="AF520" s="1"/>
    </row>
    <row r="521" spans="1:32" ht="15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7"/>
      <c r="P521" s="16"/>
      <c r="Q521" s="33"/>
      <c r="R521" s="33"/>
      <c r="S521" s="33"/>
      <c r="T521" s="33"/>
      <c r="U521" s="33"/>
      <c r="V521" s="33"/>
      <c r="W521" s="33"/>
      <c r="X521" s="33"/>
      <c r="Y521" s="33"/>
      <c r="Z521" s="16"/>
      <c r="AA521" s="31"/>
      <c r="AB521" s="1"/>
      <c r="AC521" s="1"/>
      <c r="AD521" s="1"/>
      <c r="AE521" s="1"/>
      <c r="AF521" s="1"/>
    </row>
    <row r="522" spans="1:32" ht="15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7"/>
      <c r="P522" s="16"/>
      <c r="Q522" s="33"/>
      <c r="R522" s="33"/>
      <c r="S522" s="33"/>
      <c r="T522" s="33"/>
      <c r="U522" s="33"/>
      <c r="V522" s="33"/>
      <c r="W522" s="33"/>
      <c r="X522" s="33"/>
      <c r="Y522" s="33"/>
      <c r="Z522" s="16"/>
      <c r="AA522" s="31"/>
      <c r="AB522" s="1"/>
      <c r="AC522" s="1"/>
      <c r="AD522" s="1"/>
      <c r="AE522" s="1"/>
      <c r="AF522" s="1"/>
    </row>
    <row r="523" spans="1:32" ht="15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7"/>
      <c r="P523" s="16"/>
      <c r="Q523" s="33"/>
      <c r="R523" s="33"/>
      <c r="S523" s="33"/>
      <c r="T523" s="33"/>
      <c r="U523" s="33"/>
      <c r="V523" s="33"/>
      <c r="W523" s="33"/>
      <c r="X523" s="33"/>
      <c r="Y523" s="33"/>
      <c r="Z523" s="16"/>
      <c r="AA523" s="31"/>
      <c r="AB523" s="1"/>
      <c r="AC523" s="1"/>
      <c r="AD523" s="1"/>
      <c r="AE523" s="1"/>
      <c r="AF523" s="1"/>
    </row>
    <row r="524" spans="1:32" ht="15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7"/>
      <c r="P524" s="16"/>
      <c r="Q524" s="33"/>
      <c r="R524" s="33"/>
      <c r="S524" s="33"/>
      <c r="T524" s="33"/>
      <c r="U524" s="33"/>
      <c r="V524" s="33"/>
      <c r="W524" s="33"/>
      <c r="X524" s="33"/>
      <c r="Y524" s="33"/>
      <c r="Z524" s="16"/>
      <c r="AA524" s="31"/>
      <c r="AB524" s="1"/>
      <c r="AC524" s="1"/>
      <c r="AD524" s="1"/>
      <c r="AE524" s="1"/>
      <c r="AF524" s="1"/>
    </row>
    <row r="525" spans="1:32" ht="15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7"/>
      <c r="P525" s="16"/>
      <c r="Q525" s="33"/>
      <c r="R525" s="33"/>
      <c r="S525" s="33"/>
      <c r="T525" s="33"/>
      <c r="U525" s="33"/>
      <c r="V525" s="33"/>
      <c r="W525" s="33"/>
      <c r="X525" s="33"/>
      <c r="Y525" s="33"/>
      <c r="Z525" s="16"/>
      <c r="AA525" s="31"/>
      <c r="AB525" s="1"/>
      <c r="AC525" s="1"/>
      <c r="AD525" s="1"/>
      <c r="AE525" s="1"/>
      <c r="AF525" s="1"/>
    </row>
    <row r="526" spans="1:32" ht="15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7"/>
      <c r="P526" s="16"/>
      <c r="Q526" s="33"/>
      <c r="R526" s="33"/>
      <c r="S526" s="33"/>
      <c r="T526" s="33"/>
      <c r="U526" s="33"/>
      <c r="V526" s="33"/>
      <c r="W526" s="33"/>
      <c r="X526" s="33"/>
      <c r="Y526" s="33"/>
      <c r="Z526" s="16"/>
      <c r="AA526" s="31"/>
      <c r="AB526" s="1"/>
      <c r="AC526" s="1"/>
      <c r="AD526" s="1"/>
      <c r="AE526" s="1"/>
      <c r="AF526" s="1"/>
    </row>
    <row r="527" spans="1:32" ht="15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7"/>
      <c r="P527" s="16"/>
      <c r="Q527" s="33"/>
      <c r="R527" s="33"/>
      <c r="S527" s="33"/>
      <c r="T527" s="33"/>
      <c r="U527" s="33"/>
      <c r="V527" s="33"/>
      <c r="W527" s="33"/>
      <c r="X527" s="33"/>
      <c r="Y527" s="33"/>
      <c r="Z527" s="16"/>
      <c r="AA527" s="31"/>
      <c r="AB527" s="1"/>
      <c r="AC527" s="1"/>
      <c r="AD527" s="1"/>
      <c r="AE527" s="1"/>
      <c r="AF527" s="1"/>
    </row>
    <row r="528" spans="1:32" ht="15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7"/>
      <c r="P528" s="16"/>
      <c r="Q528" s="33"/>
      <c r="R528" s="33"/>
      <c r="S528" s="33"/>
      <c r="T528" s="33"/>
      <c r="U528" s="33"/>
      <c r="V528" s="33"/>
      <c r="W528" s="33"/>
      <c r="X528" s="33"/>
      <c r="Y528" s="33"/>
      <c r="Z528" s="16"/>
      <c r="AA528" s="31"/>
      <c r="AB528" s="1"/>
      <c r="AC528" s="1"/>
      <c r="AD528" s="1"/>
      <c r="AE528" s="1"/>
      <c r="AF528" s="1"/>
    </row>
    <row r="529" spans="1:32" ht="15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7"/>
      <c r="P529" s="16"/>
      <c r="Q529" s="33"/>
      <c r="R529" s="33"/>
      <c r="S529" s="33"/>
      <c r="T529" s="33"/>
      <c r="U529" s="33"/>
      <c r="V529" s="33"/>
      <c r="W529" s="33"/>
      <c r="X529" s="33"/>
      <c r="Y529" s="33"/>
      <c r="Z529" s="16"/>
      <c r="AA529" s="31"/>
      <c r="AB529" s="1"/>
      <c r="AC529" s="1"/>
      <c r="AD529" s="1"/>
      <c r="AE529" s="1"/>
      <c r="AF529" s="1"/>
    </row>
    <row r="530" spans="1:32" ht="15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7"/>
      <c r="P530" s="16"/>
      <c r="Q530" s="33"/>
      <c r="R530" s="33"/>
      <c r="S530" s="33"/>
      <c r="T530" s="33"/>
      <c r="U530" s="33"/>
      <c r="V530" s="33"/>
      <c r="W530" s="33"/>
      <c r="X530" s="33"/>
      <c r="Y530" s="33"/>
      <c r="Z530" s="16"/>
      <c r="AA530" s="31"/>
      <c r="AB530" s="1"/>
      <c r="AC530" s="1"/>
      <c r="AD530" s="1"/>
      <c r="AE530" s="1"/>
      <c r="AF530" s="1"/>
    </row>
    <row r="531" spans="1:32" ht="15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7"/>
      <c r="P531" s="16"/>
      <c r="Q531" s="33"/>
      <c r="R531" s="33"/>
      <c r="S531" s="33"/>
      <c r="T531" s="33"/>
      <c r="U531" s="33"/>
      <c r="V531" s="33"/>
      <c r="W531" s="33"/>
      <c r="X531" s="33"/>
      <c r="Y531" s="33"/>
      <c r="Z531" s="16"/>
      <c r="AA531" s="31"/>
      <c r="AB531" s="1"/>
      <c r="AC531" s="1"/>
      <c r="AD531" s="1"/>
      <c r="AE531" s="1"/>
      <c r="AF531" s="1"/>
    </row>
    <row r="532" spans="1:32" ht="15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7"/>
      <c r="P532" s="16"/>
      <c r="Q532" s="33"/>
      <c r="R532" s="33"/>
      <c r="S532" s="33"/>
      <c r="T532" s="33"/>
      <c r="U532" s="33"/>
      <c r="V532" s="33"/>
      <c r="W532" s="33"/>
      <c r="X532" s="33"/>
      <c r="Y532" s="33"/>
      <c r="Z532" s="16"/>
      <c r="AA532" s="31"/>
      <c r="AB532" s="1"/>
      <c r="AC532" s="1"/>
      <c r="AD532" s="1"/>
      <c r="AE532" s="1"/>
      <c r="AF532" s="1"/>
    </row>
    <row r="533" spans="1:32" ht="15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7"/>
      <c r="P533" s="16"/>
      <c r="Q533" s="33"/>
      <c r="R533" s="33"/>
      <c r="S533" s="33"/>
      <c r="T533" s="33"/>
      <c r="U533" s="33"/>
      <c r="V533" s="33"/>
      <c r="W533" s="33"/>
      <c r="X533" s="33"/>
      <c r="Y533" s="33"/>
      <c r="Z533" s="16"/>
      <c r="AA533" s="31"/>
      <c r="AB533" s="1"/>
      <c r="AC533" s="1"/>
      <c r="AD533" s="1"/>
      <c r="AE533" s="1"/>
      <c r="AF533" s="1"/>
    </row>
    <row r="534" spans="1:32" ht="15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7"/>
      <c r="P534" s="16"/>
      <c r="Q534" s="33"/>
      <c r="R534" s="33"/>
      <c r="S534" s="33"/>
      <c r="T534" s="33"/>
      <c r="U534" s="33"/>
      <c r="V534" s="33"/>
      <c r="W534" s="33"/>
      <c r="X534" s="33"/>
      <c r="Y534" s="33"/>
      <c r="Z534" s="16"/>
      <c r="AA534" s="31"/>
      <c r="AB534" s="1"/>
      <c r="AC534" s="1"/>
      <c r="AD534" s="1"/>
      <c r="AE534" s="1"/>
      <c r="AF534" s="1"/>
    </row>
    <row r="535" spans="1:32" ht="15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7"/>
      <c r="P535" s="16"/>
      <c r="Q535" s="33"/>
      <c r="R535" s="33"/>
      <c r="S535" s="33"/>
      <c r="T535" s="33"/>
      <c r="U535" s="33"/>
      <c r="V535" s="33"/>
      <c r="W535" s="33"/>
      <c r="X535" s="33"/>
      <c r="Y535" s="33"/>
      <c r="Z535" s="16"/>
      <c r="AA535" s="31"/>
      <c r="AB535" s="1"/>
      <c r="AC535" s="1"/>
      <c r="AD535" s="1"/>
      <c r="AE535" s="1"/>
      <c r="AF535" s="1"/>
    </row>
    <row r="536" spans="1:32" ht="15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7"/>
      <c r="P536" s="16"/>
      <c r="Q536" s="33"/>
      <c r="R536" s="33"/>
      <c r="S536" s="33"/>
      <c r="T536" s="33"/>
      <c r="U536" s="33"/>
      <c r="V536" s="33"/>
      <c r="W536" s="33"/>
      <c r="X536" s="33"/>
      <c r="Y536" s="33"/>
      <c r="Z536" s="16"/>
      <c r="AA536" s="31"/>
      <c r="AB536" s="1"/>
      <c r="AC536" s="1"/>
      <c r="AD536" s="1"/>
      <c r="AE536" s="1"/>
      <c r="AF536" s="1"/>
    </row>
    <row r="537" spans="1:32" ht="15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7"/>
      <c r="P537" s="16"/>
      <c r="Q537" s="33"/>
      <c r="R537" s="33"/>
      <c r="S537" s="33"/>
      <c r="T537" s="33"/>
      <c r="U537" s="33"/>
      <c r="V537" s="33"/>
      <c r="W537" s="33"/>
      <c r="X537" s="33"/>
      <c r="Y537" s="33"/>
      <c r="Z537" s="16"/>
      <c r="AA537" s="31"/>
      <c r="AB537" s="1"/>
      <c r="AC537" s="1"/>
      <c r="AD537" s="1"/>
      <c r="AE537" s="1"/>
      <c r="AF537" s="1"/>
    </row>
    <row r="538" spans="1:32" ht="15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7"/>
      <c r="P538" s="16"/>
      <c r="Q538" s="33"/>
      <c r="R538" s="33"/>
      <c r="S538" s="33"/>
      <c r="T538" s="33"/>
      <c r="U538" s="33"/>
      <c r="V538" s="33"/>
      <c r="W538" s="33"/>
      <c r="X538" s="33"/>
      <c r="Y538" s="33"/>
      <c r="Z538" s="16"/>
      <c r="AA538" s="31"/>
      <c r="AB538" s="1"/>
      <c r="AC538" s="1"/>
      <c r="AD538" s="1"/>
      <c r="AE538" s="1"/>
      <c r="AF538" s="1"/>
    </row>
    <row r="539" spans="1:32" ht="15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7"/>
      <c r="P539" s="16"/>
      <c r="Q539" s="33"/>
      <c r="R539" s="33"/>
      <c r="S539" s="33"/>
      <c r="T539" s="33"/>
      <c r="U539" s="33"/>
      <c r="V539" s="33"/>
      <c r="W539" s="33"/>
      <c r="X539" s="33"/>
      <c r="Y539" s="33"/>
      <c r="Z539" s="16"/>
      <c r="AA539" s="31"/>
      <c r="AB539" s="1"/>
      <c r="AC539" s="1"/>
      <c r="AD539" s="1"/>
      <c r="AE539" s="1"/>
      <c r="AF539" s="1"/>
    </row>
    <row r="540" spans="1:32" ht="15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7"/>
      <c r="P540" s="16"/>
      <c r="Q540" s="33"/>
      <c r="R540" s="33"/>
      <c r="S540" s="33"/>
      <c r="T540" s="33"/>
      <c r="U540" s="33"/>
      <c r="V540" s="33"/>
      <c r="W540" s="33"/>
      <c r="X540" s="33"/>
      <c r="Y540" s="33"/>
      <c r="Z540" s="16"/>
      <c r="AA540" s="31"/>
      <c r="AB540" s="1"/>
      <c r="AC540" s="1"/>
      <c r="AD540" s="1"/>
      <c r="AE540" s="1"/>
      <c r="AF540" s="1"/>
    </row>
    <row r="541" spans="1:32" ht="15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7"/>
      <c r="P541" s="16"/>
      <c r="Q541" s="33"/>
      <c r="R541" s="33"/>
      <c r="S541" s="33"/>
      <c r="T541" s="33"/>
      <c r="U541" s="33"/>
      <c r="V541" s="33"/>
      <c r="W541" s="33"/>
      <c r="X541" s="33"/>
      <c r="Y541" s="33"/>
      <c r="Z541" s="16"/>
      <c r="AA541" s="31"/>
      <c r="AB541" s="1"/>
      <c r="AC541" s="1"/>
      <c r="AD541" s="1"/>
      <c r="AE541" s="1"/>
      <c r="AF541" s="1"/>
    </row>
    <row r="542" spans="1:32" ht="15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7"/>
      <c r="P542" s="16"/>
      <c r="Q542" s="33"/>
      <c r="R542" s="33"/>
      <c r="S542" s="33"/>
      <c r="T542" s="33"/>
      <c r="U542" s="33"/>
      <c r="V542" s="33"/>
      <c r="W542" s="33"/>
      <c r="X542" s="33"/>
      <c r="Y542" s="33"/>
      <c r="Z542" s="16"/>
      <c r="AA542" s="31"/>
      <c r="AB542" s="1"/>
      <c r="AC542" s="1"/>
      <c r="AD542" s="1"/>
      <c r="AE542" s="1"/>
      <c r="AF542" s="1"/>
    </row>
    <row r="543" spans="1:32" ht="15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7"/>
      <c r="P543" s="16"/>
      <c r="Q543" s="33"/>
      <c r="R543" s="33"/>
      <c r="S543" s="33"/>
      <c r="T543" s="33"/>
      <c r="U543" s="33"/>
      <c r="V543" s="33"/>
      <c r="W543" s="33"/>
      <c r="X543" s="33"/>
      <c r="Y543" s="33"/>
      <c r="Z543" s="16"/>
      <c r="AA543" s="31"/>
      <c r="AB543" s="1"/>
      <c r="AC543" s="1"/>
      <c r="AD543" s="1"/>
      <c r="AE543" s="1"/>
      <c r="AF543" s="1"/>
    </row>
    <row r="544" spans="1:32" ht="15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7"/>
      <c r="P544" s="16"/>
      <c r="Q544" s="33"/>
      <c r="R544" s="33"/>
      <c r="S544" s="33"/>
      <c r="T544" s="33"/>
      <c r="U544" s="33"/>
      <c r="V544" s="33"/>
      <c r="W544" s="33"/>
      <c r="X544" s="33"/>
      <c r="Y544" s="33"/>
      <c r="Z544" s="16"/>
      <c r="AA544" s="31"/>
      <c r="AB544" s="1"/>
      <c r="AC544" s="1"/>
      <c r="AD544" s="1"/>
      <c r="AE544" s="1"/>
      <c r="AF544" s="1"/>
    </row>
    <row r="545" spans="1:32" ht="15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7"/>
      <c r="P545" s="16"/>
      <c r="Q545" s="33"/>
      <c r="R545" s="33"/>
      <c r="S545" s="33"/>
      <c r="T545" s="33"/>
      <c r="U545" s="33"/>
      <c r="V545" s="33"/>
      <c r="W545" s="33"/>
      <c r="X545" s="33"/>
      <c r="Y545" s="33"/>
      <c r="Z545" s="16"/>
      <c r="AA545" s="31"/>
      <c r="AB545" s="1"/>
      <c r="AC545" s="1"/>
      <c r="AD545" s="1"/>
      <c r="AE545" s="1"/>
      <c r="AF545" s="1"/>
    </row>
    <row r="546" spans="1:32" ht="15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7"/>
      <c r="P546" s="16"/>
      <c r="Q546" s="33"/>
      <c r="R546" s="33"/>
      <c r="S546" s="33"/>
      <c r="T546" s="33"/>
      <c r="U546" s="33"/>
      <c r="V546" s="33"/>
      <c r="W546" s="33"/>
      <c r="X546" s="33"/>
      <c r="Y546" s="33"/>
      <c r="Z546" s="16"/>
      <c r="AA546" s="31"/>
      <c r="AB546" s="1"/>
      <c r="AC546" s="1"/>
      <c r="AD546" s="1"/>
      <c r="AE546" s="1"/>
      <c r="AF546" s="1"/>
    </row>
    <row r="547" spans="1:32" ht="15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7"/>
      <c r="P547" s="16"/>
      <c r="Q547" s="33"/>
      <c r="R547" s="33"/>
      <c r="S547" s="33"/>
      <c r="T547" s="33"/>
      <c r="U547" s="33"/>
      <c r="V547" s="33"/>
      <c r="W547" s="33"/>
      <c r="X547" s="33"/>
      <c r="Y547" s="33"/>
      <c r="Z547" s="16"/>
      <c r="AA547" s="31"/>
      <c r="AB547" s="1"/>
      <c r="AC547" s="1"/>
      <c r="AD547" s="1"/>
      <c r="AE547" s="1"/>
      <c r="AF547" s="1"/>
    </row>
    <row r="548" spans="1:32" ht="15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7"/>
      <c r="P548" s="16"/>
      <c r="Q548" s="33"/>
      <c r="R548" s="33"/>
      <c r="S548" s="33"/>
      <c r="T548" s="33"/>
      <c r="U548" s="33"/>
      <c r="V548" s="33"/>
      <c r="W548" s="33"/>
      <c r="X548" s="33"/>
      <c r="Y548" s="33"/>
      <c r="Z548" s="16"/>
      <c r="AA548" s="31"/>
      <c r="AB548" s="1"/>
      <c r="AC548" s="1"/>
      <c r="AD548" s="1"/>
      <c r="AE548" s="1"/>
      <c r="AF548" s="1"/>
    </row>
    <row r="549" spans="1:32" ht="15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7"/>
      <c r="P549" s="16"/>
      <c r="Q549" s="33"/>
      <c r="R549" s="33"/>
      <c r="S549" s="33"/>
      <c r="T549" s="33"/>
      <c r="U549" s="33"/>
      <c r="V549" s="33"/>
      <c r="W549" s="33"/>
      <c r="X549" s="33"/>
      <c r="Y549" s="33"/>
      <c r="Z549" s="16"/>
      <c r="AA549" s="31"/>
      <c r="AB549" s="1"/>
      <c r="AC549" s="1"/>
      <c r="AD549" s="1"/>
      <c r="AE549" s="1"/>
      <c r="AF549" s="1"/>
    </row>
    <row r="550" spans="1:32" ht="15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7"/>
      <c r="P550" s="16"/>
      <c r="Q550" s="33"/>
      <c r="R550" s="33"/>
      <c r="S550" s="33"/>
      <c r="T550" s="33"/>
      <c r="U550" s="33"/>
      <c r="V550" s="33"/>
      <c r="W550" s="33"/>
      <c r="X550" s="33"/>
      <c r="Y550" s="33"/>
      <c r="Z550" s="16"/>
      <c r="AA550" s="31"/>
      <c r="AB550" s="1"/>
      <c r="AC550" s="1"/>
      <c r="AD550" s="1"/>
      <c r="AE550" s="1"/>
      <c r="AF550" s="1"/>
    </row>
    <row r="551" spans="1:32" ht="15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7"/>
      <c r="P551" s="16"/>
      <c r="Q551" s="33"/>
      <c r="R551" s="33"/>
      <c r="S551" s="33"/>
      <c r="T551" s="33"/>
      <c r="U551" s="33"/>
      <c r="V551" s="33"/>
      <c r="W551" s="33"/>
      <c r="X551" s="33"/>
      <c r="Y551" s="33"/>
      <c r="Z551" s="16"/>
      <c r="AA551" s="31"/>
      <c r="AB551" s="1"/>
      <c r="AC551" s="1"/>
      <c r="AD551" s="1"/>
      <c r="AE551" s="1"/>
      <c r="AF551" s="1"/>
    </row>
    <row r="552" spans="1:32" ht="15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7"/>
      <c r="P552" s="16"/>
      <c r="Q552" s="33"/>
      <c r="R552" s="33"/>
      <c r="S552" s="33"/>
      <c r="T552" s="33"/>
      <c r="U552" s="33"/>
      <c r="V552" s="33"/>
      <c r="W552" s="33"/>
      <c r="X552" s="33"/>
      <c r="Y552" s="33"/>
      <c r="Z552" s="16"/>
      <c r="AA552" s="31"/>
      <c r="AB552" s="1"/>
      <c r="AC552" s="1"/>
      <c r="AD552" s="1"/>
      <c r="AE552" s="1"/>
      <c r="AF552" s="1"/>
    </row>
    <row r="553" spans="1:32" ht="15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7"/>
      <c r="P553" s="16"/>
      <c r="Q553" s="33"/>
      <c r="R553" s="33"/>
      <c r="S553" s="33"/>
      <c r="T553" s="33"/>
      <c r="U553" s="33"/>
      <c r="V553" s="33"/>
      <c r="W553" s="33"/>
      <c r="X553" s="33"/>
      <c r="Y553" s="33"/>
      <c r="Z553" s="16"/>
      <c r="AA553" s="31"/>
      <c r="AB553" s="1"/>
      <c r="AC553" s="1"/>
      <c r="AD553" s="1"/>
      <c r="AE553" s="1"/>
      <c r="AF553" s="1"/>
    </row>
    <row r="554" spans="1:32" ht="15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7"/>
      <c r="P554" s="16"/>
      <c r="Q554" s="33"/>
      <c r="R554" s="33"/>
      <c r="S554" s="33"/>
      <c r="T554" s="33"/>
      <c r="U554" s="33"/>
      <c r="V554" s="33"/>
      <c r="W554" s="33"/>
      <c r="X554" s="33"/>
      <c r="Y554" s="33"/>
      <c r="Z554" s="16"/>
      <c r="AA554" s="31"/>
      <c r="AB554" s="1"/>
      <c r="AC554" s="1"/>
      <c r="AD554" s="1"/>
      <c r="AE554" s="1"/>
      <c r="AF554" s="1"/>
    </row>
    <row r="555" spans="1:32" ht="15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7"/>
      <c r="P555" s="16"/>
      <c r="Q555" s="33"/>
      <c r="R555" s="33"/>
      <c r="S555" s="33"/>
      <c r="T555" s="33"/>
      <c r="U555" s="33"/>
      <c r="V555" s="33"/>
      <c r="W555" s="33"/>
      <c r="X555" s="33"/>
      <c r="Y555" s="33"/>
      <c r="Z555" s="16"/>
      <c r="AA555" s="31"/>
      <c r="AB555" s="1"/>
      <c r="AC555" s="1"/>
      <c r="AD555" s="1"/>
      <c r="AE555" s="1"/>
      <c r="AF555" s="1"/>
    </row>
    <row r="556" spans="1:32" ht="15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7"/>
      <c r="P556" s="16"/>
      <c r="Q556" s="33"/>
      <c r="R556" s="33"/>
      <c r="S556" s="33"/>
      <c r="T556" s="33"/>
      <c r="U556" s="33"/>
      <c r="V556" s="33"/>
      <c r="W556" s="33"/>
      <c r="X556" s="33"/>
      <c r="Y556" s="33"/>
      <c r="Z556" s="16"/>
      <c r="AA556" s="31"/>
      <c r="AB556" s="1"/>
      <c r="AC556" s="1"/>
      <c r="AD556" s="1"/>
      <c r="AE556" s="1"/>
      <c r="AF556" s="1"/>
    </row>
    <row r="557" spans="1:32" ht="15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7"/>
      <c r="P557" s="16"/>
      <c r="Q557" s="33"/>
      <c r="R557" s="33"/>
      <c r="S557" s="33"/>
      <c r="T557" s="33"/>
      <c r="U557" s="33"/>
      <c r="V557" s="33"/>
      <c r="W557" s="33"/>
      <c r="X557" s="33"/>
      <c r="Y557" s="33"/>
      <c r="Z557" s="16"/>
      <c r="AA557" s="31"/>
      <c r="AB557" s="1"/>
      <c r="AC557" s="1"/>
      <c r="AD557" s="1"/>
      <c r="AE557" s="1"/>
      <c r="AF557" s="1"/>
    </row>
    <row r="558" spans="1:32" ht="15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7"/>
      <c r="P558" s="16"/>
      <c r="Q558" s="33"/>
      <c r="R558" s="33"/>
      <c r="S558" s="33"/>
      <c r="T558" s="33"/>
      <c r="U558" s="33"/>
      <c r="V558" s="33"/>
      <c r="W558" s="33"/>
      <c r="X558" s="33"/>
      <c r="Y558" s="33"/>
      <c r="Z558" s="16"/>
      <c r="AA558" s="31"/>
      <c r="AB558" s="1"/>
      <c r="AC558" s="1"/>
      <c r="AD558" s="1"/>
      <c r="AE558" s="1"/>
      <c r="AF558" s="1"/>
    </row>
    <row r="559" spans="1:32" ht="15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7"/>
      <c r="P559" s="16"/>
      <c r="Q559" s="33"/>
      <c r="R559" s="33"/>
      <c r="S559" s="33"/>
      <c r="T559" s="33"/>
      <c r="U559" s="33"/>
      <c r="V559" s="33"/>
      <c r="W559" s="33"/>
      <c r="X559" s="33"/>
      <c r="Y559" s="33"/>
      <c r="Z559" s="16"/>
      <c r="AA559" s="31"/>
      <c r="AB559" s="1"/>
      <c r="AC559" s="1"/>
      <c r="AD559" s="1"/>
      <c r="AE559" s="1"/>
      <c r="AF559" s="1"/>
    </row>
    <row r="560" spans="1:32" ht="15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7"/>
      <c r="P560" s="16"/>
      <c r="Q560" s="33"/>
      <c r="R560" s="33"/>
      <c r="S560" s="33"/>
      <c r="T560" s="33"/>
      <c r="U560" s="33"/>
      <c r="V560" s="33"/>
      <c r="W560" s="33"/>
      <c r="X560" s="33"/>
      <c r="Y560" s="33"/>
      <c r="Z560" s="16"/>
      <c r="AA560" s="31"/>
      <c r="AB560" s="1"/>
      <c r="AC560" s="1"/>
      <c r="AD560" s="1"/>
      <c r="AE560" s="1"/>
      <c r="AF560" s="1"/>
    </row>
    <row r="561" spans="1:32" ht="15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7"/>
      <c r="P561" s="16"/>
      <c r="Q561" s="33"/>
      <c r="R561" s="33"/>
      <c r="S561" s="33"/>
      <c r="T561" s="33"/>
      <c r="U561" s="33"/>
      <c r="V561" s="33"/>
      <c r="W561" s="33"/>
      <c r="X561" s="33"/>
      <c r="Y561" s="33"/>
      <c r="Z561" s="16"/>
      <c r="AA561" s="31"/>
      <c r="AB561" s="1"/>
      <c r="AC561" s="1"/>
      <c r="AD561" s="1"/>
      <c r="AE561" s="1"/>
      <c r="AF561" s="1"/>
    </row>
    <row r="562" spans="1:32" ht="15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7"/>
      <c r="P562" s="16"/>
      <c r="Q562" s="33"/>
      <c r="R562" s="33"/>
      <c r="S562" s="33"/>
      <c r="T562" s="33"/>
      <c r="U562" s="33"/>
      <c r="V562" s="33"/>
      <c r="W562" s="33"/>
      <c r="X562" s="33"/>
      <c r="Y562" s="33"/>
      <c r="Z562" s="16"/>
      <c r="AA562" s="31"/>
      <c r="AB562" s="1"/>
      <c r="AC562" s="1"/>
      <c r="AD562" s="1"/>
      <c r="AE562" s="1"/>
      <c r="AF562" s="1"/>
    </row>
    <row r="563" spans="1:32" ht="15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7"/>
      <c r="P563" s="16"/>
      <c r="Q563" s="33"/>
      <c r="R563" s="33"/>
      <c r="S563" s="33"/>
      <c r="T563" s="33"/>
      <c r="U563" s="33"/>
      <c r="V563" s="33"/>
      <c r="W563" s="33"/>
      <c r="X563" s="33"/>
      <c r="Y563" s="33"/>
      <c r="Z563" s="16"/>
      <c r="AA563" s="31"/>
      <c r="AB563" s="1"/>
      <c r="AC563" s="1"/>
      <c r="AD563" s="1"/>
      <c r="AE563" s="1"/>
      <c r="AF563" s="1"/>
    </row>
    <row r="564" spans="1:32" ht="15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7"/>
      <c r="P564" s="16"/>
      <c r="Q564" s="33"/>
      <c r="R564" s="33"/>
      <c r="S564" s="33"/>
      <c r="T564" s="33"/>
      <c r="U564" s="33"/>
      <c r="V564" s="33"/>
      <c r="W564" s="33"/>
      <c r="X564" s="33"/>
      <c r="Y564" s="33"/>
      <c r="Z564" s="16"/>
      <c r="AA564" s="31"/>
      <c r="AB564" s="1"/>
      <c r="AC564" s="1"/>
      <c r="AD564" s="1"/>
      <c r="AE564" s="1"/>
      <c r="AF564" s="1"/>
    </row>
    <row r="565" spans="1:32" ht="15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7"/>
      <c r="P565" s="16"/>
      <c r="Q565" s="33"/>
      <c r="R565" s="33"/>
      <c r="S565" s="33"/>
      <c r="T565" s="33"/>
      <c r="U565" s="33"/>
      <c r="V565" s="33"/>
      <c r="W565" s="33"/>
      <c r="X565" s="33"/>
      <c r="Y565" s="33"/>
      <c r="Z565" s="16"/>
      <c r="AA565" s="31"/>
      <c r="AB565" s="1"/>
      <c r="AC565" s="1"/>
      <c r="AD565" s="1"/>
      <c r="AE565" s="1"/>
      <c r="AF565" s="1"/>
    </row>
    <row r="566" spans="1:32" ht="15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7"/>
      <c r="P566" s="16"/>
      <c r="Q566" s="33"/>
      <c r="R566" s="33"/>
      <c r="S566" s="33"/>
      <c r="T566" s="33"/>
      <c r="U566" s="33"/>
      <c r="V566" s="33"/>
      <c r="W566" s="33"/>
      <c r="X566" s="33"/>
      <c r="Y566" s="33"/>
      <c r="Z566" s="16"/>
      <c r="AA566" s="31"/>
      <c r="AB566" s="1"/>
      <c r="AC566" s="1"/>
      <c r="AD566" s="1"/>
      <c r="AE566" s="1"/>
      <c r="AF566" s="1"/>
    </row>
    <row r="567" spans="1:32" ht="15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7"/>
      <c r="P567" s="16"/>
      <c r="Q567" s="33"/>
      <c r="R567" s="33"/>
      <c r="S567" s="33"/>
      <c r="T567" s="33"/>
      <c r="U567" s="33"/>
      <c r="V567" s="33"/>
      <c r="W567" s="33"/>
      <c r="X567" s="33"/>
      <c r="Y567" s="33"/>
      <c r="Z567" s="16"/>
      <c r="AA567" s="31"/>
      <c r="AB567" s="1"/>
      <c r="AC567" s="1"/>
      <c r="AD567" s="1"/>
      <c r="AE567" s="1"/>
      <c r="AF567" s="1"/>
    </row>
    <row r="568" spans="1:32" ht="15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7"/>
      <c r="P568" s="16"/>
      <c r="Q568" s="33"/>
      <c r="R568" s="33"/>
      <c r="S568" s="33"/>
      <c r="T568" s="33"/>
      <c r="U568" s="33"/>
      <c r="V568" s="33"/>
      <c r="W568" s="33"/>
      <c r="X568" s="33"/>
      <c r="Y568" s="33"/>
      <c r="Z568" s="16"/>
      <c r="AA568" s="31"/>
      <c r="AB568" s="1"/>
      <c r="AC568" s="1"/>
      <c r="AD568" s="1"/>
      <c r="AE568" s="1"/>
      <c r="AF568" s="1"/>
    </row>
    <row r="569" spans="1:32" ht="15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7"/>
      <c r="P569" s="16"/>
      <c r="Q569" s="33"/>
      <c r="R569" s="33"/>
      <c r="S569" s="33"/>
      <c r="T569" s="33"/>
      <c r="U569" s="33"/>
      <c r="V569" s="33"/>
      <c r="W569" s="33"/>
      <c r="X569" s="33"/>
      <c r="Y569" s="33"/>
      <c r="Z569" s="16"/>
      <c r="AA569" s="31"/>
      <c r="AB569" s="1"/>
      <c r="AC569" s="1"/>
      <c r="AD569" s="1"/>
      <c r="AE569" s="1"/>
      <c r="AF569" s="1"/>
    </row>
    <row r="570" spans="1:32" ht="15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7"/>
      <c r="P570" s="16"/>
      <c r="Q570" s="33"/>
      <c r="R570" s="33"/>
      <c r="S570" s="33"/>
      <c r="T570" s="33"/>
      <c r="U570" s="33"/>
      <c r="V570" s="33"/>
      <c r="W570" s="33"/>
      <c r="X570" s="33"/>
      <c r="Y570" s="33"/>
      <c r="Z570" s="16"/>
      <c r="AA570" s="31"/>
      <c r="AB570" s="1"/>
      <c r="AC570" s="1"/>
      <c r="AD570" s="1"/>
      <c r="AE570" s="1"/>
      <c r="AF570" s="1"/>
    </row>
    <row r="571" spans="1:32" ht="15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7"/>
      <c r="P571" s="16"/>
      <c r="Q571" s="33"/>
      <c r="R571" s="33"/>
      <c r="S571" s="33"/>
      <c r="T571" s="33"/>
      <c r="U571" s="33"/>
      <c r="V571" s="33"/>
      <c r="W571" s="33"/>
      <c r="X571" s="33"/>
      <c r="Y571" s="33"/>
      <c r="Z571" s="16"/>
      <c r="AA571" s="31"/>
      <c r="AB571" s="1"/>
      <c r="AC571" s="1"/>
      <c r="AD571" s="1"/>
      <c r="AE571" s="1"/>
      <c r="AF571" s="1"/>
    </row>
    <row r="572" spans="1:32" ht="15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7"/>
      <c r="P572" s="16"/>
      <c r="Q572" s="33"/>
      <c r="R572" s="33"/>
      <c r="S572" s="33"/>
      <c r="T572" s="33"/>
      <c r="U572" s="33"/>
      <c r="V572" s="33"/>
      <c r="W572" s="33"/>
      <c r="X572" s="33"/>
      <c r="Y572" s="33"/>
      <c r="Z572" s="16"/>
      <c r="AA572" s="31"/>
      <c r="AB572" s="1"/>
      <c r="AC572" s="1"/>
      <c r="AD572" s="1"/>
      <c r="AE572" s="1"/>
      <c r="AF572" s="1"/>
    </row>
    <row r="573" spans="1:32" ht="15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7"/>
      <c r="P573" s="16"/>
      <c r="Q573" s="33"/>
      <c r="R573" s="33"/>
      <c r="S573" s="33"/>
      <c r="T573" s="33"/>
      <c r="U573" s="33"/>
      <c r="V573" s="33"/>
      <c r="W573" s="33"/>
      <c r="X573" s="33"/>
      <c r="Y573" s="33"/>
      <c r="Z573" s="16"/>
      <c r="AA573" s="31"/>
      <c r="AB573" s="1"/>
      <c r="AC573" s="1"/>
      <c r="AD573" s="1"/>
      <c r="AE573" s="1"/>
      <c r="AF573" s="1"/>
    </row>
    <row r="574" spans="1:32" ht="15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7"/>
      <c r="P574" s="16"/>
      <c r="Q574" s="33"/>
      <c r="R574" s="33"/>
      <c r="S574" s="33"/>
      <c r="T574" s="33"/>
      <c r="U574" s="33"/>
      <c r="V574" s="33"/>
      <c r="W574" s="33"/>
      <c r="X574" s="33"/>
      <c r="Y574" s="33"/>
      <c r="Z574" s="16"/>
      <c r="AA574" s="31"/>
      <c r="AB574" s="1"/>
      <c r="AC574" s="1"/>
      <c r="AD574" s="1"/>
      <c r="AE574" s="1"/>
      <c r="AF574" s="1"/>
    </row>
    <row r="575" spans="1:32" ht="15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7"/>
      <c r="P575" s="16"/>
      <c r="Q575" s="33"/>
      <c r="R575" s="33"/>
      <c r="S575" s="33"/>
      <c r="T575" s="33"/>
      <c r="U575" s="33"/>
      <c r="V575" s="33"/>
      <c r="W575" s="33"/>
      <c r="X575" s="33"/>
      <c r="Y575" s="33"/>
      <c r="Z575" s="16"/>
      <c r="AA575" s="31"/>
      <c r="AB575" s="1"/>
      <c r="AC575" s="1"/>
      <c r="AD575" s="1"/>
      <c r="AE575" s="1"/>
      <c r="AF575" s="1"/>
    </row>
    <row r="576" spans="1:32" ht="15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7"/>
      <c r="P576" s="16"/>
      <c r="Q576" s="33"/>
      <c r="R576" s="33"/>
      <c r="S576" s="33"/>
      <c r="T576" s="33"/>
      <c r="U576" s="33"/>
      <c r="V576" s="33"/>
      <c r="W576" s="33"/>
      <c r="X576" s="33"/>
      <c r="Y576" s="33"/>
      <c r="Z576" s="16"/>
      <c r="AA576" s="31"/>
      <c r="AB576" s="1"/>
      <c r="AC576" s="1"/>
      <c r="AD576" s="1"/>
      <c r="AE576" s="1"/>
      <c r="AF576" s="1"/>
    </row>
    <row r="577" spans="1:32" ht="15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7"/>
      <c r="P577" s="16"/>
      <c r="Q577" s="33"/>
      <c r="R577" s="33"/>
      <c r="S577" s="33"/>
      <c r="T577" s="33"/>
      <c r="U577" s="33"/>
      <c r="V577" s="33"/>
      <c r="W577" s="33"/>
      <c r="X577" s="33"/>
      <c r="Y577" s="33"/>
      <c r="Z577" s="16"/>
      <c r="AA577" s="31"/>
      <c r="AB577" s="1"/>
      <c r="AC577" s="1"/>
      <c r="AD577" s="1"/>
      <c r="AE577" s="1"/>
      <c r="AF577" s="1"/>
    </row>
    <row r="578" spans="1:32" ht="15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7"/>
      <c r="P578" s="16"/>
      <c r="Q578" s="33"/>
      <c r="R578" s="33"/>
      <c r="S578" s="33"/>
      <c r="T578" s="33"/>
      <c r="U578" s="33"/>
      <c r="V578" s="33"/>
      <c r="W578" s="33"/>
      <c r="X578" s="33"/>
      <c r="Y578" s="33"/>
      <c r="Z578" s="16"/>
      <c r="AA578" s="31"/>
      <c r="AB578" s="1"/>
      <c r="AC578" s="1"/>
      <c r="AD578" s="1"/>
      <c r="AE578" s="1"/>
      <c r="AF578" s="1"/>
    </row>
    <row r="579" spans="1:32" ht="15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7"/>
      <c r="P579" s="16"/>
      <c r="Q579" s="33"/>
      <c r="R579" s="33"/>
      <c r="S579" s="33"/>
      <c r="T579" s="33"/>
      <c r="U579" s="33"/>
      <c r="V579" s="33"/>
      <c r="W579" s="33"/>
      <c r="X579" s="33"/>
      <c r="Y579" s="33"/>
      <c r="Z579" s="16"/>
      <c r="AA579" s="31"/>
      <c r="AB579" s="1"/>
      <c r="AC579" s="1"/>
      <c r="AD579" s="1"/>
      <c r="AE579" s="1"/>
      <c r="AF579" s="1"/>
    </row>
    <row r="580" spans="1:32" ht="15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7"/>
      <c r="P580" s="16"/>
      <c r="Q580" s="33"/>
      <c r="R580" s="33"/>
      <c r="S580" s="33"/>
      <c r="T580" s="33"/>
      <c r="U580" s="33"/>
      <c r="V580" s="33"/>
      <c r="W580" s="33"/>
      <c r="X580" s="33"/>
      <c r="Y580" s="33"/>
      <c r="Z580" s="16"/>
      <c r="AA580" s="31"/>
      <c r="AB580" s="1"/>
      <c r="AC580" s="1"/>
      <c r="AD580" s="1"/>
      <c r="AE580" s="1"/>
      <c r="AF580" s="1"/>
    </row>
    <row r="581" spans="1:32" ht="15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7"/>
      <c r="P581" s="16"/>
      <c r="Q581" s="33"/>
      <c r="R581" s="33"/>
      <c r="S581" s="33"/>
      <c r="T581" s="33"/>
      <c r="U581" s="33"/>
      <c r="V581" s="33"/>
      <c r="W581" s="33"/>
      <c r="X581" s="33"/>
      <c r="Y581" s="33"/>
      <c r="Z581" s="16"/>
      <c r="AA581" s="31"/>
      <c r="AB581" s="1"/>
      <c r="AC581" s="1"/>
      <c r="AD581" s="1"/>
      <c r="AE581" s="1"/>
      <c r="AF581" s="1"/>
    </row>
    <row r="582" spans="1:32" ht="15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7"/>
      <c r="P582" s="16"/>
      <c r="Q582" s="33"/>
      <c r="R582" s="33"/>
      <c r="S582" s="33"/>
      <c r="T582" s="33"/>
      <c r="U582" s="33"/>
      <c r="V582" s="33"/>
      <c r="W582" s="33"/>
      <c r="X582" s="33"/>
      <c r="Y582" s="33"/>
      <c r="Z582" s="16"/>
      <c r="AA582" s="31"/>
      <c r="AB582" s="1"/>
      <c r="AC582" s="1"/>
      <c r="AD582" s="1"/>
      <c r="AE582" s="1"/>
      <c r="AF582" s="1"/>
    </row>
    <row r="583" spans="1:32" ht="15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7"/>
      <c r="P583" s="16"/>
      <c r="Q583" s="33"/>
      <c r="R583" s="33"/>
      <c r="S583" s="33"/>
      <c r="T583" s="33"/>
      <c r="U583" s="33"/>
      <c r="V583" s="33"/>
      <c r="W583" s="33"/>
      <c r="X583" s="33"/>
      <c r="Y583" s="33"/>
      <c r="Z583" s="16"/>
      <c r="AA583" s="31"/>
      <c r="AB583" s="1"/>
      <c r="AC583" s="1"/>
      <c r="AD583" s="1"/>
      <c r="AE583" s="1"/>
      <c r="AF583" s="1"/>
    </row>
    <row r="584" spans="1:32" ht="15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7"/>
      <c r="P584" s="16"/>
      <c r="Q584" s="33"/>
      <c r="R584" s="33"/>
      <c r="S584" s="33"/>
      <c r="T584" s="33"/>
      <c r="U584" s="33"/>
      <c r="V584" s="33"/>
      <c r="W584" s="33"/>
      <c r="X584" s="33"/>
      <c r="Y584" s="33"/>
      <c r="Z584" s="16"/>
      <c r="AA584" s="31"/>
      <c r="AB584" s="1"/>
      <c r="AC584" s="1"/>
      <c r="AD584" s="1"/>
      <c r="AE584" s="1"/>
      <c r="AF584" s="1"/>
    </row>
    <row r="585" spans="1:32" ht="15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7"/>
      <c r="P585" s="16"/>
      <c r="Q585" s="33"/>
      <c r="R585" s="33"/>
      <c r="S585" s="33"/>
      <c r="T585" s="33"/>
      <c r="U585" s="33"/>
      <c r="V585" s="33"/>
      <c r="W585" s="33"/>
      <c r="X585" s="33"/>
      <c r="Y585" s="33"/>
      <c r="Z585" s="16"/>
      <c r="AA585" s="31"/>
      <c r="AB585" s="1"/>
      <c r="AC585" s="1"/>
      <c r="AD585" s="1"/>
      <c r="AE585" s="1"/>
      <c r="AF585" s="1"/>
    </row>
    <row r="586" spans="1:32" ht="15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7"/>
      <c r="P586" s="16"/>
      <c r="Q586" s="33"/>
      <c r="R586" s="33"/>
      <c r="S586" s="33"/>
      <c r="T586" s="33"/>
      <c r="U586" s="33"/>
      <c r="V586" s="33"/>
      <c r="W586" s="33"/>
      <c r="X586" s="33"/>
      <c r="Y586" s="33"/>
      <c r="Z586" s="16"/>
      <c r="AA586" s="31"/>
      <c r="AB586" s="1"/>
      <c r="AC586" s="1"/>
      <c r="AD586" s="1"/>
      <c r="AE586" s="1"/>
      <c r="AF586" s="1"/>
    </row>
    <row r="587" spans="1:32" ht="15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7"/>
      <c r="P587" s="16"/>
      <c r="Q587" s="33"/>
      <c r="R587" s="33"/>
      <c r="S587" s="33"/>
      <c r="T587" s="33"/>
      <c r="U587" s="33"/>
      <c r="V587" s="33"/>
      <c r="W587" s="33"/>
      <c r="X587" s="33"/>
      <c r="Y587" s="33"/>
      <c r="Z587" s="16"/>
      <c r="AA587" s="31"/>
      <c r="AB587" s="1"/>
      <c r="AC587" s="1"/>
      <c r="AD587" s="1"/>
      <c r="AE587" s="1"/>
      <c r="AF587" s="1"/>
    </row>
    <row r="588" spans="1:32" ht="15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7"/>
      <c r="P588" s="16"/>
      <c r="Q588" s="33"/>
      <c r="R588" s="33"/>
      <c r="S588" s="33"/>
      <c r="T588" s="33"/>
      <c r="U588" s="33"/>
      <c r="V588" s="33"/>
      <c r="W588" s="33"/>
      <c r="X588" s="33"/>
      <c r="Y588" s="33"/>
      <c r="Z588" s="16"/>
      <c r="AA588" s="31"/>
      <c r="AB588" s="1"/>
      <c r="AC588" s="1"/>
      <c r="AD588" s="1"/>
      <c r="AE588" s="1"/>
      <c r="AF588" s="1"/>
    </row>
    <row r="589" spans="1:32" ht="15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7"/>
      <c r="P589" s="16"/>
      <c r="Q589" s="33"/>
      <c r="R589" s="33"/>
      <c r="S589" s="33"/>
      <c r="T589" s="33"/>
      <c r="U589" s="33"/>
      <c r="V589" s="33"/>
      <c r="W589" s="33"/>
      <c r="X589" s="33"/>
      <c r="Y589" s="33"/>
      <c r="Z589" s="16"/>
      <c r="AA589" s="31"/>
      <c r="AB589" s="1"/>
      <c r="AC589" s="1"/>
      <c r="AD589" s="1"/>
      <c r="AE589" s="1"/>
      <c r="AF589" s="1"/>
    </row>
    <row r="590" spans="1:32" ht="15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7"/>
      <c r="P590" s="16"/>
      <c r="Q590" s="33"/>
      <c r="R590" s="33"/>
      <c r="S590" s="33"/>
      <c r="T590" s="33"/>
      <c r="U590" s="33"/>
      <c r="V590" s="33"/>
      <c r="W590" s="33"/>
      <c r="X590" s="33"/>
      <c r="Y590" s="33"/>
      <c r="Z590" s="16"/>
      <c r="AA590" s="31"/>
      <c r="AB590" s="1"/>
      <c r="AC590" s="1"/>
      <c r="AD590" s="1"/>
      <c r="AE590" s="1"/>
      <c r="AF590" s="1"/>
    </row>
    <row r="591" spans="1:32" ht="15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7"/>
      <c r="P591" s="16"/>
      <c r="Q591" s="33"/>
      <c r="R591" s="33"/>
      <c r="S591" s="33"/>
      <c r="T591" s="33"/>
      <c r="U591" s="33"/>
      <c r="V591" s="33"/>
      <c r="W591" s="33"/>
      <c r="X591" s="33"/>
      <c r="Y591" s="33"/>
      <c r="Z591" s="16"/>
      <c r="AA591" s="31"/>
      <c r="AB591" s="1"/>
      <c r="AC591" s="1"/>
      <c r="AD591" s="1"/>
      <c r="AE591" s="1"/>
      <c r="AF591" s="1"/>
    </row>
    <row r="592" spans="1:32" ht="15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7"/>
      <c r="P592" s="16"/>
      <c r="Q592" s="33"/>
      <c r="R592" s="33"/>
      <c r="S592" s="33"/>
      <c r="T592" s="33"/>
      <c r="U592" s="33"/>
      <c r="V592" s="33"/>
      <c r="W592" s="33"/>
      <c r="X592" s="33"/>
      <c r="Y592" s="33"/>
      <c r="Z592" s="16"/>
      <c r="AA592" s="31"/>
      <c r="AB592" s="1"/>
      <c r="AC592" s="1"/>
      <c r="AD592" s="1"/>
      <c r="AE592" s="1"/>
      <c r="AF592" s="1"/>
    </row>
    <row r="593" spans="1:32" ht="15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7"/>
      <c r="P593" s="16"/>
      <c r="Q593" s="33"/>
      <c r="R593" s="33"/>
      <c r="S593" s="33"/>
      <c r="T593" s="33"/>
      <c r="U593" s="33"/>
      <c r="V593" s="33"/>
      <c r="W593" s="33"/>
      <c r="X593" s="33"/>
      <c r="Y593" s="33"/>
      <c r="Z593" s="16"/>
      <c r="AA593" s="31"/>
      <c r="AB593" s="1"/>
      <c r="AC593" s="1"/>
      <c r="AD593" s="1"/>
      <c r="AE593" s="1"/>
      <c r="AF593" s="1"/>
    </row>
    <row r="594" spans="1:32" ht="15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7"/>
      <c r="P594" s="16"/>
      <c r="Q594" s="33"/>
      <c r="R594" s="33"/>
      <c r="S594" s="33"/>
      <c r="T594" s="33"/>
      <c r="U594" s="33"/>
      <c r="V594" s="33"/>
      <c r="W594" s="33"/>
      <c r="X594" s="33"/>
      <c r="Y594" s="33"/>
      <c r="Z594" s="16"/>
      <c r="AA594" s="31"/>
      <c r="AB594" s="1"/>
      <c r="AC594" s="1"/>
      <c r="AD594" s="1"/>
      <c r="AE594" s="1"/>
      <c r="AF594" s="1"/>
    </row>
    <row r="595" spans="1:32" ht="15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7"/>
      <c r="P595" s="16"/>
      <c r="Q595" s="33"/>
      <c r="R595" s="33"/>
      <c r="S595" s="33"/>
      <c r="T595" s="33"/>
      <c r="U595" s="33"/>
      <c r="V595" s="33"/>
      <c r="W595" s="33"/>
      <c r="X595" s="33"/>
      <c r="Y595" s="33"/>
      <c r="Z595" s="16"/>
      <c r="AA595" s="31"/>
      <c r="AB595" s="1"/>
      <c r="AC595" s="1"/>
      <c r="AD595" s="1"/>
      <c r="AE595" s="1"/>
      <c r="AF595" s="1"/>
    </row>
    <row r="596" spans="1:32" ht="15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7"/>
      <c r="P596" s="16"/>
      <c r="Q596" s="33"/>
      <c r="R596" s="33"/>
      <c r="S596" s="33"/>
      <c r="T596" s="33"/>
      <c r="U596" s="33"/>
      <c r="V596" s="33"/>
      <c r="W596" s="33"/>
      <c r="X596" s="33"/>
      <c r="Y596" s="33"/>
      <c r="Z596" s="16"/>
      <c r="AA596" s="31"/>
      <c r="AB596" s="1"/>
      <c r="AC596" s="1"/>
      <c r="AD596" s="1"/>
      <c r="AE596" s="1"/>
      <c r="AF596" s="1"/>
    </row>
    <row r="597" spans="1:32" ht="15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7"/>
      <c r="P597" s="16"/>
      <c r="Q597" s="33"/>
      <c r="R597" s="33"/>
      <c r="S597" s="33"/>
      <c r="T597" s="33"/>
      <c r="U597" s="33"/>
      <c r="V597" s="33"/>
      <c r="W597" s="33"/>
      <c r="X597" s="33"/>
      <c r="Y597" s="33"/>
      <c r="Z597" s="16"/>
      <c r="AA597" s="31"/>
      <c r="AB597" s="1"/>
      <c r="AC597" s="1"/>
      <c r="AD597" s="1"/>
      <c r="AE597" s="1"/>
      <c r="AF597" s="1"/>
    </row>
  </sheetData>
  <autoFilter ref="D2" xr:uid="{00000000-0009-0000-0000-000000000000}"/>
  <customSheetViews>
    <customSheetView guid="{E7E38D76-1720-4466-B034-67600735660D}" filter="1" showAutoFilter="1">
      <pageMargins left="0.7" right="0.7" top="0.75" bottom="0.75" header="0.3" footer="0.3"/>
      <autoFilter ref="C5:M60" xr:uid="{A37D5CF7-B247-4CDC-8C95-E87E776BE3B5}">
        <filterColumn colId="1">
          <filters>
            <filter val="Social"/>
          </filters>
        </filterColumn>
      </autoFilter>
    </customSheetView>
    <customSheetView guid="{72B2C734-09FB-4032-8D83-024E8F9349FF}" filter="1" showAutoFilter="1">
      <pageMargins left="0.7" right="0.7" top="0.75" bottom="0.75" header="0.3" footer="0.3"/>
      <autoFilter ref="A1:AF62" xr:uid="{7DE68F77-D110-4CDE-B5E8-FF359AD85DD9}">
        <filterColumn colId="3">
          <filters>
            <filter val="Directive"/>
          </filters>
        </filterColumn>
      </autoFilter>
    </customSheetView>
  </customSheetViews>
  <mergeCells count="39">
    <mergeCell ref="Q53:R53"/>
    <mergeCell ref="Q54:R54"/>
    <mergeCell ref="Q44:R44"/>
    <mergeCell ref="Q45:R45"/>
    <mergeCell ref="Q46:R46"/>
    <mergeCell ref="Q47:R47"/>
    <mergeCell ref="Q48:R48"/>
    <mergeCell ref="Q49:R49"/>
    <mergeCell ref="Q50:R50"/>
    <mergeCell ref="Q41:R41"/>
    <mergeCell ref="Q42:R42"/>
    <mergeCell ref="Q43:R43"/>
    <mergeCell ref="Q51:R51"/>
    <mergeCell ref="Q52:R52"/>
    <mergeCell ref="Q36:R36"/>
    <mergeCell ref="Q37:R37"/>
    <mergeCell ref="Q38:R38"/>
    <mergeCell ref="Q39:R39"/>
    <mergeCell ref="Q40:R40"/>
    <mergeCell ref="Q31:R31"/>
    <mergeCell ref="Q32:R32"/>
    <mergeCell ref="Q33:R33"/>
    <mergeCell ref="Q34:R34"/>
    <mergeCell ref="Q35:R35"/>
    <mergeCell ref="Q26:R26"/>
    <mergeCell ref="Q27:R27"/>
    <mergeCell ref="Q28:R28"/>
    <mergeCell ref="Q29:R29"/>
    <mergeCell ref="Q30:R30"/>
    <mergeCell ref="Q21:R21"/>
    <mergeCell ref="Q22:R22"/>
    <mergeCell ref="Q23:R23"/>
    <mergeCell ref="Q24:R24"/>
    <mergeCell ref="Q25:R25"/>
    <mergeCell ref="Q16:R16"/>
    <mergeCell ref="Q17:R17"/>
    <mergeCell ref="Q18:R18"/>
    <mergeCell ref="Q19:R19"/>
    <mergeCell ref="Q20:R20"/>
  </mergeCells>
  <conditionalFormatting sqref="C5:M54">
    <cfRule type="expression" dxfId="5" priority="1">
      <formula>$L5=1</formula>
    </cfRule>
  </conditionalFormatting>
  <conditionalFormatting sqref="N18:N51 O18:Q54">
    <cfRule type="expression" dxfId="4" priority="2">
      <formula>$N17=$N18</formula>
    </cfRule>
  </conditionalFormatting>
  <dataValidations count="2">
    <dataValidation type="list" allowBlank="1" sqref="F5:J54" xr:uid="{00000000-0002-0000-0000-000000000000}">
      <formula1>"1"</formula1>
    </dataValidation>
    <dataValidation type="list" allowBlank="1" sqref="P16" xr:uid="{00000000-0002-0000-0000-000001000000}">
      <formula1>"Helper-WorkP!,Helper-WorkP-CaseIns!"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2000000}">
          <x14:formula1>
            <xm:f>Masters!$B$6:$B$29</xm:f>
          </x14:formula1>
          <xm:sqref>D5:D54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4:Z929"/>
  <sheetViews>
    <sheetView topLeftCell="A4" workbookViewId="0">
      <selection activeCell="D12" sqref="D12"/>
    </sheetView>
  </sheetViews>
  <sheetFormatPr defaultColWidth="12.6328125" defaultRowHeight="15" customHeight="1" x14ac:dyDescent="0.25"/>
  <cols>
    <col min="2" max="2" width="55.7265625" customWidth="1"/>
    <col min="3" max="3" width="63.90625" customWidth="1"/>
    <col min="4" max="4" width="17" customWidth="1"/>
  </cols>
  <sheetData>
    <row r="4" spans="1:26" ht="15" customHeight="1" x14ac:dyDescent="0.25">
      <c r="E4" s="55">
        <f>SUM(E6:E990)</f>
        <v>925</v>
      </c>
    </row>
    <row r="5" spans="1:26" ht="13" x14ac:dyDescent="0.3">
      <c r="A5" s="69"/>
      <c r="B5" s="54" t="s">
        <v>44</v>
      </c>
      <c r="C5" s="54" t="s">
        <v>2917</v>
      </c>
      <c r="D5" s="54" t="s">
        <v>2918</v>
      </c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15" customHeight="1" x14ac:dyDescent="0.25">
      <c r="B6" s="51" t="s">
        <v>1044</v>
      </c>
      <c r="C6" s="51" t="s">
        <v>2323</v>
      </c>
      <c r="D6" s="51">
        <v>72106</v>
      </c>
      <c r="E6" s="55">
        <f>COUNTIF(Masters!D$6:D$990,B6)</f>
        <v>1</v>
      </c>
    </row>
    <row r="7" spans="1:26" ht="15" customHeight="1" x14ac:dyDescent="0.25">
      <c r="B7" s="51" t="s">
        <v>1004</v>
      </c>
      <c r="C7" s="51" t="s">
        <v>2074</v>
      </c>
      <c r="D7" s="51">
        <v>52113</v>
      </c>
      <c r="E7" s="55">
        <f>COUNTIF(Masters!D$6:D$990,B7)</f>
        <v>1</v>
      </c>
    </row>
    <row r="8" spans="1:26" ht="15" customHeight="1" x14ac:dyDescent="0.25">
      <c r="B8" s="51" t="s">
        <v>1052</v>
      </c>
      <c r="C8" s="51" t="s">
        <v>1706</v>
      </c>
      <c r="D8" s="51">
        <v>22313</v>
      </c>
      <c r="E8" s="55">
        <f>COUNTIF(Masters!D$6:D$990,B8)</f>
        <v>1</v>
      </c>
    </row>
    <row r="9" spans="1:26" ht="15" customHeight="1" x14ac:dyDescent="0.25">
      <c r="B9" s="51" t="s">
        <v>789</v>
      </c>
      <c r="C9" s="51" t="s">
        <v>789</v>
      </c>
      <c r="D9" s="51">
        <v>63202</v>
      </c>
      <c r="E9" s="55">
        <f>COUNTIF(Masters!D$6:D$990,B9)</f>
        <v>1</v>
      </c>
    </row>
    <row r="10" spans="1:26" ht="15" customHeight="1" x14ac:dyDescent="0.25">
      <c r="B10" s="51" t="s">
        <v>612</v>
      </c>
      <c r="C10" s="51" t="s">
        <v>2173</v>
      </c>
      <c r="D10" s="51">
        <v>63210</v>
      </c>
      <c r="E10" s="55">
        <f>COUNTIF(Masters!D$6:D$990,B10)</f>
        <v>1</v>
      </c>
    </row>
    <row r="11" spans="1:26" ht="15" customHeight="1" x14ac:dyDescent="0.25">
      <c r="B11" s="51" t="s">
        <v>1054</v>
      </c>
      <c r="C11" s="51" t="s">
        <v>2752</v>
      </c>
      <c r="D11" s="51">
        <v>94152</v>
      </c>
      <c r="E11" s="55">
        <f>COUNTIF(Masters!D$6:D$990,B11)</f>
        <v>1</v>
      </c>
    </row>
    <row r="12" spans="1:26" ht="15" customHeight="1" x14ac:dyDescent="0.25">
      <c r="B12" s="51" t="s">
        <v>969</v>
      </c>
      <c r="C12" s="51" t="s">
        <v>1667</v>
      </c>
      <c r="D12" s="51">
        <v>22110</v>
      </c>
      <c r="E12" s="55">
        <f>COUNTIF(Masters!D$6:D$990,B12)</f>
        <v>1</v>
      </c>
    </row>
    <row r="13" spans="1:26" ht="15" customHeight="1" x14ac:dyDescent="0.25">
      <c r="B13" s="51" t="s">
        <v>1045</v>
      </c>
      <c r="C13" s="51" t="s">
        <v>1670</v>
      </c>
      <c r="D13" s="51">
        <v>22111</v>
      </c>
      <c r="E13" s="55">
        <f>COUNTIF(Masters!D$6:D$990,B13)</f>
        <v>1</v>
      </c>
    </row>
    <row r="14" spans="1:26" ht="15" customHeight="1" x14ac:dyDescent="0.25">
      <c r="B14" s="51" t="s">
        <v>915</v>
      </c>
      <c r="C14" s="51" t="s">
        <v>2767</v>
      </c>
      <c r="D14" s="51">
        <v>94202</v>
      </c>
      <c r="E14" s="55">
        <f>COUNTIF(Masters!D$6:D$990,B14)</f>
        <v>1</v>
      </c>
    </row>
    <row r="15" spans="1:26" ht="15" customHeight="1" x14ac:dyDescent="0.25">
      <c r="B15" s="51" t="s">
        <v>1055</v>
      </c>
      <c r="C15" s="51" t="s">
        <v>2799</v>
      </c>
      <c r="D15" s="51">
        <v>94219</v>
      </c>
      <c r="E15" s="55">
        <f>COUNTIF(Masters!D$6:D$990,B15)</f>
        <v>1</v>
      </c>
    </row>
    <row r="16" spans="1:26" ht="15" customHeight="1" x14ac:dyDescent="0.25">
      <c r="B16" s="51" t="s">
        <v>642</v>
      </c>
      <c r="C16" s="51" t="s">
        <v>2830</v>
      </c>
      <c r="D16" s="51">
        <v>55109</v>
      </c>
      <c r="E16" s="55">
        <f>COUNTIF(Masters!D$6:D$990,B16)</f>
        <v>1</v>
      </c>
    </row>
    <row r="17" spans="2:5" ht="15" customHeight="1" x14ac:dyDescent="0.25">
      <c r="B17" s="51" t="s">
        <v>492</v>
      </c>
      <c r="C17" s="51" t="s">
        <v>2831</v>
      </c>
      <c r="D17" s="51">
        <v>72204</v>
      </c>
      <c r="E17" s="55">
        <f>COUNTIF(Masters!D$6:D$990,B17)</f>
        <v>1</v>
      </c>
    </row>
    <row r="18" spans="2:5" ht="15" customHeight="1" x14ac:dyDescent="0.25">
      <c r="B18" s="51" t="s">
        <v>647</v>
      </c>
      <c r="C18" s="51" t="s">
        <v>2832</v>
      </c>
      <c r="D18" s="51">
        <v>72205</v>
      </c>
      <c r="E18" s="55">
        <f>COUNTIF(Masters!D$6:D$990,B18)</f>
        <v>1</v>
      </c>
    </row>
    <row r="19" spans="2:5" ht="15" customHeight="1" x14ac:dyDescent="0.25">
      <c r="B19" s="51" t="s">
        <v>917</v>
      </c>
      <c r="C19" s="51" t="s">
        <v>2799</v>
      </c>
      <c r="D19" s="51">
        <v>94219</v>
      </c>
      <c r="E19" s="55">
        <f>COUNTIF(Masters!D$6:D$990,B19)</f>
        <v>1</v>
      </c>
    </row>
    <row r="20" spans="2:5" ht="12.5" x14ac:dyDescent="0.25">
      <c r="B20" s="51" t="s">
        <v>1061</v>
      </c>
      <c r="C20" s="51" t="s">
        <v>1831</v>
      </c>
      <c r="D20" s="51">
        <v>32103</v>
      </c>
      <c r="E20" s="55">
        <f>COUNTIF(Masters!D$6:D$990,B20)</f>
        <v>1</v>
      </c>
    </row>
    <row r="21" spans="2:5" ht="12.5" x14ac:dyDescent="0.25">
      <c r="B21" s="51" t="s">
        <v>1009</v>
      </c>
      <c r="C21" s="51" t="s">
        <v>1009</v>
      </c>
      <c r="D21" s="51">
        <v>72310</v>
      </c>
      <c r="E21" s="55">
        <f>COUNTIF(Masters!D$6:D$990,B21)</f>
        <v>1</v>
      </c>
    </row>
    <row r="22" spans="2:5" ht="12.5" x14ac:dyDescent="0.25">
      <c r="B22" s="51" t="s">
        <v>984</v>
      </c>
      <c r="C22" s="51" t="s">
        <v>1796</v>
      </c>
      <c r="D22" s="51">
        <v>31209</v>
      </c>
      <c r="E22" s="55">
        <f>COUNTIF(Masters!D$6:D$990,B22)</f>
        <v>1</v>
      </c>
    </row>
    <row r="23" spans="2:5" ht="12.5" x14ac:dyDescent="0.25">
      <c r="B23" s="51" t="s">
        <v>643</v>
      </c>
      <c r="C23" s="51" t="s">
        <v>2833</v>
      </c>
      <c r="D23" s="51">
        <v>53121</v>
      </c>
      <c r="E23" s="55">
        <f>COUNTIF(Masters!D$6:D$990,B23)</f>
        <v>1</v>
      </c>
    </row>
    <row r="24" spans="2:5" ht="12.5" x14ac:dyDescent="0.25">
      <c r="B24" s="51" t="s">
        <v>1067</v>
      </c>
      <c r="C24" s="51" t="s">
        <v>1831</v>
      </c>
      <c r="D24" s="51">
        <v>32103</v>
      </c>
      <c r="E24" s="55">
        <f>COUNTIF(Masters!D$6:D$990,B24)</f>
        <v>1</v>
      </c>
    </row>
    <row r="25" spans="2:5" ht="12.5" x14ac:dyDescent="0.25">
      <c r="B25" s="51" t="s">
        <v>1174</v>
      </c>
      <c r="C25" s="51" t="s">
        <v>2834</v>
      </c>
      <c r="D25" s="51">
        <v>72999</v>
      </c>
      <c r="E25" s="55">
        <f>COUNTIF(Masters!D$6:D$990,B25)</f>
        <v>1</v>
      </c>
    </row>
    <row r="26" spans="2:5" ht="12.5" x14ac:dyDescent="0.25">
      <c r="B26" s="51" t="s">
        <v>1203</v>
      </c>
      <c r="C26" s="51" t="s">
        <v>2042</v>
      </c>
      <c r="D26" s="51">
        <v>51121</v>
      </c>
      <c r="E26" s="55">
        <f>COUNTIF(Masters!D$6:D$990,B26)</f>
        <v>1</v>
      </c>
    </row>
    <row r="27" spans="2:5" ht="12.5" x14ac:dyDescent="0.25">
      <c r="B27" s="51" t="s">
        <v>1071</v>
      </c>
      <c r="C27" s="51" t="s">
        <v>2835</v>
      </c>
      <c r="D27" s="51">
        <v>53100</v>
      </c>
      <c r="E27" s="55">
        <f>COUNTIF(Masters!D$6:D$990,B27)</f>
        <v>1</v>
      </c>
    </row>
    <row r="28" spans="2:5" ht="12.5" x14ac:dyDescent="0.25">
      <c r="B28" s="51" t="s">
        <v>1217</v>
      </c>
      <c r="C28" s="51" t="s">
        <v>2020</v>
      </c>
      <c r="D28" s="51">
        <v>51101</v>
      </c>
      <c r="E28" s="55">
        <f>COUNTIF(Masters!D$6:D$990,B28)</f>
        <v>1</v>
      </c>
    </row>
    <row r="29" spans="2:5" ht="12.5" x14ac:dyDescent="0.25">
      <c r="B29" s="51" t="s">
        <v>425</v>
      </c>
      <c r="C29" s="51" t="s">
        <v>2299</v>
      </c>
      <c r="D29" s="51">
        <v>72013</v>
      </c>
      <c r="E29" s="55">
        <f>COUNTIF(Masters!D$6:D$990,B29)</f>
        <v>1</v>
      </c>
    </row>
    <row r="30" spans="2:5" ht="12.5" x14ac:dyDescent="0.25">
      <c r="B30" s="51" t="s">
        <v>426</v>
      </c>
      <c r="C30" s="51" t="s">
        <v>2293</v>
      </c>
      <c r="D30" s="51">
        <v>72011</v>
      </c>
      <c r="E30" s="55">
        <f>COUNTIF(Masters!D$6:D$990,B30)</f>
        <v>1</v>
      </c>
    </row>
    <row r="31" spans="2:5" ht="12.5" x14ac:dyDescent="0.25">
      <c r="B31" s="51" t="s">
        <v>427</v>
      </c>
      <c r="C31" s="51" t="s">
        <v>2389</v>
      </c>
      <c r="D31" s="51">
        <v>72021</v>
      </c>
      <c r="E31" s="55">
        <f>COUNTIF(Masters!D$6:D$990,B31)</f>
        <v>1</v>
      </c>
    </row>
    <row r="32" spans="2:5" ht="12.5" x14ac:dyDescent="0.25">
      <c r="B32" s="51" t="s">
        <v>428</v>
      </c>
      <c r="C32" s="51" t="s">
        <v>2386</v>
      </c>
      <c r="D32" s="51">
        <v>72020</v>
      </c>
      <c r="E32" s="55">
        <f>COUNTIF(Masters!D$6:D$990,B32)</f>
        <v>1</v>
      </c>
    </row>
    <row r="33" spans="2:5" ht="12.5" x14ac:dyDescent="0.25">
      <c r="B33" s="51" t="s">
        <v>429</v>
      </c>
      <c r="C33" s="51" t="s">
        <v>2290</v>
      </c>
      <c r="D33" s="51">
        <v>72010</v>
      </c>
      <c r="E33" s="55">
        <f>COUNTIF(Masters!D$6:D$990,B33)</f>
        <v>1</v>
      </c>
    </row>
    <row r="34" spans="2:5" ht="12.5" x14ac:dyDescent="0.25">
      <c r="B34" s="51" t="s">
        <v>430</v>
      </c>
      <c r="C34" s="51" t="s">
        <v>2302</v>
      </c>
      <c r="D34" s="51">
        <v>72014</v>
      </c>
      <c r="E34" s="55">
        <f>COUNTIF(Masters!D$6:D$990,B34)</f>
        <v>1</v>
      </c>
    </row>
    <row r="35" spans="2:5" ht="12.5" x14ac:dyDescent="0.25">
      <c r="B35" s="51" t="s">
        <v>431</v>
      </c>
      <c r="C35" s="51" t="s">
        <v>2296</v>
      </c>
      <c r="D35" s="51">
        <v>72012</v>
      </c>
      <c r="E35" s="55">
        <f>COUNTIF(Masters!D$6:D$990,B35)</f>
        <v>1</v>
      </c>
    </row>
    <row r="36" spans="2:5" ht="12.5" x14ac:dyDescent="0.25">
      <c r="B36" s="51" t="s">
        <v>1073</v>
      </c>
      <c r="C36" s="51" t="s">
        <v>1502</v>
      </c>
      <c r="D36" s="51">
        <v>14111</v>
      </c>
      <c r="E36" s="55">
        <f>COUNTIF(Masters!D$6:D$990,B36)</f>
        <v>1</v>
      </c>
    </row>
    <row r="37" spans="2:5" ht="12.5" x14ac:dyDescent="0.25">
      <c r="B37" s="51" t="s">
        <v>558</v>
      </c>
      <c r="C37" s="51" t="s">
        <v>1850</v>
      </c>
      <c r="D37" s="51">
        <v>32111</v>
      </c>
      <c r="E37" s="55">
        <f>COUNTIF(Masters!D$6:D$990,B37)</f>
        <v>1</v>
      </c>
    </row>
    <row r="38" spans="2:5" ht="12.5" x14ac:dyDescent="0.25">
      <c r="B38" s="51" t="s">
        <v>559</v>
      </c>
      <c r="C38" s="51" t="s">
        <v>1850</v>
      </c>
      <c r="D38" s="51">
        <v>32111</v>
      </c>
      <c r="E38" s="55">
        <f>COUNTIF(Masters!D$6:D$990,B38)</f>
        <v>1</v>
      </c>
    </row>
    <row r="39" spans="2:5" ht="12.5" x14ac:dyDescent="0.25">
      <c r="B39" s="51" t="s">
        <v>902</v>
      </c>
      <c r="C39" s="51" t="s">
        <v>902</v>
      </c>
      <c r="D39" s="51">
        <v>32110</v>
      </c>
      <c r="E39" s="55">
        <f>COUNTIF(Masters!D$6:D$990,B39)</f>
        <v>1</v>
      </c>
    </row>
    <row r="40" spans="2:5" ht="12.5" x14ac:dyDescent="0.25">
      <c r="B40" s="51" t="s">
        <v>985</v>
      </c>
      <c r="C40" s="51" t="s">
        <v>1796</v>
      </c>
      <c r="D40" s="51">
        <v>31209</v>
      </c>
      <c r="E40" s="55">
        <f>COUNTIF(Masters!D$6:D$990,B40)</f>
        <v>1</v>
      </c>
    </row>
    <row r="41" spans="2:5" ht="12.5" x14ac:dyDescent="0.25">
      <c r="B41" s="51" t="s">
        <v>889</v>
      </c>
      <c r="C41" s="51" t="s">
        <v>1715</v>
      </c>
      <c r="D41" s="51">
        <v>22212</v>
      </c>
      <c r="E41" s="55">
        <f>COUNTIF(Masters!D$6:D$990,B41)</f>
        <v>1</v>
      </c>
    </row>
    <row r="42" spans="2:5" ht="12.5" x14ac:dyDescent="0.25">
      <c r="B42" s="51" t="s">
        <v>613</v>
      </c>
      <c r="C42" s="51" t="s">
        <v>2491</v>
      </c>
      <c r="D42" s="51">
        <v>73301</v>
      </c>
      <c r="E42" s="55">
        <f>COUNTIF(Masters!D$6:D$990,B42)</f>
        <v>1</v>
      </c>
    </row>
    <row r="43" spans="2:5" ht="12.5" x14ac:dyDescent="0.25">
      <c r="B43" s="51" t="s">
        <v>1177</v>
      </c>
      <c r="C43" s="51" t="s">
        <v>2177</v>
      </c>
      <c r="D43" s="51">
        <v>64200</v>
      </c>
      <c r="E43" s="55">
        <f>COUNTIF(Masters!D$6:D$990,B43)</f>
        <v>1</v>
      </c>
    </row>
    <row r="44" spans="2:5" ht="12.5" x14ac:dyDescent="0.25">
      <c r="B44" s="51" t="s">
        <v>1058</v>
      </c>
      <c r="C44" s="51" t="s">
        <v>2691</v>
      </c>
      <c r="D44" s="51">
        <v>94111</v>
      </c>
      <c r="E44" s="55">
        <f>COUNTIF(Masters!D$6:D$990,B44)</f>
        <v>1</v>
      </c>
    </row>
    <row r="45" spans="2:5" ht="12.5" x14ac:dyDescent="0.25">
      <c r="B45" s="51" t="s">
        <v>1178</v>
      </c>
      <c r="C45" s="51" t="s">
        <v>1696</v>
      </c>
      <c r="D45" s="51">
        <v>22310</v>
      </c>
      <c r="E45" s="55">
        <f>COUNTIF(Masters!D$6:D$990,B45)</f>
        <v>1</v>
      </c>
    </row>
    <row r="46" spans="2:5" ht="12.5" x14ac:dyDescent="0.25">
      <c r="B46" s="51" t="s">
        <v>494</v>
      </c>
      <c r="C46" s="51" t="s">
        <v>2327</v>
      </c>
      <c r="D46" s="51">
        <v>72200</v>
      </c>
      <c r="E46" s="55">
        <f>COUNTIF(Masters!D$6:D$990,B46)</f>
        <v>1</v>
      </c>
    </row>
    <row r="47" spans="2:5" ht="12.5" x14ac:dyDescent="0.25">
      <c r="B47" s="51" t="s">
        <v>548</v>
      </c>
      <c r="C47" s="51" t="s">
        <v>2004</v>
      </c>
      <c r="D47" s="51">
        <v>43100</v>
      </c>
      <c r="E47" s="55">
        <f>COUNTIF(Masters!D$6:D$990,B47)</f>
        <v>1</v>
      </c>
    </row>
    <row r="48" spans="2:5" ht="12.5" x14ac:dyDescent="0.25">
      <c r="B48" s="51" t="s">
        <v>592</v>
      </c>
      <c r="C48" s="51" t="s">
        <v>2245</v>
      </c>
      <c r="D48" s="51">
        <v>63211</v>
      </c>
      <c r="E48" s="55">
        <f>COUNTIF(Masters!D$6:D$990,B48)</f>
        <v>1</v>
      </c>
    </row>
    <row r="49" spans="2:5" ht="12.5" x14ac:dyDescent="0.25">
      <c r="B49" s="51" t="s">
        <v>569</v>
      </c>
      <c r="C49" s="51" t="s">
        <v>2836</v>
      </c>
      <c r="D49" s="51">
        <v>53111</v>
      </c>
      <c r="E49" s="55">
        <f>COUNTIF(Masters!D$6:D$990,B49)</f>
        <v>1</v>
      </c>
    </row>
    <row r="50" spans="2:5" ht="12.5" x14ac:dyDescent="0.25">
      <c r="B50" s="51" t="s">
        <v>445</v>
      </c>
      <c r="C50" s="51" t="s">
        <v>2561</v>
      </c>
      <c r="D50" s="51">
        <v>83120</v>
      </c>
      <c r="E50" s="55">
        <f>COUNTIF(Masters!D$6:D$990,B50)</f>
        <v>1</v>
      </c>
    </row>
    <row r="51" spans="2:5" ht="12.5" x14ac:dyDescent="0.25">
      <c r="B51" s="51" t="s">
        <v>1077</v>
      </c>
      <c r="C51" s="51" t="s">
        <v>2456</v>
      </c>
      <c r="D51" s="51">
        <v>73402</v>
      </c>
      <c r="E51" s="55">
        <f>COUNTIF(Masters!D$6:D$990,B51)</f>
        <v>1</v>
      </c>
    </row>
    <row r="52" spans="2:5" ht="12.5" x14ac:dyDescent="0.25">
      <c r="B52" s="51" t="s">
        <v>773</v>
      </c>
      <c r="C52" s="51" t="s">
        <v>1334</v>
      </c>
      <c r="D52" s="51">
        <v>60020</v>
      </c>
      <c r="E52" s="55">
        <f>COUNTIF(Masters!D$6:D$990,B52)</f>
        <v>1</v>
      </c>
    </row>
    <row r="53" spans="2:5" ht="12.5" x14ac:dyDescent="0.25">
      <c r="B53" s="51" t="s">
        <v>1084</v>
      </c>
      <c r="C53" s="51" t="s">
        <v>2691</v>
      </c>
      <c r="D53" s="51">
        <v>94111</v>
      </c>
      <c r="E53" s="55">
        <f>COUNTIF(Masters!D$6:D$990,B53)</f>
        <v>1</v>
      </c>
    </row>
    <row r="54" spans="2:5" ht="12.5" x14ac:dyDescent="0.25">
      <c r="B54" s="51" t="s">
        <v>1181</v>
      </c>
      <c r="C54" s="51" t="s">
        <v>2177</v>
      </c>
      <c r="D54" s="51">
        <v>64200</v>
      </c>
      <c r="E54" s="55">
        <f>COUNTIF(Masters!D$6:D$990,B54)</f>
        <v>1</v>
      </c>
    </row>
    <row r="55" spans="2:5" ht="12.5" x14ac:dyDescent="0.25">
      <c r="B55" s="51" t="s">
        <v>1088</v>
      </c>
      <c r="C55" s="51" t="s">
        <v>2837</v>
      </c>
      <c r="D55" s="51">
        <v>52119</v>
      </c>
      <c r="E55" s="55">
        <f>COUNTIF(Masters!D$6:D$990,B55)</f>
        <v>1</v>
      </c>
    </row>
    <row r="56" spans="2:5" ht="12.5" x14ac:dyDescent="0.25">
      <c r="B56" s="51" t="s">
        <v>927</v>
      </c>
      <c r="C56" s="51" t="s">
        <v>2383</v>
      </c>
      <c r="D56" s="51">
        <v>73113</v>
      </c>
      <c r="E56" s="55">
        <f>COUNTIF(Masters!D$6:D$990,B56)</f>
        <v>1</v>
      </c>
    </row>
    <row r="57" spans="2:5" ht="12.5" x14ac:dyDescent="0.25">
      <c r="B57" s="51" t="s">
        <v>657</v>
      </c>
      <c r="C57" s="51" t="s">
        <v>1663</v>
      </c>
      <c r="D57" s="51">
        <v>22101</v>
      </c>
      <c r="E57" s="55">
        <f>COUNTIF(Masters!D$6:D$990,B57)</f>
        <v>1</v>
      </c>
    </row>
    <row r="58" spans="2:5" ht="12.5" x14ac:dyDescent="0.25">
      <c r="B58" s="51" t="s">
        <v>1087</v>
      </c>
      <c r="C58" s="51" t="s">
        <v>2838</v>
      </c>
      <c r="D58" s="51">
        <v>94210</v>
      </c>
      <c r="E58" s="55">
        <f>COUNTIF(Masters!D$6:D$990,B58)</f>
        <v>1</v>
      </c>
    </row>
    <row r="59" spans="2:5" ht="12.5" x14ac:dyDescent="0.25">
      <c r="B59" s="51" t="s">
        <v>930</v>
      </c>
      <c r="C59" s="51" t="s">
        <v>2839</v>
      </c>
      <c r="D59" s="51">
        <v>74204</v>
      </c>
      <c r="E59" s="55">
        <f>COUNTIF(Masters!D$6:D$990,B59)</f>
        <v>1</v>
      </c>
    </row>
    <row r="60" spans="2:5" ht="12.5" x14ac:dyDescent="0.25">
      <c r="B60" s="51" t="s">
        <v>809</v>
      </c>
      <c r="C60" s="51" t="s">
        <v>1680</v>
      </c>
      <c r="D60" s="51">
        <v>22114</v>
      </c>
      <c r="E60" s="55">
        <f>COUNTIF(Masters!D$6:D$990,B60)</f>
        <v>1</v>
      </c>
    </row>
    <row r="61" spans="2:5" ht="12.5" x14ac:dyDescent="0.25">
      <c r="B61" s="51" t="s">
        <v>1093</v>
      </c>
      <c r="C61" s="51" t="s">
        <v>2669</v>
      </c>
      <c r="D61" s="51">
        <v>94102</v>
      </c>
      <c r="E61" s="55">
        <f>COUNTIF(Masters!D$6:D$990,B61)</f>
        <v>1</v>
      </c>
    </row>
    <row r="62" spans="2:5" ht="12.5" x14ac:dyDescent="0.25">
      <c r="B62" s="51" t="s">
        <v>810</v>
      </c>
      <c r="C62" s="51" t="s">
        <v>1371</v>
      </c>
      <c r="D62" s="51">
        <v>80021</v>
      </c>
      <c r="E62" s="55">
        <f>COUNTIF(Masters!D$6:D$990,B62)</f>
        <v>1</v>
      </c>
    </row>
    <row r="63" spans="2:5" ht="12.5" x14ac:dyDescent="0.25">
      <c r="B63" s="51" t="s">
        <v>986</v>
      </c>
      <c r="C63" s="51" t="s">
        <v>1712</v>
      </c>
      <c r="D63" s="51">
        <v>22211</v>
      </c>
      <c r="E63" s="55">
        <f>COUNTIF(Masters!D$6:D$990,B63)</f>
        <v>1</v>
      </c>
    </row>
    <row r="64" spans="2:5" ht="12.5" x14ac:dyDescent="0.25">
      <c r="B64" s="51" t="s">
        <v>495</v>
      </c>
      <c r="C64" s="51" t="s">
        <v>2331</v>
      </c>
      <c r="D64" s="51">
        <v>72201</v>
      </c>
      <c r="E64" s="55">
        <f>COUNTIF(Masters!D$6:D$990,B64)</f>
        <v>1</v>
      </c>
    </row>
    <row r="65" spans="2:5" ht="12.5" x14ac:dyDescent="0.25">
      <c r="B65" s="51" t="s">
        <v>932</v>
      </c>
      <c r="C65" s="51" t="s">
        <v>2767</v>
      </c>
      <c r="D65" s="51">
        <v>94202</v>
      </c>
      <c r="E65" s="55">
        <f>COUNTIF(Masters!D$6:D$990,B65)</f>
        <v>1</v>
      </c>
    </row>
    <row r="66" spans="2:5" ht="12.5" x14ac:dyDescent="0.25">
      <c r="B66" s="51" t="s">
        <v>904</v>
      </c>
      <c r="C66" s="51" t="s">
        <v>904</v>
      </c>
      <c r="D66" s="51">
        <v>73111</v>
      </c>
      <c r="E66" s="55">
        <f>COUNTIF(Masters!D$6:D$990,B66)</f>
        <v>1</v>
      </c>
    </row>
    <row r="67" spans="2:5" ht="12.5" x14ac:dyDescent="0.25">
      <c r="B67" s="51" t="s">
        <v>460</v>
      </c>
      <c r="C67" s="51" t="s">
        <v>1632</v>
      </c>
      <c r="D67" s="51">
        <v>21203</v>
      </c>
      <c r="E67" s="55">
        <f>COUNTIF(Masters!D$6:D$990,B67)</f>
        <v>1</v>
      </c>
    </row>
    <row r="68" spans="2:5" ht="12.5" x14ac:dyDescent="0.25">
      <c r="B68" s="51" t="s">
        <v>862</v>
      </c>
      <c r="C68" s="51" t="s">
        <v>1625</v>
      </c>
      <c r="D68" s="51">
        <v>21201</v>
      </c>
      <c r="E68" s="55">
        <f>COUNTIF(Masters!D$6:D$990,B68)</f>
        <v>1</v>
      </c>
    </row>
    <row r="69" spans="2:5" ht="12.5" x14ac:dyDescent="0.25">
      <c r="B69" s="51" t="s">
        <v>813</v>
      </c>
      <c r="C69" s="51" t="s">
        <v>2595</v>
      </c>
      <c r="D69" s="51">
        <v>85121</v>
      </c>
      <c r="E69" s="55">
        <f>COUNTIF(Masters!D$6:D$990,B69)</f>
        <v>1</v>
      </c>
    </row>
    <row r="70" spans="2:5" ht="12.5" x14ac:dyDescent="0.25">
      <c r="B70" s="51" t="s">
        <v>972</v>
      </c>
      <c r="C70" s="51" t="s">
        <v>2731</v>
      </c>
      <c r="D70" s="51">
        <v>94133</v>
      </c>
      <c r="E70" s="55">
        <f>COUNTIF(Masters!D$6:D$990,B70)</f>
        <v>1</v>
      </c>
    </row>
    <row r="71" spans="2:5" ht="12.5" x14ac:dyDescent="0.25">
      <c r="B71" s="51" t="s">
        <v>593</v>
      </c>
      <c r="C71" s="51" t="s">
        <v>1863</v>
      </c>
      <c r="D71" s="51">
        <v>32101</v>
      </c>
      <c r="E71" s="55">
        <f>COUNTIF(Masters!D$6:D$990,B71)</f>
        <v>1</v>
      </c>
    </row>
    <row r="72" spans="2:5" ht="12.5" x14ac:dyDescent="0.25">
      <c r="B72" s="51" t="s">
        <v>943</v>
      </c>
      <c r="C72" s="51" t="s">
        <v>2370</v>
      </c>
      <c r="D72" s="51">
        <v>73102</v>
      </c>
      <c r="E72" s="55">
        <f>COUNTIF(Masters!D$6:D$990,B72)</f>
        <v>1</v>
      </c>
    </row>
    <row r="73" spans="2:5" ht="12.5" x14ac:dyDescent="0.25">
      <c r="B73" s="51" t="s">
        <v>795</v>
      </c>
      <c r="C73" s="51" t="s">
        <v>2487</v>
      </c>
      <c r="D73" s="51">
        <v>73300</v>
      </c>
      <c r="E73" s="55">
        <f>COUNTIF(Masters!D$6:D$990,B73)</f>
        <v>1</v>
      </c>
    </row>
    <row r="74" spans="2:5" ht="12.5" x14ac:dyDescent="0.25">
      <c r="B74" s="51" t="s">
        <v>796</v>
      </c>
      <c r="C74" s="51" t="s">
        <v>2487</v>
      </c>
      <c r="D74" s="51">
        <v>73300</v>
      </c>
      <c r="E74" s="55">
        <f>COUNTIF(Masters!D$6:D$990,B74)</f>
        <v>1</v>
      </c>
    </row>
    <row r="75" spans="2:5" ht="12.5" x14ac:dyDescent="0.25">
      <c r="B75" s="51" t="s">
        <v>1023</v>
      </c>
      <c r="C75" s="51" t="s">
        <v>2419</v>
      </c>
      <c r="D75" s="51">
        <v>72405</v>
      </c>
      <c r="E75" s="55">
        <f>COUNTIF(Masters!D$6:D$990,B75)</f>
        <v>1</v>
      </c>
    </row>
    <row r="76" spans="2:5" ht="12.5" x14ac:dyDescent="0.25">
      <c r="B76" s="51" t="s">
        <v>1103</v>
      </c>
      <c r="C76" s="51" t="s">
        <v>2480</v>
      </c>
      <c r="D76" s="51">
        <v>75100</v>
      </c>
      <c r="E76" s="55">
        <f>COUNTIF(Masters!D$6:D$990,B76)</f>
        <v>1</v>
      </c>
    </row>
    <row r="77" spans="2:5" ht="12.5" x14ac:dyDescent="0.25">
      <c r="B77" s="51" t="s">
        <v>1107</v>
      </c>
      <c r="C77" s="51" t="s">
        <v>2305</v>
      </c>
      <c r="D77" s="51">
        <v>72100</v>
      </c>
      <c r="E77" s="55">
        <f>COUNTIF(Masters!D$6:D$990,B77)</f>
        <v>1</v>
      </c>
    </row>
    <row r="78" spans="2:5" ht="12.5" x14ac:dyDescent="0.25">
      <c r="B78" s="51" t="s">
        <v>1108</v>
      </c>
      <c r="C78" s="51" t="s">
        <v>2681</v>
      </c>
      <c r="D78" s="51">
        <v>94106</v>
      </c>
      <c r="E78" s="55">
        <f>COUNTIF(Masters!D$6:D$990,B78)</f>
        <v>1</v>
      </c>
    </row>
    <row r="79" spans="2:5" ht="12.5" x14ac:dyDescent="0.25">
      <c r="B79" s="51" t="s">
        <v>1187</v>
      </c>
      <c r="C79" s="51" t="s">
        <v>2305</v>
      </c>
      <c r="D79" s="51">
        <v>72100</v>
      </c>
      <c r="E79" s="55">
        <f>COUNTIF(Masters!D$6:D$990,B79)</f>
        <v>1</v>
      </c>
    </row>
    <row r="80" spans="2:5" ht="12.5" x14ac:dyDescent="0.25">
      <c r="B80" s="51" t="s">
        <v>1024</v>
      </c>
      <c r="C80" s="51" t="s">
        <v>2435</v>
      </c>
      <c r="D80" s="51">
        <v>72421</v>
      </c>
      <c r="E80" s="55">
        <f>COUNTIF(Masters!D$6:D$990,B80)</f>
        <v>1</v>
      </c>
    </row>
    <row r="81" spans="2:5" ht="12.5" x14ac:dyDescent="0.25">
      <c r="B81" s="51" t="s">
        <v>1025</v>
      </c>
      <c r="C81" s="51" t="s">
        <v>2837</v>
      </c>
      <c r="D81" s="51">
        <v>52119</v>
      </c>
      <c r="E81" s="55">
        <f>COUNTIF(Masters!D$6:D$990,B81)</f>
        <v>1</v>
      </c>
    </row>
    <row r="82" spans="2:5" ht="12.5" x14ac:dyDescent="0.25">
      <c r="B82" s="51" t="s">
        <v>1188</v>
      </c>
      <c r="C82" s="51" t="s">
        <v>1687</v>
      </c>
      <c r="D82" s="51">
        <v>22301</v>
      </c>
      <c r="E82" s="55">
        <f>COUNTIF(Masters!D$6:D$990,B82)</f>
        <v>1</v>
      </c>
    </row>
    <row r="83" spans="2:5" ht="12.5" x14ac:dyDescent="0.25">
      <c r="B83" s="51" t="s">
        <v>1105</v>
      </c>
      <c r="C83" s="51" t="s">
        <v>2840</v>
      </c>
      <c r="D83" s="51">
        <v>94140</v>
      </c>
      <c r="E83" s="55">
        <f>COUNTIF(Masters!D$6:D$990,B83)</f>
        <v>1</v>
      </c>
    </row>
    <row r="84" spans="2:5" ht="12.5" x14ac:dyDescent="0.25">
      <c r="B84" s="51" t="s">
        <v>948</v>
      </c>
      <c r="C84" s="51" t="s">
        <v>2841</v>
      </c>
      <c r="D84" s="51">
        <v>33101</v>
      </c>
      <c r="E84" s="55">
        <f>COUNTIF(Masters!D$6:D$990,B84)</f>
        <v>1</v>
      </c>
    </row>
    <row r="85" spans="2:5" ht="12.5" x14ac:dyDescent="0.25">
      <c r="B85" s="51" t="s">
        <v>1114</v>
      </c>
      <c r="C85" s="51" t="s">
        <v>1838</v>
      </c>
      <c r="D85" s="51">
        <v>32122</v>
      </c>
      <c r="E85" s="55">
        <f>COUNTIF(Masters!D$6:D$990,B85)</f>
        <v>1</v>
      </c>
    </row>
    <row r="86" spans="2:5" ht="12.5" x14ac:dyDescent="0.25">
      <c r="B86" s="51" t="s">
        <v>1189</v>
      </c>
      <c r="C86" s="51" t="s">
        <v>2309</v>
      </c>
      <c r="D86" s="51">
        <v>72101</v>
      </c>
      <c r="E86" s="55">
        <f>COUNTIF(Masters!D$6:D$990,B86)</f>
        <v>1</v>
      </c>
    </row>
    <row r="87" spans="2:5" ht="12.5" x14ac:dyDescent="0.25">
      <c r="B87" s="51" t="s">
        <v>477</v>
      </c>
      <c r="C87" s="51" t="s">
        <v>2309</v>
      </c>
      <c r="D87" s="51">
        <v>72101</v>
      </c>
      <c r="E87" s="55">
        <f>COUNTIF(Masters!D$6:D$990,B87)</f>
        <v>1</v>
      </c>
    </row>
    <row r="88" spans="2:5" ht="12.5" x14ac:dyDescent="0.25">
      <c r="B88" s="51" t="s">
        <v>1026</v>
      </c>
      <c r="C88" s="51" t="s">
        <v>1721</v>
      </c>
      <c r="D88" s="51">
        <v>22214</v>
      </c>
      <c r="E88" s="55">
        <f>COUNTIF(Masters!D$6:D$990,B88)</f>
        <v>1</v>
      </c>
    </row>
    <row r="89" spans="2:5" ht="12.5" x14ac:dyDescent="0.25">
      <c r="B89" s="51" t="s">
        <v>478</v>
      </c>
      <c r="C89" s="51" t="s">
        <v>2177</v>
      </c>
      <c r="D89" s="51">
        <v>64200</v>
      </c>
      <c r="E89" s="55">
        <f>COUNTIF(Masters!D$6:D$990,B89)</f>
        <v>1</v>
      </c>
    </row>
    <row r="90" spans="2:5" ht="12.5" x14ac:dyDescent="0.25">
      <c r="B90" s="51" t="s">
        <v>829</v>
      </c>
      <c r="C90" s="51" t="s">
        <v>2773</v>
      </c>
      <c r="D90" s="51">
        <v>94204</v>
      </c>
      <c r="E90" s="55">
        <f>COUNTIF(Masters!D$6:D$990,B90)</f>
        <v>1</v>
      </c>
    </row>
    <row r="91" spans="2:5" ht="12.5" x14ac:dyDescent="0.25">
      <c r="B91" s="51" t="s">
        <v>1119</v>
      </c>
      <c r="C91" s="51" t="s">
        <v>2441</v>
      </c>
      <c r="D91" s="51">
        <v>72423</v>
      </c>
      <c r="E91" s="55">
        <f>COUNTIF(Masters!D$6:D$990,B91)</f>
        <v>1</v>
      </c>
    </row>
    <row r="92" spans="2:5" ht="12.5" x14ac:dyDescent="0.25">
      <c r="B92" s="51" t="s">
        <v>951</v>
      </c>
      <c r="C92" s="51" t="s">
        <v>2691</v>
      </c>
      <c r="D92" s="51">
        <v>94111</v>
      </c>
      <c r="E92" s="55">
        <f>COUNTIF(Masters!D$6:D$990,B92)</f>
        <v>1</v>
      </c>
    </row>
    <row r="93" spans="2:5" ht="12.5" x14ac:dyDescent="0.25">
      <c r="B93" s="51" t="s">
        <v>1028</v>
      </c>
      <c r="C93" s="51" t="s">
        <v>2045</v>
      </c>
      <c r="D93" s="51">
        <v>51122</v>
      </c>
      <c r="E93" s="55">
        <f>COUNTIF(Masters!D$6:D$990,B93)</f>
        <v>1</v>
      </c>
    </row>
    <row r="94" spans="2:5" ht="12.5" x14ac:dyDescent="0.25">
      <c r="B94" s="51" t="s">
        <v>537</v>
      </c>
      <c r="C94" s="51" t="s">
        <v>1796</v>
      </c>
      <c r="D94" s="51">
        <v>31209</v>
      </c>
      <c r="E94" s="55">
        <f>COUNTIF(Masters!D$6:D$990,B94)</f>
        <v>1</v>
      </c>
    </row>
    <row r="95" spans="2:5" ht="12.5" x14ac:dyDescent="0.25">
      <c r="B95" s="51" t="s">
        <v>399</v>
      </c>
      <c r="C95" s="51" t="s">
        <v>1770</v>
      </c>
      <c r="D95" s="51">
        <v>31301</v>
      </c>
      <c r="E95" s="55">
        <f>COUNTIF(Masters!D$6:D$990,B95)</f>
        <v>1</v>
      </c>
    </row>
    <row r="96" spans="2:5" ht="12.5" x14ac:dyDescent="0.25">
      <c r="B96" s="51" t="s">
        <v>552</v>
      </c>
      <c r="C96" s="51" t="s">
        <v>1813</v>
      </c>
      <c r="D96" s="51">
        <v>31203</v>
      </c>
      <c r="E96" s="55">
        <f>COUNTIF(Masters!D$6:D$990,B96)</f>
        <v>1</v>
      </c>
    </row>
    <row r="97" spans="2:5" ht="12.5" x14ac:dyDescent="0.25">
      <c r="B97" s="51" t="s">
        <v>480</v>
      </c>
      <c r="C97" s="51" t="s">
        <v>2842</v>
      </c>
      <c r="D97" s="51">
        <v>32129</v>
      </c>
      <c r="E97" s="55">
        <f>COUNTIF(Masters!D$6:D$990,B97)</f>
        <v>1</v>
      </c>
    </row>
    <row r="98" spans="2:5" ht="12.5" x14ac:dyDescent="0.25">
      <c r="B98" s="51" t="s">
        <v>596</v>
      </c>
      <c r="C98" s="51" t="s">
        <v>1886</v>
      </c>
      <c r="D98" s="51">
        <v>33109</v>
      </c>
      <c r="E98" s="55">
        <f>COUNTIF(Masters!D$6:D$990,B98)</f>
        <v>1</v>
      </c>
    </row>
    <row r="99" spans="2:5" ht="12.5" x14ac:dyDescent="0.25">
      <c r="B99" s="51" t="s">
        <v>885</v>
      </c>
      <c r="C99" s="51" t="s">
        <v>885</v>
      </c>
      <c r="D99" s="51">
        <v>31111</v>
      </c>
      <c r="E99" s="55">
        <f>COUNTIF(Masters!D$6:D$990,B99)</f>
        <v>1</v>
      </c>
    </row>
    <row r="100" spans="2:5" ht="12.5" x14ac:dyDescent="0.25">
      <c r="B100" s="51" t="s">
        <v>631</v>
      </c>
      <c r="C100" s="51" t="s">
        <v>2226</v>
      </c>
      <c r="D100" s="51">
        <v>64322</v>
      </c>
      <c r="E100" s="55">
        <f>COUNTIF(Masters!D$6:D$990,B100)</f>
        <v>1</v>
      </c>
    </row>
    <row r="101" spans="2:5" ht="12.5" x14ac:dyDescent="0.25">
      <c r="B101" s="51" t="s">
        <v>1120</v>
      </c>
      <c r="C101" s="51" t="s">
        <v>2691</v>
      </c>
      <c r="D101" s="51">
        <v>94111</v>
      </c>
      <c r="E101" s="55">
        <f>COUNTIF(Masters!D$6:D$990,B101)</f>
        <v>1</v>
      </c>
    </row>
    <row r="102" spans="2:5" ht="12.5" x14ac:dyDescent="0.25">
      <c r="B102" s="51" t="s">
        <v>1130</v>
      </c>
      <c r="C102" s="51" t="s">
        <v>2796</v>
      </c>
      <c r="D102" s="51">
        <v>94213</v>
      </c>
      <c r="E102" s="55">
        <f>COUNTIF(Masters!D$6:D$990,B102)</f>
        <v>1</v>
      </c>
    </row>
    <row r="103" spans="2:5" ht="12.5" x14ac:dyDescent="0.25">
      <c r="B103" s="51" t="s">
        <v>1131</v>
      </c>
      <c r="C103" s="51" t="s">
        <v>2843</v>
      </c>
      <c r="D103" s="51">
        <v>94121</v>
      </c>
      <c r="E103" s="55">
        <f>COUNTIF(Masters!D$6:D$990,B103)</f>
        <v>1</v>
      </c>
    </row>
    <row r="104" spans="2:5" ht="12.5" x14ac:dyDescent="0.25">
      <c r="B104" s="51" t="s">
        <v>989</v>
      </c>
      <c r="C104" s="51" t="s">
        <v>989</v>
      </c>
      <c r="D104" s="51">
        <v>53110</v>
      </c>
      <c r="E104" s="55">
        <f>COUNTIF(Masters!D$6:D$990,B104)</f>
        <v>1</v>
      </c>
    </row>
    <row r="105" spans="2:5" ht="12.5" x14ac:dyDescent="0.25">
      <c r="B105" s="51" t="s">
        <v>507</v>
      </c>
      <c r="C105" s="51" t="s">
        <v>507</v>
      </c>
      <c r="D105" s="51">
        <v>31202</v>
      </c>
      <c r="E105" s="55">
        <f>COUNTIF(Masters!D$6:D$990,B105)</f>
        <v>1</v>
      </c>
    </row>
    <row r="106" spans="2:5" ht="12.5" x14ac:dyDescent="0.25">
      <c r="B106" s="51" t="s">
        <v>892</v>
      </c>
      <c r="C106" s="51" t="s">
        <v>2844</v>
      </c>
      <c r="D106" s="51">
        <v>33103</v>
      </c>
      <c r="E106" s="55">
        <f>COUNTIF(Masters!D$6:D$990,B106)</f>
        <v>1</v>
      </c>
    </row>
    <row r="107" spans="2:5" ht="12.5" x14ac:dyDescent="0.25">
      <c r="B107" s="51" t="s">
        <v>497</v>
      </c>
      <c r="C107" s="51" t="s">
        <v>2334</v>
      </c>
      <c r="D107" s="51">
        <v>72202</v>
      </c>
      <c r="E107" s="55">
        <f>COUNTIF(Masters!D$6:D$990,B107)</f>
        <v>1</v>
      </c>
    </row>
    <row r="108" spans="2:5" ht="12.5" x14ac:dyDescent="0.25">
      <c r="B108" s="51" t="s">
        <v>1135</v>
      </c>
      <c r="C108" s="51" t="s">
        <v>2796</v>
      </c>
      <c r="D108" s="51">
        <v>94213</v>
      </c>
      <c r="E108" s="55">
        <f>COUNTIF(Masters!D$6:D$990,B108)</f>
        <v>1</v>
      </c>
    </row>
    <row r="109" spans="2:5" ht="12.5" x14ac:dyDescent="0.25">
      <c r="B109" s="51" t="s">
        <v>1033</v>
      </c>
      <c r="C109" s="51" t="s">
        <v>2749</v>
      </c>
      <c r="D109" s="51">
        <v>94151</v>
      </c>
      <c r="E109" s="55">
        <f>COUNTIF(Masters!D$6:D$990,B109)</f>
        <v>1</v>
      </c>
    </row>
    <row r="110" spans="2:5" ht="12.5" x14ac:dyDescent="0.25">
      <c r="B110" s="51" t="s">
        <v>403</v>
      </c>
      <c r="C110" s="51" t="s">
        <v>1770</v>
      </c>
      <c r="D110" s="51">
        <v>31301</v>
      </c>
      <c r="E110" s="55">
        <f>COUNTIF(Masters!D$6:D$990,B110)</f>
        <v>1</v>
      </c>
    </row>
    <row r="111" spans="2:5" ht="12.5" x14ac:dyDescent="0.25">
      <c r="B111" s="51" t="s">
        <v>1141</v>
      </c>
      <c r="C111" s="51" t="s">
        <v>1835</v>
      </c>
      <c r="D111" s="51">
        <v>32121</v>
      </c>
      <c r="E111" s="55">
        <f>COUNTIF(Masters!D$6:D$990,B111)</f>
        <v>1</v>
      </c>
    </row>
    <row r="112" spans="2:5" ht="12.5" x14ac:dyDescent="0.25">
      <c r="B112" s="51" t="s">
        <v>1142</v>
      </c>
      <c r="C112" s="51" t="s">
        <v>1835</v>
      </c>
      <c r="D112" s="51">
        <v>32121</v>
      </c>
      <c r="E112" s="55">
        <f>COUNTIF(Masters!D$6:D$990,B112)</f>
        <v>1</v>
      </c>
    </row>
    <row r="113" spans="2:5" ht="12.5" x14ac:dyDescent="0.25">
      <c r="B113" s="51" t="s">
        <v>1035</v>
      </c>
      <c r="C113" s="51" t="s">
        <v>2845</v>
      </c>
      <c r="D113" s="51">
        <v>72402</v>
      </c>
      <c r="E113" s="55">
        <f>COUNTIF(Masters!D$6:D$990,B113)</f>
        <v>1</v>
      </c>
    </row>
    <row r="114" spans="2:5" ht="12.5" x14ac:dyDescent="0.25">
      <c r="B114" s="51" t="s">
        <v>1147</v>
      </c>
      <c r="C114" s="51" t="s">
        <v>1831</v>
      </c>
      <c r="D114" s="51">
        <v>32103</v>
      </c>
      <c r="E114" s="55">
        <f>COUNTIF(Masters!D$6:D$990,B114)</f>
        <v>1</v>
      </c>
    </row>
    <row r="115" spans="2:5" ht="12.5" x14ac:dyDescent="0.25">
      <c r="B115" s="51" t="s">
        <v>1031</v>
      </c>
      <c r="C115" s="51" t="s">
        <v>2749</v>
      </c>
      <c r="D115" s="51">
        <v>94151</v>
      </c>
      <c r="E115" s="55">
        <f>COUNTIF(Masters!D$6:D$990,B115)</f>
        <v>1</v>
      </c>
    </row>
    <row r="116" spans="2:5" ht="12.5" x14ac:dyDescent="0.25">
      <c r="B116" s="51" t="s">
        <v>561</v>
      </c>
      <c r="C116" s="51" t="s">
        <v>2245</v>
      </c>
      <c r="D116" s="51">
        <v>63211</v>
      </c>
      <c r="E116" s="55">
        <f>COUNTIF(Masters!D$6:D$990,B116)</f>
        <v>1</v>
      </c>
    </row>
    <row r="117" spans="2:5" ht="12.5" x14ac:dyDescent="0.25">
      <c r="B117" s="51" t="s">
        <v>1032</v>
      </c>
      <c r="C117" s="51" t="s">
        <v>2840</v>
      </c>
      <c r="D117" s="51">
        <v>94140</v>
      </c>
      <c r="E117" s="55">
        <f>COUNTIF(Masters!D$6:D$990,B117)</f>
        <v>1</v>
      </c>
    </row>
    <row r="118" spans="2:5" ht="12.5" x14ac:dyDescent="0.25">
      <c r="B118" s="51" t="s">
        <v>1150</v>
      </c>
      <c r="C118" s="51" t="s">
        <v>2697</v>
      </c>
      <c r="D118" s="51">
        <v>94120</v>
      </c>
      <c r="E118" s="55">
        <f>COUNTIF(Masters!D$6:D$990,B118)</f>
        <v>1</v>
      </c>
    </row>
    <row r="119" spans="2:5" ht="12.5" x14ac:dyDescent="0.25">
      <c r="B119" s="51" t="s">
        <v>1037</v>
      </c>
      <c r="C119" s="51" t="s">
        <v>1505</v>
      </c>
      <c r="D119" s="51">
        <v>14112</v>
      </c>
      <c r="E119" s="55">
        <f>COUNTIF(Masters!D$6:D$990,B119)</f>
        <v>1</v>
      </c>
    </row>
    <row r="120" spans="2:5" ht="12.5" x14ac:dyDescent="0.25">
      <c r="B120" s="51" t="s">
        <v>1152</v>
      </c>
      <c r="C120" s="51" t="s">
        <v>2180</v>
      </c>
      <c r="D120" s="51">
        <v>63220</v>
      </c>
      <c r="E120" s="55">
        <f>COUNTIF(Masters!D$6:D$990,B120)</f>
        <v>1</v>
      </c>
    </row>
    <row r="121" spans="2:5" ht="12.5" x14ac:dyDescent="0.25">
      <c r="B121" s="51" t="s">
        <v>484</v>
      </c>
      <c r="C121" s="51" t="s">
        <v>2180</v>
      </c>
      <c r="D121" s="51">
        <v>63220</v>
      </c>
      <c r="E121" s="55">
        <f>COUNTIF(Masters!D$6:D$990,B121)</f>
        <v>1</v>
      </c>
    </row>
    <row r="122" spans="2:5" ht="12.5" x14ac:dyDescent="0.25">
      <c r="B122" s="51" t="s">
        <v>1154</v>
      </c>
      <c r="C122" s="51" t="s">
        <v>2435</v>
      </c>
      <c r="D122" s="51">
        <v>72421</v>
      </c>
      <c r="E122" s="55">
        <f>COUNTIF(Masters!D$6:D$990,B122)</f>
        <v>1</v>
      </c>
    </row>
    <row r="123" spans="2:5" ht="12.5" x14ac:dyDescent="0.25">
      <c r="B123" s="51" t="s">
        <v>1155</v>
      </c>
      <c r="C123" s="51" t="s">
        <v>2752</v>
      </c>
      <c r="D123" s="51">
        <v>94152</v>
      </c>
      <c r="E123" s="55">
        <f>COUNTIF(Masters!D$6:D$990,B123)</f>
        <v>1</v>
      </c>
    </row>
    <row r="124" spans="2:5" ht="12.5" x14ac:dyDescent="0.25">
      <c r="B124" s="51" t="s">
        <v>498</v>
      </c>
      <c r="C124" s="51" t="s">
        <v>2351</v>
      </c>
      <c r="D124" s="51">
        <v>72301</v>
      </c>
      <c r="E124" s="55">
        <f>COUNTIF(Masters!D$6:D$990,B124)</f>
        <v>1</v>
      </c>
    </row>
    <row r="125" spans="2:5" ht="12.5" x14ac:dyDescent="0.25">
      <c r="B125" s="51" t="s">
        <v>500</v>
      </c>
      <c r="C125" s="51" t="s">
        <v>2351</v>
      </c>
      <c r="D125" s="51">
        <v>72301</v>
      </c>
      <c r="E125" s="55">
        <f>COUNTIF(Masters!D$6:D$990,B125)</f>
        <v>1</v>
      </c>
    </row>
    <row r="126" spans="2:5" ht="12.5" x14ac:dyDescent="0.25">
      <c r="B126" s="51" t="s">
        <v>475</v>
      </c>
      <c r="C126" s="51" t="s">
        <v>2837</v>
      </c>
      <c r="D126" s="51">
        <v>52119</v>
      </c>
      <c r="E126" s="55">
        <f>COUNTIF(Masters!D$6:D$990,B126)</f>
        <v>1</v>
      </c>
    </row>
    <row r="127" spans="2:5" ht="12.5" x14ac:dyDescent="0.25">
      <c r="B127" s="51" t="s">
        <v>683</v>
      </c>
      <c r="C127" s="51" t="s">
        <v>2395</v>
      </c>
      <c r="D127" s="51">
        <v>72023</v>
      </c>
      <c r="E127" s="55">
        <f>COUNTIF(Masters!D$6:D$990,B127)</f>
        <v>1</v>
      </c>
    </row>
    <row r="128" spans="2:5" ht="12.5" x14ac:dyDescent="0.25">
      <c r="B128" s="51" t="s">
        <v>485</v>
      </c>
      <c r="C128" s="51" t="s">
        <v>2177</v>
      </c>
      <c r="D128" s="51">
        <v>64200</v>
      </c>
      <c r="E128" s="55">
        <f>COUNTIF(Masters!D$6:D$990,B128)</f>
        <v>1</v>
      </c>
    </row>
    <row r="129" spans="2:5" ht="12.5" x14ac:dyDescent="0.25">
      <c r="B129" s="51" t="s">
        <v>617</v>
      </c>
      <c r="C129" s="51" t="s">
        <v>2491</v>
      </c>
      <c r="D129" s="51">
        <v>73301</v>
      </c>
      <c r="E129" s="55">
        <f>COUNTIF(Masters!D$6:D$990,B129)</f>
        <v>1</v>
      </c>
    </row>
    <row r="130" spans="2:5" ht="12.5" x14ac:dyDescent="0.25">
      <c r="B130" s="51" t="s">
        <v>1040</v>
      </c>
      <c r="C130" s="51" t="s">
        <v>2835</v>
      </c>
      <c r="D130" s="51">
        <v>53100</v>
      </c>
      <c r="E130" s="55">
        <f>COUNTIF(Masters!D$6:D$990,B130)</f>
        <v>1</v>
      </c>
    </row>
    <row r="131" spans="2:5" ht="12.5" x14ac:dyDescent="0.25">
      <c r="B131" s="51" t="s">
        <v>503</v>
      </c>
      <c r="C131" s="51" t="s">
        <v>2831</v>
      </c>
      <c r="D131" s="51">
        <v>72204</v>
      </c>
      <c r="E131" s="55">
        <f>COUNTIF(Masters!D$6:D$990,B131)</f>
        <v>1</v>
      </c>
    </row>
    <row r="132" spans="2:5" ht="12.5" x14ac:dyDescent="0.25">
      <c r="B132" s="51" t="s">
        <v>1151</v>
      </c>
      <c r="C132" s="51" t="s">
        <v>2728</v>
      </c>
      <c r="D132" s="51">
        <v>94132</v>
      </c>
      <c r="E132" s="55">
        <f>COUNTIF(Masters!D$6:D$990,B132)</f>
        <v>1</v>
      </c>
    </row>
    <row r="133" spans="2:5" ht="12.5" x14ac:dyDescent="0.25">
      <c r="B133" s="51" t="s">
        <v>486</v>
      </c>
      <c r="C133" s="51" t="s">
        <v>2309</v>
      </c>
      <c r="D133" s="51">
        <v>72101</v>
      </c>
      <c r="E133" s="55">
        <f>COUNTIF(Masters!D$6:D$990,B133)</f>
        <v>1</v>
      </c>
    </row>
    <row r="134" spans="2:5" ht="12.5" x14ac:dyDescent="0.25">
      <c r="B134" s="51" t="s">
        <v>641</v>
      </c>
      <c r="C134" s="51" t="s">
        <v>641</v>
      </c>
      <c r="D134" s="51">
        <v>31103</v>
      </c>
      <c r="E134" s="55">
        <f>COUNTIF(Masters!D$6:D$990,B134)</f>
        <v>1</v>
      </c>
    </row>
    <row r="135" spans="2:5" ht="12.5" x14ac:dyDescent="0.25">
      <c r="B135" s="51" t="s">
        <v>490</v>
      </c>
      <c r="C135" s="51" t="s">
        <v>2183</v>
      </c>
      <c r="D135" s="51">
        <v>62202</v>
      </c>
      <c r="E135" s="55">
        <f>COUNTIF(Masters!D$6:D$990,B135)</f>
        <v>1</v>
      </c>
    </row>
    <row r="136" spans="2:5" ht="12.5" x14ac:dyDescent="0.25">
      <c r="B136" s="51" t="s">
        <v>551</v>
      </c>
      <c r="C136" s="51" t="s">
        <v>2846</v>
      </c>
      <c r="D136" s="51">
        <v>32200</v>
      </c>
      <c r="E136" s="55">
        <f>COUNTIF(Masters!D$6:D$990,B136)</f>
        <v>1</v>
      </c>
    </row>
    <row r="137" spans="2:5" ht="12.5" x14ac:dyDescent="0.25">
      <c r="B137" s="51" t="s">
        <v>805</v>
      </c>
      <c r="C137" s="51" t="s">
        <v>1742</v>
      </c>
      <c r="D137" s="51">
        <v>72601</v>
      </c>
      <c r="E137" s="55">
        <f>COUNTIF(Masters!D$6:D$990,B137)</f>
        <v>1</v>
      </c>
    </row>
    <row r="138" spans="2:5" ht="12.5" x14ac:dyDescent="0.25">
      <c r="B138" s="51" t="s">
        <v>1047</v>
      </c>
      <c r="C138" s="51" t="s">
        <v>1706</v>
      </c>
      <c r="D138" s="51">
        <v>22313</v>
      </c>
      <c r="E138" s="55">
        <f>COUNTIF(Masters!D$6:D$990,B138)</f>
        <v>1</v>
      </c>
    </row>
    <row r="139" spans="2:5" ht="12.5" x14ac:dyDescent="0.25">
      <c r="B139" s="51" t="s">
        <v>1048</v>
      </c>
      <c r="C139" s="51" t="s">
        <v>1706</v>
      </c>
      <c r="D139" s="51">
        <v>22313</v>
      </c>
      <c r="E139" s="55">
        <f>COUNTIF(Masters!D$6:D$990,B139)</f>
        <v>1</v>
      </c>
    </row>
    <row r="140" spans="2:5" ht="12.5" x14ac:dyDescent="0.25">
      <c r="B140" s="51" t="s">
        <v>711</v>
      </c>
      <c r="C140" s="51" t="s">
        <v>1727</v>
      </c>
      <c r="D140" s="51">
        <v>22231</v>
      </c>
      <c r="E140" s="55">
        <f>COUNTIF(Masters!D$6:D$990,B140)</f>
        <v>1</v>
      </c>
    </row>
    <row r="141" spans="2:5" ht="12.5" x14ac:dyDescent="0.25">
      <c r="B141" s="51" t="s">
        <v>981</v>
      </c>
      <c r="C141" s="51" t="s">
        <v>1867</v>
      </c>
      <c r="D141" s="51">
        <v>32102</v>
      </c>
      <c r="E141" s="55">
        <f>COUNTIF(Masters!D$6:D$990,B141)</f>
        <v>1</v>
      </c>
    </row>
    <row r="142" spans="2:5" ht="12.5" x14ac:dyDescent="0.25">
      <c r="B142" s="51" t="s">
        <v>962</v>
      </c>
      <c r="C142" s="51" t="s">
        <v>2373</v>
      </c>
      <c r="D142" s="51">
        <v>73110</v>
      </c>
      <c r="E142" s="55">
        <f>COUNTIF(Masters!D$6:D$990,B142)</f>
        <v>1</v>
      </c>
    </row>
    <row r="143" spans="2:5" ht="12.5" x14ac:dyDescent="0.25">
      <c r="B143" s="51" t="s">
        <v>406</v>
      </c>
      <c r="C143" s="51" t="s">
        <v>419</v>
      </c>
      <c r="D143" s="51">
        <v>14101</v>
      </c>
      <c r="E143" s="55">
        <f>COUNTIF(Masters!D$6:D$990,B143)</f>
        <v>1</v>
      </c>
    </row>
    <row r="144" spans="2:5" ht="12.5" x14ac:dyDescent="0.25">
      <c r="B144" s="51" t="s">
        <v>857</v>
      </c>
      <c r="C144" s="51" t="s">
        <v>857</v>
      </c>
      <c r="D144" s="51">
        <v>21200</v>
      </c>
      <c r="E144" s="55">
        <f>COUNTIF(Masters!D$6:D$990,B144)</f>
        <v>1</v>
      </c>
    </row>
    <row r="145" spans="2:5" ht="12.5" x14ac:dyDescent="0.25">
      <c r="B145" s="51" t="s">
        <v>971</v>
      </c>
      <c r="C145" s="51" t="s">
        <v>2592</v>
      </c>
      <c r="D145" s="51">
        <v>85101</v>
      </c>
      <c r="E145" s="55">
        <f>COUNTIF(Masters!D$6:D$990,B145)</f>
        <v>1</v>
      </c>
    </row>
    <row r="146" spans="2:5" ht="12.5" x14ac:dyDescent="0.25">
      <c r="B146" s="51" t="s">
        <v>841</v>
      </c>
      <c r="C146" s="51" t="s">
        <v>2847</v>
      </c>
      <c r="D146" s="51">
        <v>31300</v>
      </c>
      <c r="E146" s="55">
        <f>COUNTIF(Masters!D$6:D$990,B146)</f>
        <v>1</v>
      </c>
    </row>
    <row r="147" spans="2:5" ht="12.5" x14ac:dyDescent="0.25">
      <c r="B147" s="51" t="s">
        <v>847</v>
      </c>
      <c r="C147" s="51" t="s">
        <v>1946</v>
      </c>
      <c r="D147" s="51">
        <v>41403</v>
      </c>
      <c r="E147" s="55">
        <f>COUNTIF(Masters!D$6:D$990,B147)</f>
        <v>1</v>
      </c>
    </row>
    <row r="148" spans="2:5" ht="12.5" x14ac:dyDescent="0.25">
      <c r="B148" s="51" t="s">
        <v>861</v>
      </c>
      <c r="C148" s="51" t="s">
        <v>2242</v>
      </c>
      <c r="D148" s="51">
        <v>64201</v>
      </c>
      <c r="E148" s="55">
        <f>COUNTIF(Masters!D$6:D$990,B148)</f>
        <v>1</v>
      </c>
    </row>
    <row r="149" spans="2:5" ht="12.5" x14ac:dyDescent="0.25">
      <c r="B149" s="51" t="s">
        <v>826</v>
      </c>
      <c r="C149" s="51" t="s">
        <v>2737</v>
      </c>
      <c r="D149" s="51">
        <v>94141</v>
      </c>
      <c r="E149" s="55">
        <f>COUNTIF(Masters!D$6:D$990,B149)</f>
        <v>1</v>
      </c>
    </row>
    <row r="150" spans="2:5" ht="12.5" x14ac:dyDescent="0.25">
      <c r="B150" s="51" t="s">
        <v>827</v>
      </c>
      <c r="C150" s="51" t="s">
        <v>2737</v>
      </c>
      <c r="D150" s="51">
        <v>94141</v>
      </c>
      <c r="E150" s="55">
        <f>COUNTIF(Masters!D$6:D$990,B150)</f>
        <v>1</v>
      </c>
    </row>
    <row r="151" spans="2:5" ht="12.5" x14ac:dyDescent="0.25">
      <c r="B151" s="51" t="s">
        <v>754</v>
      </c>
      <c r="C151" s="51" t="s">
        <v>2848</v>
      </c>
      <c r="D151" s="51">
        <v>21222</v>
      </c>
      <c r="E151" s="55">
        <f>COUNTIF(Masters!D$6:D$990,B151)</f>
        <v>1</v>
      </c>
    </row>
    <row r="152" spans="2:5" ht="12.5" x14ac:dyDescent="0.25">
      <c r="B152" s="51" t="s">
        <v>705</v>
      </c>
      <c r="C152" s="51" t="s">
        <v>2770</v>
      </c>
      <c r="D152" s="51">
        <v>94203</v>
      </c>
      <c r="E152" s="55">
        <f>COUNTIF(Masters!D$6:D$990,B152)</f>
        <v>1</v>
      </c>
    </row>
    <row r="153" spans="2:5" ht="12.5" x14ac:dyDescent="0.25">
      <c r="B153" s="51" t="s">
        <v>907</v>
      </c>
      <c r="C153" s="51" t="s">
        <v>2849</v>
      </c>
      <c r="D153" s="51">
        <v>65312</v>
      </c>
      <c r="E153" s="55">
        <f>COUNTIF(Masters!D$6:D$990,B153)</f>
        <v>1</v>
      </c>
    </row>
    <row r="154" spans="2:5" ht="12.5" x14ac:dyDescent="0.25">
      <c r="B154" s="51" t="s">
        <v>935</v>
      </c>
      <c r="C154" s="51" t="s">
        <v>2808</v>
      </c>
      <c r="D154" s="51">
        <v>95102</v>
      </c>
      <c r="E154" s="55">
        <f>COUNTIF(Masters!D$6:D$990,B154)</f>
        <v>1</v>
      </c>
    </row>
    <row r="155" spans="2:5" ht="12.5" x14ac:dyDescent="0.25">
      <c r="B155" s="51" t="s">
        <v>946</v>
      </c>
      <c r="C155" s="51" t="s">
        <v>2776</v>
      </c>
      <c r="D155" s="51">
        <v>94205</v>
      </c>
      <c r="E155" s="55">
        <f>COUNTIF(Masters!D$6:D$990,B155)</f>
        <v>1</v>
      </c>
    </row>
    <row r="156" spans="2:5" ht="12.5" x14ac:dyDescent="0.25">
      <c r="B156" s="51" t="s">
        <v>308</v>
      </c>
      <c r="C156" s="51" t="s">
        <v>1356</v>
      </c>
      <c r="D156" s="51">
        <v>70012</v>
      </c>
      <c r="E156" s="55">
        <f>COUNTIF(Masters!D$6:D$990,B156)</f>
        <v>1</v>
      </c>
    </row>
    <row r="157" spans="2:5" ht="12.5" x14ac:dyDescent="0.25">
      <c r="B157" s="51" t="s">
        <v>1208</v>
      </c>
      <c r="C157" s="51" t="s">
        <v>1377</v>
      </c>
      <c r="D157" s="51">
        <v>90010</v>
      </c>
      <c r="E157" s="55">
        <f>COUNTIF(Masters!D$6:D$990,B157)</f>
        <v>1</v>
      </c>
    </row>
    <row r="158" spans="2:5" ht="12.5" x14ac:dyDescent="0.25">
      <c r="B158" s="51" t="s">
        <v>572</v>
      </c>
      <c r="C158" s="51" t="s">
        <v>2257</v>
      </c>
      <c r="D158" s="51">
        <v>65101</v>
      </c>
      <c r="E158" s="55">
        <f>COUNTIF(Masters!D$6:D$990,B158)</f>
        <v>1</v>
      </c>
    </row>
    <row r="159" spans="2:5" ht="12.5" x14ac:dyDescent="0.25">
      <c r="B159" s="51" t="s">
        <v>975</v>
      </c>
      <c r="C159" s="51" t="s">
        <v>2599</v>
      </c>
      <c r="D159" s="51">
        <v>85102</v>
      </c>
      <c r="E159" s="55">
        <f>COUNTIF(Masters!D$6:D$990,B159)</f>
        <v>1</v>
      </c>
    </row>
    <row r="160" spans="2:5" ht="12.5" x14ac:dyDescent="0.25">
      <c r="B160" s="51" t="s">
        <v>722</v>
      </c>
      <c r="C160" s="51" t="s">
        <v>1670</v>
      </c>
      <c r="D160" s="51">
        <v>22111</v>
      </c>
      <c r="E160" s="55">
        <f>COUNTIF(Masters!D$6:D$990,B160)</f>
        <v>1</v>
      </c>
    </row>
    <row r="161" spans="2:5" ht="12.5" x14ac:dyDescent="0.25">
      <c r="B161" s="51" t="s">
        <v>415</v>
      </c>
      <c r="C161" s="51" t="s">
        <v>2835</v>
      </c>
      <c r="D161" s="51">
        <v>53100</v>
      </c>
      <c r="E161" s="55">
        <f>COUNTIF(Masters!D$6:D$990,B161)</f>
        <v>1</v>
      </c>
    </row>
    <row r="162" spans="2:5" ht="12.5" x14ac:dyDescent="0.25">
      <c r="B162" s="51" t="s">
        <v>707</v>
      </c>
      <c r="C162" s="51" t="s">
        <v>2835</v>
      </c>
      <c r="D162" s="51">
        <v>53100</v>
      </c>
      <c r="E162" s="55">
        <f>COUNTIF(Masters!D$6:D$990,B162)</f>
        <v>1</v>
      </c>
    </row>
    <row r="163" spans="2:5" ht="12.5" x14ac:dyDescent="0.25">
      <c r="B163" s="51" t="s">
        <v>1209</v>
      </c>
      <c r="C163" s="51" t="s">
        <v>1380</v>
      </c>
      <c r="D163" s="51">
        <v>90011</v>
      </c>
      <c r="E163" s="55">
        <f>COUNTIF(Masters!D$6:D$990,B163)</f>
        <v>1</v>
      </c>
    </row>
    <row r="164" spans="2:5" ht="12.5" x14ac:dyDescent="0.25">
      <c r="B164" s="51" t="s">
        <v>843</v>
      </c>
      <c r="C164" s="51" t="s">
        <v>1371</v>
      </c>
      <c r="D164" s="51">
        <v>80021</v>
      </c>
      <c r="E164" s="55">
        <f>COUNTIF(Masters!D$6:D$990,B164)</f>
        <v>1</v>
      </c>
    </row>
    <row r="165" spans="2:5" ht="12.5" x14ac:dyDescent="0.25">
      <c r="B165" s="51" t="s">
        <v>952</v>
      </c>
      <c r="C165" s="51" t="s">
        <v>2850</v>
      </c>
      <c r="D165" s="51">
        <v>85103</v>
      </c>
      <c r="E165" s="55">
        <f>COUNTIF(Masters!D$6:D$990,B165)</f>
        <v>1</v>
      </c>
    </row>
    <row r="166" spans="2:5" ht="12.5" x14ac:dyDescent="0.25">
      <c r="B166" s="51" t="s">
        <v>735</v>
      </c>
      <c r="C166" s="51" t="s">
        <v>1935</v>
      </c>
      <c r="D166" s="51">
        <v>41400</v>
      </c>
      <c r="E166" s="55">
        <f>COUNTIF(Masters!D$6:D$990,B166)</f>
        <v>1</v>
      </c>
    </row>
    <row r="167" spans="2:5" ht="12.5" x14ac:dyDescent="0.25">
      <c r="B167" s="51" t="s">
        <v>953</v>
      </c>
      <c r="C167" s="51" t="s">
        <v>2605</v>
      </c>
      <c r="D167" s="51">
        <v>85111</v>
      </c>
      <c r="E167" s="55">
        <f>COUNTIF(Masters!D$6:D$990,B167)</f>
        <v>1</v>
      </c>
    </row>
    <row r="168" spans="2:5" ht="12.5" x14ac:dyDescent="0.25">
      <c r="B168" s="51" t="s">
        <v>909</v>
      </c>
      <c r="C168" s="51" t="s">
        <v>1886</v>
      </c>
      <c r="D168" s="51">
        <v>33109</v>
      </c>
      <c r="E168" s="55">
        <f>COUNTIF(Masters!D$6:D$990,B168)</f>
        <v>1</v>
      </c>
    </row>
    <row r="169" spans="2:5" ht="12.5" x14ac:dyDescent="0.25">
      <c r="B169" s="51" t="s">
        <v>987</v>
      </c>
      <c r="C169" s="51" t="s">
        <v>1796</v>
      </c>
      <c r="D169" s="51">
        <v>31209</v>
      </c>
      <c r="E169" s="55">
        <f>COUNTIF(Masters!D$6:D$990,B169)</f>
        <v>1</v>
      </c>
    </row>
    <row r="170" spans="2:5" ht="12.5" x14ac:dyDescent="0.25">
      <c r="B170" s="51" t="s">
        <v>798</v>
      </c>
      <c r="C170" s="51" t="s">
        <v>2851</v>
      </c>
      <c r="D170" s="51">
        <v>94107</v>
      </c>
      <c r="E170" s="55">
        <f>COUNTIF(Masters!D$6:D$990,B170)</f>
        <v>1</v>
      </c>
    </row>
    <row r="171" spans="2:5" ht="12.5" x14ac:dyDescent="0.25">
      <c r="B171" s="51" t="s">
        <v>401</v>
      </c>
      <c r="C171" s="51" t="s">
        <v>2147</v>
      </c>
      <c r="D171" s="51">
        <v>62022</v>
      </c>
      <c r="E171" s="55">
        <f>COUNTIF(Masters!D$6:D$990,B171)</f>
        <v>1</v>
      </c>
    </row>
    <row r="172" spans="2:5" ht="12.5" x14ac:dyDescent="0.25">
      <c r="B172" s="51" t="s">
        <v>1129</v>
      </c>
      <c r="C172" s="51" t="s">
        <v>2852</v>
      </c>
      <c r="D172" s="51">
        <v>94211</v>
      </c>
      <c r="E172" s="55">
        <f>COUNTIF(Masters!D$6:D$990,B172)</f>
        <v>1</v>
      </c>
    </row>
    <row r="173" spans="2:5" ht="12.5" x14ac:dyDescent="0.25">
      <c r="B173" s="51" t="s">
        <v>955</v>
      </c>
      <c r="C173" s="51" t="s">
        <v>2713</v>
      </c>
      <c r="D173" s="51">
        <v>94123</v>
      </c>
      <c r="E173" s="55">
        <f>COUNTIF(Masters!D$6:D$990,B173)</f>
        <v>1</v>
      </c>
    </row>
    <row r="174" spans="2:5" ht="12.5" x14ac:dyDescent="0.25">
      <c r="B174" s="51" t="s">
        <v>1211</v>
      </c>
      <c r="C174" s="51" t="s">
        <v>1380</v>
      </c>
      <c r="D174" s="51">
        <v>90011</v>
      </c>
      <c r="E174" s="55">
        <f>COUNTIF(Masters!D$6:D$990,B174)</f>
        <v>1</v>
      </c>
    </row>
    <row r="175" spans="2:5" ht="12.5" x14ac:dyDescent="0.25">
      <c r="B175" s="51" t="s">
        <v>471</v>
      </c>
      <c r="C175" s="51" t="s">
        <v>1557</v>
      </c>
      <c r="D175" s="51">
        <v>21100</v>
      </c>
      <c r="E175" s="55">
        <f>COUNTIF(Masters!D$6:D$990,B175)</f>
        <v>1</v>
      </c>
    </row>
    <row r="176" spans="2:5" ht="12.5" x14ac:dyDescent="0.25">
      <c r="B176" s="51" t="s">
        <v>724</v>
      </c>
      <c r="C176" s="51" t="s">
        <v>1670</v>
      </c>
      <c r="D176" s="51">
        <v>22111</v>
      </c>
      <c r="E176" s="55">
        <f>COUNTIF(Masters!D$6:D$990,B176)</f>
        <v>1</v>
      </c>
    </row>
    <row r="177" spans="2:5" ht="12.5" x14ac:dyDescent="0.25">
      <c r="B177" s="51" t="s">
        <v>1030</v>
      </c>
      <c r="C177" s="51" t="s">
        <v>2749</v>
      </c>
      <c r="D177" s="51">
        <v>94151</v>
      </c>
      <c r="E177" s="55">
        <f>COUNTIF(Masters!D$6:D$990,B177)</f>
        <v>1</v>
      </c>
    </row>
    <row r="178" spans="2:5" ht="12.5" x14ac:dyDescent="0.25">
      <c r="B178" s="51" t="s">
        <v>521</v>
      </c>
      <c r="C178" s="51" t="s">
        <v>2853</v>
      </c>
      <c r="D178" s="51">
        <v>74100</v>
      </c>
      <c r="E178" s="55">
        <f>COUNTIF(Masters!D$6:D$990,B178)</f>
        <v>1</v>
      </c>
    </row>
    <row r="179" spans="2:5" ht="12.5" x14ac:dyDescent="0.25">
      <c r="B179" s="51" t="s">
        <v>831</v>
      </c>
      <c r="C179" s="51" t="s">
        <v>2737</v>
      </c>
      <c r="D179" s="51">
        <v>94141</v>
      </c>
      <c r="E179" s="55">
        <f>COUNTIF(Masters!D$6:D$990,B179)</f>
        <v>1</v>
      </c>
    </row>
    <row r="180" spans="2:5" ht="12.5" x14ac:dyDescent="0.25">
      <c r="B180" s="51" t="s">
        <v>1167</v>
      </c>
      <c r="C180" s="51" t="s">
        <v>2656</v>
      </c>
      <c r="D180" s="51">
        <v>92100</v>
      </c>
      <c r="E180" s="55">
        <f>COUNTIF(Masters!D$6:D$990,B180)</f>
        <v>1</v>
      </c>
    </row>
    <row r="181" spans="2:5" ht="12.5" x14ac:dyDescent="0.25">
      <c r="B181" s="51" t="s">
        <v>1168</v>
      </c>
      <c r="C181" s="51" t="s">
        <v>2656</v>
      </c>
      <c r="D181" s="51">
        <v>92100</v>
      </c>
      <c r="E181" s="55">
        <f>COUNTIF(Masters!D$6:D$990,B181)</f>
        <v>1</v>
      </c>
    </row>
    <row r="182" spans="2:5" ht="12.5" x14ac:dyDescent="0.25">
      <c r="B182" s="51" t="s">
        <v>1212</v>
      </c>
      <c r="C182" s="51" t="s">
        <v>2854</v>
      </c>
      <c r="D182" s="51">
        <v>12013</v>
      </c>
      <c r="E182" s="55">
        <f>COUNTIF(Masters!D$6:D$990,B182)</f>
        <v>1</v>
      </c>
    </row>
    <row r="183" spans="2:5" ht="12.5" x14ac:dyDescent="0.25">
      <c r="B183" s="51" t="s">
        <v>509</v>
      </c>
      <c r="C183" s="51" t="s">
        <v>2232</v>
      </c>
      <c r="D183" s="51">
        <v>64410</v>
      </c>
      <c r="E183" s="55">
        <f>COUNTIF(Masters!D$6:D$990,B183)</f>
        <v>1</v>
      </c>
    </row>
    <row r="184" spans="2:5" ht="12.5" x14ac:dyDescent="0.25">
      <c r="B184" s="51" t="s">
        <v>863</v>
      </c>
      <c r="C184" s="51" t="s">
        <v>2855</v>
      </c>
      <c r="D184" s="51">
        <v>65229</v>
      </c>
      <c r="E184" s="55">
        <f>COUNTIF(Masters!D$6:D$990,B184)</f>
        <v>1</v>
      </c>
    </row>
    <row r="185" spans="2:5" ht="12.5" x14ac:dyDescent="0.25">
      <c r="B185" s="51" t="s">
        <v>315</v>
      </c>
      <c r="C185" s="51" t="s">
        <v>2450</v>
      </c>
      <c r="D185" s="51">
        <v>73311</v>
      </c>
      <c r="E185" s="55">
        <f>COUNTIF(Masters!D$6:D$990,B185)</f>
        <v>1</v>
      </c>
    </row>
    <row r="186" spans="2:5" ht="12.5" x14ac:dyDescent="0.25">
      <c r="B186" s="51" t="s">
        <v>871</v>
      </c>
      <c r="C186" s="51" t="s">
        <v>1957</v>
      </c>
      <c r="D186" s="51">
        <v>41406</v>
      </c>
      <c r="E186" s="55">
        <f>COUNTIF(Masters!D$6:D$990,B186)</f>
        <v>1</v>
      </c>
    </row>
    <row r="187" spans="2:5" ht="12.5" x14ac:dyDescent="0.25">
      <c r="B187" s="51" t="s">
        <v>740</v>
      </c>
      <c r="C187" s="51" t="s">
        <v>1935</v>
      </c>
      <c r="D187" s="51">
        <v>41400</v>
      </c>
      <c r="E187" s="55">
        <f>COUNTIF(Masters!D$6:D$990,B187)</f>
        <v>1</v>
      </c>
    </row>
    <row r="188" spans="2:5" ht="12.5" x14ac:dyDescent="0.25">
      <c r="B188" s="51" t="s">
        <v>578</v>
      </c>
      <c r="C188" s="51" t="s">
        <v>2836</v>
      </c>
      <c r="D188" s="51">
        <v>53111</v>
      </c>
      <c r="E188" s="55">
        <f>COUNTIF(Masters!D$6:D$990,B188)</f>
        <v>1</v>
      </c>
    </row>
    <row r="189" spans="2:5" ht="12.5" x14ac:dyDescent="0.25">
      <c r="B189" s="51" t="s">
        <v>979</v>
      </c>
      <c r="C189" s="51" t="s">
        <v>2599</v>
      </c>
      <c r="D189" s="51">
        <v>85102</v>
      </c>
      <c r="E189" s="55">
        <f>COUNTIF(Masters!D$6:D$990,B189)</f>
        <v>1</v>
      </c>
    </row>
    <row r="190" spans="2:5" ht="12.5" x14ac:dyDescent="0.25">
      <c r="B190" s="51" t="s">
        <v>366</v>
      </c>
      <c r="C190" s="51" t="s">
        <v>2008</v>
      </c>
      <c r="D190" s="51">
        <v>43200</v>
      </c>
      <c r="E190" s="55">
        <f>COUNTIF(Masters!D$6:D$990,B190)</f>
        <v>1</v>
      </c>
    </row>
    <row r="191" spans="2:5" ht="12.5" x14ac:dyDescent="0.25">
      <c r="B191" s="51" t="s">
        <v>357</v>
      </c>
      <c r="C191" s="51" t="s">
        <v>2211</v>
      </c>
      <c r="D191" s="51">
        <v>64311</v>
      </c>
      <c r="E191" s="55">
        <f>COUNTIF(Masters!D$6:D$990,B191)</f>
        <v>1</v>
      </c>
    </row>
    <row r="192" spans="2:5" ht="12.5" x14ac:dyDescent="0.25">
      <c r="B192" s="51" t="s">
        <v>728</v>
      </c>
      <c r="C192" s="51" t="s">
        <v>2045</v>
      </c>
      <c r="D192" s="51">
        <v>51122</v>
      </c>
      <c r="E192" s="55">
        <f>COUNTIF(Masters!D$6:D$990,B192)</f>
        <v>1</v>
      </c>
    </row>
    <row r="193" spans="2:5" ht="12.5" x14ac:dyDescent="0.25">
      <c r="B193" s="51" t="s">
        <v>873</v>
      </c>
      <c r="C193" s="51" t="s">
        <v>1957</v>
      </c>
      <c r="D193" s="51">
        <v>41406</v>
      </c>
      <c r="E193" s="55">
        <f>COUNTIF(Masters!D$6:D$990,B193)</f>
        <v>1</v>
      </c>
    </row>
    <row r="194" spans="2:5" ht="12.5" x14ac:dyDescent="0.25">
      <c r="B194" s="51" t="s">
        <v>434</v>
      </c>
      <c r="C194" s="51" t="s">
        <v>2626</v>
      </c>
      <c r="D194" s="51">
        <v>92015</v>
      </c>
      <c r="E194" s="55">
        <f>COUNTIF(Masters!D$6:D$990,B194)</f>
        <v>1</v>
      </c>
    </row>
    <row r="195" spans="2:5" ht="12.5" x14ac:dyDescent="0.25">
      <c r="B195" s="51" t="s">
        <v>436</v>
      </c>
      <c r="C195" s="51" t="s">
        <v>2638</v>
      </c>
      <c r="D195" s="51">
        <v>92022</v>
      </c>
      <c r="E195" s="55">
        <f>COUNTIF(Masters!D$6:D$990,B195)</f>
        <v>1</v>
      </c>
    </row>
    <row r="196" spans="2:5" ht="12.5" x14ac:dyDescent="0.25">
      <c r="B196" s="51" t="s">
        <v>674</v>
      </c>
      <c r="C196" s="51" t="s">
        <v>2536</v>
      </c>
      <c r="D196" s="51">
        <v>82010</v>
      </c>
      <c r="E196" s="55">
        <f>COUNTIF(Masters!D$6:D$990,B196)</f>
        <v>1</v>
      </c>
    </row>
    <row r="197" spans="2:5" ht="12.5" x14ac:dyDescent="0.25">
      <c r="B197" s="51" t="s">
        <v>681</v>
      </c>
      <c r="C197" s="51" t="s">
        <v>2629</v>
      </c>
      <c r="D197" s="51">
        <v>92020</v>
      </c>
      <c r="E197" s="55">
        <f>COUNTIF(Masters!D$6:D$990,B197)</f>
        <v>1</v>
      </c>
    </row>
    <row r="198" spans="2:5" ht="12.5" x14ac:dyDescent="0.25">
      <c r="B198" s="51" t="s">
        <v>684</v>
      </c>
      <c r="C198" s="51" t="s">
        <v>2848</v>
      </c>
      <c r="D198" s="51">
        <v>21222</v>
      </c>
      <c r="E198" s="55">
        <f>COUNTIF(Masters!D$6:D$990,B198)</f>
        <v>1</v>
      </c>
    </row>
    <row r="199" spans="2:5" ht="12.5" x14ac:dyDescent="0.25">
      <c r="B199" s="51" t="s">
        <v>963</v>
      </c>
      <c r="C199" s="51" t="s">
        <v>1764</v>
      </c>
      <c r="D199" s="51">
        <v>22222</v>
      </c>
      <c r="E199" s="55">
        <f>COUNTIF(Masters!D$6:D$990,B199)</f>
        <v>1</v>
      </c>
    </row>
    <row r="200" spans="2:5" ht="12.5" x14ac:dyDescent="0.25">
      <c r="B200" s="51" t="s">
        <v>1157</v>
      </c>
      <c r="C200" s="51" t="s">
        <v>2719</v>
      </c>
      <c r="D200" s="51">
        <v>94130</v>
      </c>
      <c r="E200" s="55">
        <f>COUNTIF(Masters!D$6:D$990,B200)</f>
        <v>1</v>
      </c>
    </row>
    <row r="201" spans="2:5" ht="12.5" x14ac:dyDescent="0.25">
      <c r="B201" s="51" t="s">
        <v>325</v>
      </c>
      <c r="C201" s="51" t="s">
        <v>1360</v>
      </c>
      <c r="D201" s="51">
        <v>70020</v>
      </c>
      <c r="E201" s="55">
        <f>COUNTIF(Masters!D$6:D$990,B201)</f>
        <v>1</v>
      </c>
    </row>
    <row r="202" spans="2:5" ht="12.5" x14ac:dyDescent="0.25">
      <c r="B202" s="51" t="s">
        <v>326</v>
      </c>
      <c r="C202" s="51" t="s">
        <v>1360</v>
      </c>
      <c r="D202" s="51">
        <v>70020</v>
      </c>
      <c r="E202" s="55">
        <f>COUNTIF(Masters!D$6:D$990,B202)</f>
        <v>1</v>
      </c>
    </row>
    <row r="203" spans="2:5" ht="12.5" x14ac:dyDescent="0.25">
      <c r="B203" s="51" t="s">
        <v>546</v>
      </c>
      <c r="C203" s="51" t="s">
        <v>2208</v>
      </c>
      <c r="D203" s="51">
        <v>64310</v>
      </c>
      <c r="E203" s="55">
        <f>COUNTIF(Masters!D$6:D$990,B203)</f>
        <v>1</v>
      </c>
    </row>
    <row r="204" spans="2:5" ht="12.5" x14ac:dyDescent="0.25">
      <c r="B204" s="51" t="s">
        <v>833</v>
      </c>
      <c r="C204" s="51" t="s">
        <v>2737</v>
      </c>
      <c r="D204" s="51">
        <v>94141</v>
      </c>
      <c r="E204" s="55">
        <f>COUNTIF(Masters!D$6:D$990,B204)</f>
        <v>1</v>
      </c>
    </row>
    <row r="205" spans="2:5" ht="12.5" x14ac:dyDescent="0.25">
      <c r="B205" s="51" t="s">
        <v>865</v>
      </c>
      <c r="C205" s="51" t="s">
        <v>1628</v>
      </c>
      <c r="D205" s="51">
        <v>21202</v>
      </c>
      <c r="E205" s="55">
        <f>COUNTIF(Masters!D$6:D$990,B205)</f>
        <v>1</v>
      </c>
    </row>
    <row r="206" spans="2:5" ht="12.5" x14ac:dyDescent="0.25">
      <c r="B206" s="51" t="s">
        <v>1213</v>
      </c>
      <c r="C206" s="51" t="s">
        <v>1380</v>
      </c>
      <c r="D206" s="51">
        <v>90011</v>
      </c>
      <c r="E206" s="55">
        <f>COUNTIF(Masters!D$6:D$990,B206)</f>
        <v>1</v>
      </c>
    </row>
    <row r="207" spans="2:5" ht="12.5" x14ac:dyDescent="0.25">
      <c r="B207" s="51" t="s">
        <v>1214</v>
      </c>
      <c r="C207" s="51" t="s">
        <v>1380</v>
      </c>
      <c r="D207" s="51">
        <v>90011</v>
      </c>
      <c r="E207" s="55">
        <f>COUNTIF(Masters!D$6:D$990,B207)</f>
        <v>1</v>
      </c>
    </row>
    <row r="208" spans="2:5" ht="12.5" x14ac:dyDescent="0.25">
      <c r="B208" s="51" t="s">
        <v>1215</v>
      </c>
      <c r="C208" s="51" t="s">
        <v>1380</v>
      </c>
      <c r="D208" s="51">
        <v>90011</v>
      </c>
      <c r="E208" s="55">
        <f>COUNTIF(Masters!D$6:D$990,B208)</f>
        <v>1</v>
      </c>
    </row>
    <row r="209" spans="2:5" ht="12.5" x14ac:dyDescent="0.25">
      <c r="B209" s="51" t="s">
        <v>874</v>
      </c>
      <c r="C209" s="51" t="s">
        <v>2242</v>
      </c>
      <c r="D209" s="51">
        <v>64201</v>
      </c>
      <c r="E209" s="55">
        <f>COUNTIF(Masters!D$6:D$990,B209)</f>
        <v>1</v>
      </c>
    </row>
    <row r="210" spans="2:5" ht="12.5" x14ac:dyDescent="0.25">
      <c r="B210" s="51" t="s">
        <v>837</v>
      </c>
      <c r="C210" s="51" t="s">
        <v>1342</v>
      </c>
      <c r="D210" s="51">
        <v>60031</v>
      </c>
      <c r="E210" s="55">
        <f>COUNTIF(Masters!D$6:D$990,B210)</f>
        <v>1</v>
      </c>
    </row>
    <row r="211" spans="2:5" ht="12.5" x14ac:dyDescent="0.25">
      <c r="B211" s="51" t="s">
        <v>894</v>
      </c>
      <c r="C211" s="51" t="s">
        <v>1508</v>
      </c>
      <c r="D211" s="51">
        <v>14200</v>
      </c>
      <c r="E211" s="55">
        <f>COUNTIF(Masters!D$6:D$990,B211)</f>
        <v>1</v>
      </c>
    </row>
    <row r="212" spans="2:5" ht="12.5" x14ac:dyDescent="0.25">
      <c r="B212" s="51" t="s">
        <v>661</v>
      </c>
      <c r="C212" s="51" t="s">
        <v>1281</v>
      </c>
      <c r="D212" s="51">
        <v>20011</v>
      </c>
      <c r="E212" s="55">
        <f>COUNTIF(Masters!D$6:D$990,B212)</f>
        <v>1</v>
      </c>
    </row>
    <row r="213" spans="2:5" ht="12.5" x14ac:dyDescent="0.25">
      <c r="B213" s="51" t="s">
        <v>526</v>
      </c>
      <c r="C213" s="51" t="s">
        <v>2056</v>
      </c>
      <c r="D213" s="51">
        <v>52100</v>
      </c>
      <c r="E213" s="55">
        <f>COUNTIF(Masters!D$6:D$990,B213)</f>
        <v>1</v>
      </c>
    </row>
    <row r="214" spans="2:5" ht="12.5" x14ac:dyDescent="0.25">
      <c r="B214" s="51" t="s">
        <v>506</v>
      </c>
      <c r="C214" s="51" t="s">
        <v>506</v>
      </c>
      <c r="D214" s="51">
        <v>51102</v>
      </c>
      <c r="E214" s="55">
        <f>COUNTIF(Masters!D$6:D$990,B214)</f>
        <v>1</v>
      </c>
    </row>
    <row r="215" spans="2:5" ht="12.5" x14ac:dyDescent="0.25">
      <c r="B215" s="51" t="s">
        <v>916</v>
      </c>
      <c r="C215" s="51" t="s">
        <v>2856</v>
      </c>
      <c r="D215" s="51">
        <v>74203</v>
      </c>
      <c r="E215" s="55">
        <f>COUNTIF(Masters!D$6:D$990,B215)</f>
        <v>1</v>
      </c>
    </row>
    <row r="216" spans="2:5" ht="12.5" x14ac:dyDescent="0.25">
      <c r="B216" s="51" t="s">
        <v>407</v>
      </c>
      <c r="C216" s="51" t="s">
        <v>1996</v>
      </c>
      <c r="D216" s="51">
        <v>44100</v>
      </c>
      <c r="E216" s="55">
        <f>COUNTIF(Masters!D$6:D$990,B216)</f>
        <v>1</v>
      </c>
    </row>
    <row r="217" spans="2:5" ht="12.5" x14ac:dyDescent="0.25">
      <c r="B217" s="51" t="s">
        <v>449</v>
      </c>
      <c r="C217" s="51" t="s">
        <v>1573</v>
      </c>
      <c r="D217" s="51">
        <v>21110</v>
      </c>
      <c r="E217" s="55">
        <f>COUNTIF(Masters!D$6:D$990,B217)</f>
        <v>1</v>
      </c>
    </row>
    <row r="218" spans="2:5" ht="12.5" x14ac:dyDescent="0.25">
      <c r="B218" s="51" t="s">
        <v>565</v>
      </c>
      <c r="C218" s="51" t="s">
        <v>2515</v>
      </c>
      <c r="D218" s="51">
        <v>75210</v>
      </c>
      <c r="E218" s="55">
        <f>COUNTIF(Masters!D$6:D$990,B218)</f>
        <v>1</v>
      </c>
    </row>
    <row r="219" spans="2:5" ht="12.5" x14ac:dyDescent="0.25">
      <c r="B219" s="51" t="s">
        <v>685</v>
      </c>
      <c r="C219" s="51" t="s">
        <v>1472</v>
      </c>
      <c r="D219" s="51">
        <v>12200</v>
      </c>
      <c r="E219" s="55">
        <f>COUNTIF(Masters!D$6:D$990,B219)</f>
        <v>1</v>
      </c>
    </row>
    <row r="220" spans="2:5" ht="12.5" x14ac:dyDescent="0.25">
      <c r="B220" s="51" t="s">
        <v>345</v>
      </c>
      <c r="C220" s="51" t="s">
        <v>2857</v>
      </c>
      <c r="D220" s="51">
        <v>43202</v>
      </c>
      <c r="E220" s="55">
        <f>COUNTIF(Masters!D$6:D$990,B220)</f>
        <v>1</v>
      </c>
    </row>
    <row r="221" spans="2:5" ht="12.5" x14ac:dyDescent="0.25">
      <c r="B221" s="51" t="s">
        <v>527</v>
      </c>
      <c r="C221" s="51" t="s">
        <v>2855</v>
      </c>
      <c r="D221" s="51">
        <v>65229</v>
      </c>
      <c r="E221" s="55">
        <f>COUNTIF(Masters!D$6:D$990,B221)</f>
        <v>1</v>
      </c>
    </row>
    <row r="222" spans="2:5" ht="12.5" x14ac:dyDescent="0.25">
      <c r="B222" s="51" t="s">
        <v>566</v>
      </c>
      <c r="C222" s="51" t="s">
        <v>2217</v>
      </c>
      <c r="D222" s="51">
        <v>64313</v>
      </c>
      <c r="E222" s="55">
        <f>COUNTIF(Masters!D$6:D$990,B222)</f>
        <v>1</v>
      </c>
    </row>
    <row r="223" spans="2:5" ht="12.5" x14ac:dyDescent="0.25">
      <c r="B223" s="51" t="s">
        <v>1062</v>
      </c>
      <c r="C223" s="51" t="s">
        <v>1886</v>
      </c>
      <c r="D223" s="51">
        <v>33109</v>
      </c>
      <c r="E223" s="55">
        <f>COUNTIF(Masters!D$6:D$990,B223)</f>
        <v>1</v>
      </c>
    </row>
    <row r="224" spans="2:5" ht="12.5" x14ac:dyDescent="0.25">
      <c r="B224" s="51" t="s">
        <v>820</v>
      </c>
      <c r="C224" s="51" t="s">
        <v>2278</v>
      </c>
      <c r="D224" s="51">
        <v>65311</v>
      </c>
      <c r="E224" s="55">
        <f>COUNTIF(Masters!D$6:D$990,B224)</f>
        <v>1</v>
      </c>
    </row>
    <row r="225" spans="2:5" ht="12.5" x14ac:dyDescent="0.25">
      <c r="B225" s="51" t="s">
        <v>543</v>
      </c>
      <c r="C225" s="51" t="s">
        <v>2011</v>
      </c>
      <c r="D225" s="51">
        <v>43201</v>
      </c>
      <c r="E225" s="55">
        <f>COUNTIF(Masters!D$6:D$990,B225)</f>
        <v>1</v>
      </c>
    </row>
    <row r="226" spans="2:5" ht="12.5" x14ac:dyDescent="0.25">
      <c r="B226" s="51" t="s">
        <v>346</v>
      </c>
      <c r="C226" s="51" t="s">
        <v>2153</v>
      </c>
      <c r="D226" s="51">
        <v>62024</v>
      </c>
      <c r="E226" s="55">
        <f>COUNTIF(Masters!D$6:D$990,B226)</f>
        <v>1</v>
      </c>
    </row>
    <row r="227" spans="2:5" ht="12.5" x14ac:dyDescent="0.25">
      <c r="B227" s="51" t="s">
        <v>513</v>
      </c>
      <c r="C227" s="51" t="s">
        <v>2858</v>
      </c>
      <c r="D227" s="51">
        <v>14202</v>
      </c>
      <c r="E227" s="55">
        <f>COUNTIF(Masters!D$6:D$990,B227)</f>
        <v>1</v>
      </c>
    </row>
    <row r="228" spans="2:5" ht="12.5" x14ac:dyDescent="0.25">
      <c r="B228" s="51" t="s">
        <v>782</v>
      </c>
      <c r="C228" s="51" t="s">
        <v>2857</v>
      </c>
      <c r="D228" s="51">
        <v>43202</v>
      </c>
      <c r="E228" s="55">
        <f>COUNTIF(Masters!D$6:D$990,B228)</f>
        <v>1</v>
      </c>
    </row>
    <row r="229" spans="2:5" ht="12.5" x14ac:dyDescent="0.25">
      <c r="B229" s="51" t="s">
        <v>547</v>
      </c>
      <c r="C229" s="51" t="s">
        <v>1970</v>
      </c>
      <c r="D229" s="51">
        <v>42201</v>
      </c>
      <c r="E229" s="55">
        <f>COUNTIF(Masters!D$6:D$990,B229)</f>
        <v>1</v>
      </c>
    </row>
    <row r="230" spans="2:5" ht="12.5" x14ac:dyDescent="0.25">
      <c r="B230" s="51" t="s">
        <v>632</v>
      </c>
      <c r="C230" s="51" t="s">
        <v>2859</v>
      </c>
      <c r="D230" s="51">
        <v>44101</v>
      </c>
      <c r="E230" s="55">
        <f>COUNTIF(Masters!D$6:D$990,B230)</f>
        <v>1</v>
      </c>
    </row>
    <row r="231" spans="2:5" ht="12.5" x14ac:dyDescent="0.25">
      <c r="B231" s="51" t="s">
        <v>663</v>
      </c>
      <c r="C231" s="51" t="s">
        <v>1284</v>
      </c>
      <c r="D231" s="51">
        <v>20012</v>
      </c>
      <c r="E231" s="55">
        <f>COUNTIF(Masters!D$6:D$990,B231)</f>
        <v>1</v>
      </c>
    </row>
    <row r="232" spans="2:5" ht="12.5" x14ac:dyDescent="0.25">
      <c r="B232" s="51" t="s">
        <v>347</v>
      </c>
      <c r="C232" s="51" t="s">
        <v>2232</v>
      </c>
      <c r="D232" s="51">
        <v>64410</v>
      </c>
      <c r="E232" s="55">
        <f>COUNTIF(Masters!D$6:D$990,B232)</f>
        <v>1</v>
      </c>
    </row>
    <row r="233" spans="2:5" ht="12.5" x14ac:dyDescent="0.25">
      <c r="B233" s="51" t="s">
        <v>371</v>
      </c>
      <c r="C233" s="51" t="s">
        <v>2860</v>
      </c>
      <c r="D233" s="51">
        <v>14103</v>
      </c>
      <c r="E233" s="55">
        <f>COUNTIF(Masters!D$6:D$990,B233)</f>
        <v>1</v>
      </c>
    </row>
    <row r="234" spans="2:5" ht="12.5" x14ac:dyDescent="0.25">
      <c r="B234" s="51" t="s">
        <v>362</v>
      </c>
      <c r="C234" s="51" t="s">
        <v>2860</v>
      </c>
      <c r="D234" s="51">
        <v>14103</v>
      </c>
      <c r="E234" s="55">
        <f>COUNTIF(Masters!D$6:D$990,B234)</f>
        <v>1</v>
      </c>
    </row>
    <row r="235" spans="2:5" ht="12.5" x14ac:dyDescent="0.25">
      <c r="B235" s="51" t="s">
        <v>765</v>
      </c>
      <c r="C235" s="51" t="s">
        <v>2861</v>
      </c>
      <c r="D235" s="51">
        <v>51111</v>
      </c>
      <c r="E235" s="55">
        <f>COUNTIF(Masters!D$6:D$990,B235)</f>
        <v>1</v>
      </c>
    </row>
    <row r="236" spans="2:5" ht="12.5" x14ac:dyDescent="0.25">
      <c r="B236" s="51" t="s">
        <v>528</v>
      </c>
      <c r="C236" s="51" t="s">
        <v>2150</v>
      </c>
      <c r="D236" s="51">
        <v>62023</v>
      </c>
      <c r="E236" s="55">
        <f>COUNTIF(Masters!D$6:D$990,B236)</f>
        <v>1</v>
      </c>
    </row>
    <row r="237" spans="2:5" ht="12.5" x14ac:dyDescent="0.25">
      <c r="B237" s="51" t="s">
        <v>529</v>
      </c>
      <c r="C237" s="51" t="s">
        <v>2239</v>
      </c>
      <c r="D237" s="51">
        <v>64409</v>
      </c>
      <c r="E237" s="55">
        <f>COUNTIF(Masters!D$6:D$990,B237)</f>
        <v>1</v>
      </c>
    </row>
    <row r="238" spans="2:5" ht="12.5" x14ac:dyDescent="0.25">
      <c r="B238" s="51" t="s">
        <v>600</v>
      </c>
      <c r="C238" s="51" t="s">
        <v>2236</v>
      </c>
      <c r="D238" s="51">
        <v>64400</v>
      </c>
      <c r="E238" s="55">
        <f>COUNTIF(Masters!D$6:D$990,B238)</f>
        <v>1</v>
      </c>
    </row>
    <row r="239" spans="2:5" ht="12.5" x14ac:dyDescent="0.25">
      <c r="B239" s="51" t="s">
        <v>372</v>
      </c>
      <c r="C239" s="51" t="s">
        <v>1485</v>
      </c>
      <c r="D239" s="51">
        <v>13200</v>
      </c>
      <c r="E239" s="55">
        <f>COUNTIF(Masters!D$6:D$990,B239)</f>
        <v>1</v>
      </c>
    </row>
    <row r="240" spans="2:5" ht="12.5" x14ac:dyDescent="0.25">
      <c r="B240" s="51" t="s">
        <v>1176</v>
      </c>
      <c r="C240" s="51" t="s">
        <v>2842</v>
      </c>
      <c r="D240" s="51">
        <v>32129</v>
      </c>
      <c r="E240" s="55">
        <f>COUNTIF(Masters!D$6:D$990,B240)</f>
        <v>1</v>
      </c>
    </row>
    <row r="241" spans="2:5" ht="12.5" x14ac:dyDescent="0.25">
      <c r="B241" s="51" t="s">
        <v>664</v>
      </c>
      <c r="C241" s="51" t="s">
        <v>1803</v>
      </c>
      <c r="D241" s="51">
        <v>31121</v>
      </c>
      <c r="E241" s="55">
        <f>COUNTIF(Masters!D$6:D$990,B241)</f>
        <v>1</v>
      </c>
    </row>
    <row r="242" spans="2:5" ht="12.5" x14ac:dyDescent="0.25">
      <c r="B242" s="51" t="s">
        <v>333</v>
      </c>
      <c r="C242" s="51" t="s">
        <v>333</v>
      </c>
      <c r="D242" s="51">
        <v>14404</v>
      </c>
      <c r="E242" s="55">
        <f>COUNTIF(Masters!D$6:D$990,B242)</f>
        <v>1</v>
      </c>
    </row>
    <row r="243" spans="2:5" ht="12.5" x14ac:dyDescent="0.25">
      <c r="B243" s="51" t="s">
        <v>409</v>
      </c>
      <c r="C243" s="51" t="s">
        <v>1974</v>
      </c>
      <c r="D243" s="51">
        <v>42202</v>
      </c>
      <c r="E243" s="55">
        <f>COUNTIF(Masters!D$6:D$990,B243)</f>
        <v>1</v>
      </c>
    </row>
    <row r="244" spans="2:5" ht="12.5" x14ac:dyDescent="0.25">
      <c r="B244" s="51" t="s">
        <v>410</v>
      </c>
      <c r="C244" s="51" t="s">
        <v>1974</v>
      </c>
      <c r="D244" s="51">
        <v>42202</v>
      </c>
      <c r="E244" s="55">
        <f>COUNTIF(Masters!D$6:D$990,B244)</f>
        <v>1</v>
      </c>
    </row>
    <row r="245" spans="2:5" ht="12.5" x14ac:dyDescent="0.25">
      <c r="B245" s="51" t="s">
        <v>665</v>
      </c>
      <c r="C245" s="51" t="s">
        <v>665</v>
      </c>
      <c r="D245" s="51">
        <v>51110</v>
      </c>
      <c r="E245" s="55">
        <f>COUNTIF(Masters!D$6:D$990,B245)</f>
        <v>1</v>
      </c>
    </row>
    <row r="246" spans="2:5" ht="12.5" x14ac:dyDescent="0.25">
      <c r="B246" s="51" t="s">
        <v>748</v>
      </c>
      <c r="C246" s="51" t="s">
        <v>1954</v>
      </c>
      <c r="D246" s="51">
        <v>41405</v>
      </c>
      <c r="E246" s="55">
        <f>COUNTIF(Masters!D$6:D$990,B246)</f>
        <v>1</v>
      </c>
    </row>
    <row r="247" spans="2:5" ht="12.5" x14ac:dyDescent="0.25">
      <c r="B247" s="51" t="s">
        <v>876</v>
      </c>
      <c r="C247" s="51" t="s">
        <v>1902</v>
      </c>
      <c r="D247" s="51">
        <v>41221</v>
      </c>
      <c r="E247" s="55">
        <f>COUNTIF(Masters!D$6:D$990,B247)</f>
        <v>1</v>
      </c>
    </row>
    <row r="248" spans="2:5" ht="12.5" x14ac:dyDescent="0.25">
      <c r="B248" s="51" t="s">
        <v>666</v>
      </c>
      <c r="C248" s="51" t="s">
        <v>1278</v>
      </c>
      <c r="D248" s="51">
        <v>20010</v>
      </c>
      <c r="E248" s="55">
        <f>COUNTIF(Masters!D$6:D$990,B248)</f>
        <v>1</v>
      </c>
    </row>
    <row r="249" spans="2:5" ht="12.5" x14ac:dyDescent="0.25">
      <c r="B249" s="51" t="s">
        <v>690</v>
      </c>
      <c r="C249" s="51" t="s">
        <v>2862</v>
      </c>
      <c r="D249" s="51">
        <v>12104</v>
      </c>
      <c r="E249" s="55">
        <f>COUNTIF(Masters!D$6:D$990,B249)</f>
        <v>1</v>
      </c>
    </row>
    <row r="250" spans="2:5" ht="12.5" x14ac:dyDescent="0.25">
      <c r="B250" s="51" t="s">
        <v>335</v>
      </c>
      <c r="C250" s="51" t="s">
        <v>1426</v>
      </c>
      <c r="D250" s="51">
        <v>12100</v>
      </c>
      <c r="E250" s="55">
        <f>COUNTIF(Masters!D$6:D$990,B250)</f>
        <v>1</v>
      </c>
    </row>
    <row r="251" spans="2:5" ht="12.5" x14ac:dyDescent="0.25">
      <c r="B251" s="51" t="s">
        <v>1191</v>
      </c>
      <c r="C251" s="51" t="s">
        <v>2159</v>
      </c>
      <c r="D251" s="51">
        <v>62200</v>
      </c>
      <c r="E251" s="55">
        <f>COUNTIF(Masters!D$6:D$990,B251)</f>
        <v>1</v>
      </c>
    </row>
    <row r="252" spans="2:5" ht="12.5" x14ac:dyDescent="0.25">
      <c r="B252" s="51" t="s">
        <v>350</v>
      </c>
      <c r="C252" s="51" t="s">
        <v>2144</v>
      </c>
      <c r="D252" s="51">
        <v>62021</v>
      </c>
      <c r="E252" s="55">
        <f>COUNTIF(Masters!D$6:D$990,B252)</f>
        <v>1</v>
      </c>
    </row>
    <row r="253" spans="2:5" ht="12.5" x14ac:dyDescent="0.25">
      <c r="B253" s="51" t="s">
        <v>303</v>
      </c>
      <c r="C253" s="51" t="s">
        <v>1356</v>
      </c>
      <c r="D253" s="51">
        <v>70012</v>
      </c>
      <c r="E253" s="55">
        <f>COUNTIF(Masters!D$6:D$990,B253)</f>
        <v>1</v>
      </c>
    </row>
    <row r="254" spans="2:5" ht="12.5" x14ac:dyDescent="0.25">
      <c r="B254" s="51" t="s">
        <v>823</v>
      </c>
      <c r="C254" s="51" t="s">
        <v>2515</v>
      </c>
      <c r="D254" s="51">
        <v>75210</v>
      </c>
      <c r="E254" s="55">
        <f>COUNTIF(Masters!D$6:D$990,B254)</f>
        <v>1</v>
      </c>
    </row>
    <row r="255" spans="2:5" ht="12.5" x14ac:dyDescent="0.25">
      <c r="B255" s="51" t="s">
        <v>715</v>
      </c>
      <c r="C255" s="51" t="s">
        <v>1489</v>
      </c>
      <c r="D255" s="51">
        <v>14100</v>
      </c>
      <c r="E255" s="55">
        <f>COUNTIF(Masters!D$6:D$990,B255)</f>
        <v>1</v>
      </c>
    </row>
    <row r="256" spans="2:5" ht="12.5" x14ac:dyDescent="0.25">
      <c r="B256" s="51" t="s">
        <v>1085</v>
      </c>
      <c r="C256" s="51" t="s">
        <v>2740</v>
      </c>
      <c r="D256" s="51">
        <v>94142</v>
      </c>
      <c r="E256" s="55">
        <f>COUNTIF(Masters!D$6:D$990,B256)</f>
        <v>1</v>
      </c>
    </row>
    <row r="257" spans="2:5" ht="12.5" x14ac:dyDescent="0.25">
      <c r="B257" s="51" t="s">
        <v>604</v>
      </c>
      <c r="C257" s="51" t="s">
        <v>2204</v>
      </c>
      <c r="D257" s="51">
        <v>65200</v>
      </c>
      <c r="E257" s="55">
        <f>COUNTIF(Masters!D$6:D$990,B257)</f>
        <v>1</v>
      </c>
    </row>
    <row r="258" spans="2:5" ht="12.5" x14ac:dyDescent="0.25">
      <c r="B258" s="51" t="s">
        <v>609</v>
      </c>
      <c r="C258" s="51" t="s">
        <v>2266</v>
      </c>
      <c r="D258" s="51">
        <v>65201</v>
      </c>
      <c r="E258" s="55">
        <f>COUNTIF(Masters!D$6:D$990,B258)</f>
        <v>1</v>
      </c>
    </row>
    <row r="259" spans="2:5" ht="12.5" x14ac:dyDescent="0.25">
      <c r="B259" s="51" t="s">
        <v>352</v>
      </c>
      <c r="C259" s="51" t="s">
        <v>2141</v>
      </c>
      <c r="D259" s="51">
        <v>62020</v>
      </c>
      <c r="E259" s="55">
        <f>COUNTIF(Masters!D$6:D$990,B259)</f>
        <v>1</v>
      </c>
    </row>
    <row r="260" spans="2:5" ht="12.5" x14ac:dyDescent="0.25">
      <c r="B260" s="51" t="s">
        <v>825</v>
      </c>
      <c r="C260" s="51" t="s">
        <v>2278</v>
      </c>
      <c r="D260" s="51">
        <v>65311</v>
      </c>
      <c r="E260" s="55">
        <f>COUNTIF(Masters!D$6:D$990,B260)</f>
        <v>1</v>
      </c>
    </row>
    <row r="261" spans="2:5" ht="12.5" x14ac:dyDescent="0.25">
      <c r="B261" s="51" t="s">
        <v>394</v>
      </c>
      <c r="C261" s="51" t="s">
        <v>2863</v>
      </c>
      <c r="D261" s="51">
        <v>64321</v>
      </c>
      <c r="E261" s="55">
        <f>COUNTIF(Masters!D$6:D$990,B261)</f>
        <v>1</v>
      </c>
    </row>
    <row r="262" spans="2:5" ht="12.5" x14ac:dyDescent="0.25">
      <c r="B262" s="51" t="s">
        <v>353</v>
      </c>
      <c r="C262" s="51" t="s">
        <v>2857</v>
      </c>
      <c r="D262" s="51">
        <v>43202</v>
      </c>
      <c r="E262" s="55">
        <f>COUNTIF(Masters!D$6:D$990,B262)</f>
        <v>1</v>
      </c>
    </row>
    <row r="263" spans="2:5" ht="12.5" x14ac:dyDescent="0.25">
      <c r="B263" s="51" t="s">
        <v>457</v>
      </c>
      <c r="C263" s="51" t="s">
        <v>1607</v>
      </c>
      <c r="D263" s="51">
        <v>21331</v>
      </c>
      <c r="E263" s="55">
        <f>COUNTIF(Masters!D$6:D$990,B263)</f>
        <v>1</v>
      </c>
    </row>
    <row r="264" spans="2:5" ht="12.5" x14ac:dyDescent="0.25">
      <c r="B264" s="51" t="s">
        <v>458</v>
      </c>
      <c r="C264" s="51" t="s">
        <v>1563</v>
      </c>
      <c r="D264" s="51">
        <v>21102</v>
      </c>
      <c r="E264" s="55">
        <f>COUNTIF(Masters!D$6:D$990,B264)</f>
        <v>1</v>
      </c>
    </row>
    <row r="265" spans="2:5" ht="12.5" x14ac:dyDescent="0.25">
      <c r="B265" s="51" t="s">
        <v>375</v>
      </c>
      <c r="C265" s="51" t="s">
        <v>2484</v>
      </c>
      <c r="D265" s="51">
        <v>75101</v>
      </c>
      <c r="E265" s="55">
        <f>COUNTIF(Masters!D$6:D$990,B265)</f>
        <v>1</v>
      </c>
    </row>
    <row r="266" spans="2:5" ht="12.5" x14ac:dyDescent="0.25">
      <c r="B266" s="51" t="s">
        <v>751</v>
      </c>
      <c r="C266" s="51" t="s">
        <v>1950</v>
      </c>
      <c r="D266" s="51">
        <v>41404</v>
      </c>
      <c r="E266" s="55">
        <f>COUNTIF(Masters!D$6:D$990,B266)</f>
        <v>1</v>
      </c>
    </row>
    <row r="267" spans="2:5" ht="12.5" x14ac:dyDescent="0.25">
      <c r="B267" s="51" t="s">
        <v>633</v>
      </c>
      <c r="C267" s="51" t="s">
        <v>2220</v>
      </c>
      <c r="D267" s="51">
        <v>64314</v>
      </c>
      <c r="E267" s="55">
        <f>COUNTIF(Masters!D$6:D$990,B267)</f>
        <v>1</v>
      </c>
    </row>
    <row r="268" spans="2:5" ht="12.5" x14ac:dyDescent="0.25">
      <c r="B268" s="51" t="s">
        <v>848</v>
      </c>
      <c r="C268" s="51" t="s">
        <v>1946</v>
      </c>
      <c r="D268" s="51">
        <v>41403</v>
      </c>
      <c r="E268" s="55">
        <f>COUNTIF(Masters!D$6:D$990,B268)</f>
        <v>1</v>
      </c>
    </row>
    <row r="269" spans="2:5" ht="12.5" x14ac:dyDescent="0.25">
      <c r="B269" s="51" t="s">
        <v>1098</v>
      </c>
      <c r="C269" s="51" t="s">
        <v>2589</v>
      </c>
      <c r="D269" s="51">
        <v>85104</v>
      </c>
      <c r="E269" s="55">
        <f>COUNTIF(Masters!D$6:D$990,B269)</f>
        <v>1</v>
      </c>
    </row>
    <row r="270" spans="2:5" ht="12.5" x14ac:dyDescent="0.25">
      <c r="B270" s="51" t="s">
        <v>530</v>
      </c>
      <c r="C270" s="51" t="s">
        <v>2239</v>
      </c>
      <c r="D270" s="51">
        <v>64409</v>
      </c>
      <c r="E270" s="55">
        <f>COUNTIF(Masters!D$6:D$990,B270)</f>
        <v>1</v>
      </c>
    </row>
    <row r="271" spans="2:5" ht="12.5" x14ac:dyDescent="0.25">
      <c r="B271" s="51" t="s">
        <v>753</v>
      </c>
      <c r="C271" s="51" t="s">
        <v>2864</v>
      </c>
      <c r="D271" s="51">
        <v>21221</v>
      </c>
      <c r="E271" s="55">
        <f>COUNTIF(Masters!D$6:D$990,B271)</f>
        <v>1</v>
      </c>
    </row>
    <row r="272" spans="2:5" ht="12.5" x14ac:dyDescent="0.25">
      <c r="B272" s="51" t="s">
        <v>376</v>
      </c>
      <c r="C272" s="51" t="s">
        <v>1476</v>
      </c>
      <c r="D272" s="51">
        <v>12201</v>
      </c>
      <c r="E272" s="55">
        <f>COUNTIF(Masters!D$6:D$990,B272)</f>
        <v>1</v>
      </c>
    </row>
    <row r="273" spans="2:5" ht="12.5" x14ac:dyDescent="0.25">
      <c r="B273" s="51" t="s">
        <v>377</v>
      </c>
      <c r="C273" s="51" t="s">
        <v>2130</v>
      </c>
      <c r="D273" s="51">
        <v>63100</v>
      </c>
      <c r="E273" s="55">
        <f>COUNTIF(Masters!D$6:D$990,B273)</f>
        <v>1</v>
      </c>
    </row>
    <row r="274" spans="2:5" ht="12.5" x14ac:dyDescent="0.25">
      <c r="B274" s="51" t="s">
        <v>363</v>
      </c>
      <c r="C274" s="51" t="s">
        <v>1476</v>
      </c>
      <c r="D274" s="51">
        <v>12201</v>
      </c>
      <c r="E274" s="55">
        <f>COUNTIF(Masters!D$6:D$990,B274)</f>
        <v>1</v>
      </c>
    </row>
    <row r="275" spans="2:5" ht="12.5" x14ac:dyDescent="0.25">
      <c r="B275" s="51" t="s">
        <v>849</v>
      </c>
      <c r="C275" s="51" t="s">
        <v>1946</v>
      </c>
      <c r="D275" s="51">
        <v>41403</v>
      </c>
      <c r="E275" s="55">
        <f>COUNTIF(Masters!D$6:D$990,B275)</f>
        <v>1</v>
      </c>
    </row>
    <row r="276" spans="2:5" ht="12.5" x14ac:dyDescent="0.25">
      <c r="B276" s="51" t="s">
        <v>515</v>
      </c>
      <c r="C276" s="51" t="s">
        <v>2035</v>
      </c>
      <c r="D276" s="51">
        <v>51114</v>
      </c>
      <c r="E276" s="55">
        <f>COUNTIF(Masters!D$6:D$990,B276)</f>
        <v>1</v>
      </c>
    </row>
    <row r="277" spans="2:5" ht="12.5" x14ac:dyDescent="0.25">
      <c r="B277" s="51" t="s">
        <v>898</v>
      </c>
      <c r="C277" s="51" t="s">
        <v>1549</v>
      </c>
      <c r="D277" s="51">
        <v>14403</v>
      </c>
      <c r="E277" s="55">
        <f>COUNTIF(Masters!D$6:D$990,B277)</f>
        <v>1</v>
      </c>
    </row>
    <row r="278" spans="2:5" ht="12.5" x14ac:dyDescent="0.25">
      <c r="B278" s="51" t="s">
        <v>934</v>
      </c>
      <c r="C278" s="51" t="s">
        <v>2284</v>
      </c>
      <c r="D278" s="51">
        <v>65320</v>
      </c>
      <c r="E278" s="55">
        <f>COUNTIF(Masters!D$6:D$990,B278)</f>
        <v>1</v>
      </c>
    </row>
    <row r="279" spans="2:5" ht="12.5" x14ac:dyDescent="0.25">
      <c r="B279" s="51" t="s">
        <v>364</v>
      </c>
      <c r="C279" s="51" t="s">
        <v>2865</v>
      </c>
      <c r="D279" s="51">
        <v>42200</v>
      </c>
      <c r="E279" s="55">
        <f>COUNTIF(Masters!D$6:D$990,B279)</f>
        <v>1</v>
      </c>
    </row>
    <row r="280" spans="2:5" ht="12.5" x14ac:dyDescent="0.25">
      <c r="B280" s="51" t="s">
        <v>936</v>
      </c>
      <c r="C280" s="51" t="s">
        <v>2825</v>
      </c>
      <c r="D280" s="51">
        <v>95107</v>
      </c>
      <c r="E280" s="55">
        <f>COUNTIF(Masters!D$6:D$990,B280)</f>
        <v>1</v>
      </c>
    </row>
    <row r="281" spans="2:5" ht="12.5" x14ac:dyDescent="0.25">
      <c r="B281" s="51" t="s">
        <v>937</v>
      </c>
      <c r="C281" s="51" t="s">
        <v>2866</v>
      </c>
      <c r="D281" s="51">
        <v>95106</v>
      </c>
      <c r="E281" s="55">
        <f>COUNTIF(Masters!D$6:D$990,B281)</f>
        <v>1</v>
      </c>
    </row>
    <row r="282" spans="2:5" ht="12.5" x14ac:dyDescent="0.25">
      <c r="B282" s="51" t="s">
        <v>938</v>
      </c>
      <c r="C282" s="51" t="s">
        <v>2805</v>
      </c>
      <c r="D282" s="51">
        <v>95101</v>
      </c>
      <c r="E282" s="55">
        <f>COUNTIF(Masters!D$6:D$990,B282)</f>
        <v>1</v>
      </c>
    </row>
    <row r="283" spans="2:5" ht="12.5" x14ac:dyDescent="0.25">
      <c r="B283" s="51" t="s">
        <v>939</v>
      </c>
      <c r="C283" s="51" t="s">
        <v>2802</v>
      </c>
      <c r="D283" s="51">
        <v>95100</v>
      </c>
      <c r="E283" s="55">
        <f>COUNTIF(Masters!D$6:D$990,B283)</f>
        <v>1</v>
      </c>
    </row>
    <row r="284" spans="2:5" ht="12.5" x14ac:dyDescent="0.25">
      <c r="B284" s="51" t="s">
        <v>973</v>
      </c>
      <c r="C284" s="51" t="s">
        <v>2867</v>
      </c>
      <c r="D284" s="51">
        <v>95105</v>
      </c>
      <c r="E284" s="55">
        <f>COUNTIF(Masters!D$6:D$990,B284)</f>
        <v>1</v>
      </c>
    </row>
    <row r="285" spans="2:5" ht="12.5" x14ac:dyDescent="0.25">
      <c r="B285" s="51" t="s">
        <v>638</v>
      </c>
      <c r="C285" s="51" t="s">
        <v>2103</v>
      </c>
      <c r="D285" s="51">
        <v>53124</v>
      </c>
      <c r="E285" s="55">
        <f>COUNTIF(Masters!D$6:D$990,B285)</f>
        <v>1</v>
      </c>
    </row>
    <row r="286" spans="2:5" ht="12.5" x14ac:dyDescent="0.25">
      <c r="B286" s="51" t="s">
        <v>1198</v>
      </c>
      <c r="C286" s="51" t="s">
        <v>714</v>
      </c>
      <c r="D286" s="51">
        <v>53120</v>
      </c>
      <c r="E286" s="55">
        <f>COUNTIF(Masters!D$6:D$990,B286)</f>
        <v>1</v>
      </c>
    </row>
    <row r="287" spans="2:5" ht="12.5" x14ac:dyDescent="0.25">
      <c r="B287" s="51" t="s">
        <v>714</v>
      </c>
      <c r="C287" s="51" t="s">
        <v>714</v>
      </c>
      <c r="D287" s="51">
        <v>53120</v>
      </c>
      <c r="E287" s="55">
        <f>COUNTIF(Masters!D$6:D$990,B287)</f>
        <v>1</v>
      </c>
    </row>
    <row r="288" spans="2:5" ht="12.5" x14ac:dyDescent="0.25">
      <c r="B288" s="51" t="s">
        <v>993</v>
      </c>
      <c r="C288" s="51" t="s">
        <v>2103</v>
      </c>
      <c r="D288" s="51">
        <v>53124</v>
      </c>
      <c r="E288" s="55">
        <f>COUNTIF(Masters!D$6:D$990,B288)</f>
        <v>1</v>
      </c>
    </row>
    <row r="289" spans="2:5" ht="12.5" x14ac:dyDescent="0.25">
      <c r="B289" s="51" t="s">
        <v>686</v>
      </c>
      <c r="C289" s="51" t="s">
        <v>686</v>
      </c>
      <c r="D289" s="51">
        <v>53200</v>
      </c>
      <c r="E289" s="55">
        <f>COUNTIF(Masters!D$6:D$990,B289)</f>
        <v>1</v>
      </c>
    </row>
    <row r="290" spans="2:5" ht="12.5" x14ac:dyDescent="0.25">
      <c r="B290" s="51" t="s">
        <v>995</v>
      </c>
      <c r="C290" s="51" t="s">
        <v>2103</v>
      </c>
      <c r="D290" s="51">
        <v>53124</v>
      </c>
      <c r="E290" s="55">
        <f>COUNTIF(Masters!D$6:D$990,B290)</f>
        <v>1</v>
      </c>
    </row>
    <row r="291" spans="2:5" ht="12.5" x14ac:dyDescent="0.25">
      <c r="B291" s="51" t="s">
        <v>1065</v>
      </c>
      <c r="C291" s="51" t="s">
        <v>1684</v>
      </c>
      <c r="D291" s="51">
        <v>22300</v>
      </c>
      <c r="E291" s="55">
        <f>COUNTIF(Masters!D$6:D$990,B291)</f>
        <v>1</v>
      </c>
    </row>
    <row r="292" spans="2:5" ht="12.5" x14ac:dyDescent="0.25">
      <c r="B292" s="51" t="s">
        <v>996</v>
      </c>
      <c r="C292" s="51" t="s">
        <v>2103</v>
      </c>
      <c r="D292" s="51">
        <v>53124</v>
      </c>
      <c r="E292" s="55">
        <f>COUNTIF(Masters!D$6:D$990,B292)</f>
        <v>1</v>
      </c>
    </row>
    <row r="293" spans="2:5" ht="12.5" x14ac:dyDescent="0.25">
      <c r="B293" s="51" t="s">
        <v>1099</v>
      </c>
      <c r="C293" s="51" t="s">
        <v>1690</v>
      </c>
      <c r="D293" s="51">
        <v>22302</v>
      </c>
      <c r="E293" s="55">
        <f>COUNTIF(Masters!D$6:D$990,B293)</f>
        <v>1</v>
      </c>
    </row>
    <row r="294" spans="2:5" ht="12.5" x14ac:dyDescent="0.25">
      <c r="B294" s="51" t="s">
        <v>976</v>
      </c>
      <c r="C294" s="51" t="s">
        <v>1687</v>
      </c>
      <c r="D294" s="51">
        <v>22301</v>
      </c>
      <c r="E294" s="55">
        <f>COUNTIF(Masters!D$6:D$990,B294)</f>
        <v>1</v>
      </c>
    </row>
    <row r="295" spans="2:5" ht="12.5" x14ac:dyDescent="0.25">
      <c r="B295" s="51" t="s">
        <v>998</v>
      </c>
      <c r="C295" s="51" t="s">
        <v>2722</v>
      </c>
      <c r="D295" s="51">
        <v>94131</v>
      </c>
      <c r="E295" s="55">
        <f>COUNTIF(Masters!D$6:D$990,B295)</f>
        <v>1</v>
      </c>
    </row>
    <row r="296" spans="2:5" ht="12.5" x14ac:dyDescent="0.25">
      <c r="B296" s="51" t="s">
        <v>1171</v>
      </c>
      <c r="C296" s="51" t="s">
        <v>2416</v>
      </c>
      <c r="D296" s="51">
        <v>72404</v>
      </c>
      <c r="E296" s="55">
        <f>COUNTIF(Masters!D$6:D$990,B296)</f>
        <v>1</v>
      </c>
    </row>
    <row r="297" spans="2:5" ht="12.5" x14ac:dyDescent="0.25">
      <c r="B297" s="51" t="s">
        <v>991</v>
      </c>
      <c r="C297" s="51" t="s">
        <v>2103</v>
      </c>
      <c r="D297" s="51">
        <v>53124</v>
      </c>
      <c r="E297" s="55">
        <f>COUNTIF(Masters!D$6:D$990,B297)</f>
        <v>1</v>
      </c>
    </row>
    <row r="298" spans="2:5" ht="12.5" x14ac:dyDescent="0.25">
      <c r="B298" s="51" t="s">
        <v>997</v>
      </c>
      <c r="C298" s="51" t="s">
        <v>2103</v>
      </c>
      <c r="D298" s="51">
        <v>53124</v>
      </c>
      <c r="E298" s="55">
        <f>COUNTIF(Masters!D$6:D$990,B298)</f>
        <v>1</v>
      </c>
    </row>
    <row r="299" spans="2:5" ht="12.5" x14ac:dyDescent="0.25">
      <c r="B299" s="51" t="s">
        <v>1001</v>
      </c>
      <c r="C299" s="51" t="s">
        <v>1721</v>
      </c>
      <c r="D299" s="51">
        <v>22214</v>
      </c>
      <c r="E299" s="55">
        <f>COUNTIF(Masters!D$6:D$990,B299)</f>
        <v>1</v>
      </c>
    </row>
    <row r="300" spans="2:5" ht="12.5" x14ac:dyDescent="0.25">
      <c r="B300" s="51" t="s">
        <v>1005</v>
      </c>
      <c r="C300" s="51" t="s">
        <v>2834</v>
      </c>
      <c r="D300" s="51">
        <v>72999</v>
      </c>
      <c r="E300" s="55">
        <f>COUNTIF(Masters!D$6:D$990,B300)</f>
        <v>1</v>
      </c>
    </row>
    <row r="301" spans="2:5" ht="12.5" x14ac:dyDescent="0.25">
      <c r="B301" s="51" t="s">
        <v>1076</v>
      </c>
      <c r="C301" s="51" t="s">
        <v>2834</v>
      </c>
      <c r="D301" s="51">
        <v>72999</v>
      </c>
      <c r="E301" s="55">
        <f>COUNTIF(Masters!D$6:D$990,B301)</f>
        <v>1</v>
      </c>
    </row>
    <row r="302" spans="2:5" ht="12.5" x14ac:dyDescent="0.25">
      <c r="B302" s="51" t="s">
        <v>1006</v>
      </c>
      <c r="C302" s="51" t="s">
        <v>1006</v>
      </c>
      <c r="D302" s="51">
        <v>72103</v>
      </c>
      <c r="E302" s="55">
        <f>COUNTIF(Masters!D$6:D$990,B302)</f>
        <v>1</v>
      </c>
    </row>
    <row r="303" spans="2:5" ht="12.5" x14ac:dyDescent="0.25">
      <c r="B303" s="51" t="s">
        <v>1038</v>
      </c>
      <c r="C303" s="51" t="s">
        <v>2312</v>
      </c>
      <c r="D303" s="51">
        <v>72102</v>
      </c>
      <c r="E303" s="55">
        <f>COUNTIF(Masters!D$6:D$990,B303)</f>
        <v>1</v>
      </c>
    </row>
    <row r="304" spans="2:5" ht="12.5" x14ac:dyDescent="0.25">
      <c r="B304" s="51" t="s">
        <v>651</v>
      </c>
      <c r="C304" s="51" t="s">
        <v>2456</v>
      </c>
      <c r="D304" s="51">
        <v>73402</v>
      </c>
      <c r="E304" s="55">
        <f>COUNTIF(Masters!D$6:D$990,B304)</f>
        <v>1</v>
      </c>
    </row>
    <row r="305" spans="2:5" ht="12.5" x14ac:dyDescent="0.25">
      <c r="B305" s="51" t="s">
        <v>1008</v>
      </c>
      <c r="C305" s="51" t="s">
        <v>1008</v>
      </c>
      <c r="D305" s="51">
        <v>72311</v>
      </c>
      <c r="E305" s="55">
        <f>COUNTIF(Masters!D$6:D$990,B305)</f>
        <v>1</v>
      </c>
    </row>
    <row r="306" spans="2:5" ht="12.5" x14ac:dyDescent="0.25">
      <c r="B306" s="51" t="s">
        <v>768</v>
      </c>
      <c r="C306" s="51" t="s">
        <v>2103</v>
      </c>
      <c r="D306" s="51">
        <v>53124</v>
      </c>
      <c r="E306" s="55">
        <f>COUNTIF(Masters!D$6:D$990,B306)</f>
        <v>1</v>
      </c>
    </row>
    <row r="307" spans="2:5" ht="12.5" x14ac:dyDescent="0.25">
      <c r="B307" s="51" t="s">
        <v>1175</v>
      </c>
      <c r="C307" s="51" t="s">
        <v>2401</v>
      </c>
      <c r="D307" s="51">
        <v>72400</v>
      </c>
      <c r="E307" s="55">
        <f>COUNTIF(Masters!D$6:D$990,B307)</f>
        <v>1</v>
      </c>
    </row>
    <row r="308" spans="2:5" ht="12.5" x14ac:dyDescent="0.25">
      <c r="B308" s="51" t="s">
        <v>903</v>
      </c>
      <c r="C308" s="51" t="s">
        <v>1505</v>
      </c>
      <c r="D308" s="51">
        <v>14112</v>
      </c>
      <c r="E308" s="55">
        <f>COUNTIF(Masters!D$6:D$990,B308)</f>
        <v>1</v>
      </c>
    </row>
    <row r="309" spans="2:5" ht="12.5" x14ac:dyDescent="0.25">
      <c r="B309" s="51" t="s">
        <v>1078</v>
      </c>
      <c r="C309" s="51" t="s">
        <v>1696</v>
      </c>
      <c r="D309" s="51">
        <v>22310</v>
      </c>
      <c r="E309" s="55">
        <f>COUNTIF(Masters!D$6:D$990,B309)</f>
        <v>1</v>
      </c>
    </row>
    <row r="310" spans="2:5" ht="12.5" x14ac:dyDescent="0.25">
      <c r="B310" s="51" t="s">
        <v>1075</v>
      </c>
      <c r="C310" s="51" t="s">
        <v>2868</v>
      </c>
      <c r="D310" s="51">
        <v>33100</v>
      </c>
      <c r="E310" s="55">
        <f>COUNTIF(Masters!D$6:D$990,B310)</f>
        <v>1</v>
      </c>
    </row>
    <row r="311" spans="2:5" ht="12.5" x14ac:dyDescent="0.25">
      <c r="B311" s="51" t="s">
        <v>493</v>
      </c>
      <c r="C311" s="51" t="s">
        <v>2337</v>
      </c>
      <c r="D311" s="51">
        <v>72203</v>
      </c>
      <c r="E311" s="55">
        <f>COUNTIF(Masters!D$6:D$990,B311)</f>
        <v>1</v>
      </c>
    </row>
    <row r="312" spans="2:5" ht="12.5" x14ac:dyDescent="0.25">
      <c r="B312" s="51" t="s">
        <v>1179</v>
      </c>
      <c r="C312" s="51" t="s">
        <v>1699</v>
      </c>
      <c r="D312" s="51">
        <v>22311</v>
      </c>
      <c r="E312" s="55">
        <f>COUNTIF(Masters!D$6:D$990,B312)</f>
        <v>1</v>
      </c>
    </row>
    <row r="313" spans="2:5" ht="12.5" x14ac:dyDescent="0.25">
      <c r="B313" s="51" t="s">
        <v>1082</v>
      </c>
      <c r="C313" s="51" t="s">
        <v>2764</v>
      </c>
      <c r="D313" s="51">
        <v>94201</v>
      </c>
      <c r="E313" s="55">
        <f>COUNTIF(Masters!D$6:D$990,B313)</f>
        <v>1</v>
      </c>
    </row>
    <row r="314" spans="2:5" ht="12.5" x14ac:dyDescent="0.25">
      <c r="B314" s="51" t="s">
        <v>1011</v>
      </c>
      <c r="C314" s="51" t="s">
        <v>2438</v>
      </c>
      <c r="D314" s="51">
        <v>72422</v>
      </c>
      <c r="E314" s="55">
        <f>COUNTIF(Masters!D$6:D$990,B314)</f>
        <v>1</v>
      </c>
    </row>
    <row r="315" spans="2:5" ht="12.5" x14ac:dyDescent="0.25">
      <c r="B315" s="51" t="s">
        <v>1083</v>
      </c>
      <c r="C315" s="51" t="s">
        <v>2764</v>
      </c>
      <c r="D315" s="51">
        <v>94201</v>
      </c>
      <c r="E315" s="55">
        <f>COUNTIF(Masters!D$6:D$990,B315)</f>
        <v>1</v>
      </c>
    </row>
    <row r="316" spans="2:5" ht="12.5" x14ac:dyDescent="0.25">
      <c r="B316" s="51" t="s">
        <v>749</v>
      </c>
      <c r="C316" s="51" t="s">
        <v>2099</v>
      </c>
      <c r="D316" s="51">
        <v>53123</v>
      </c>
      <c r="E316" s="55">
        <f>COUNTIF(Masters!D$6:D$990,B316)</f>
        <v>1</v>
      </c>
    </row>
    <row r="317" spans="2:5" ht="12.5" x14ac:dyDescent="0.25">
      <c r="B317" s="51" t="s">
        <v>925</v>
      </c>
      <c r="C317" s="51" t="s">
        <v>2749</v>
      </c>
      <c r="D317" s="51">
        <v>94151</v>
      </c>
      <c r="E317" s="55">
        <f>COUNTIF(Masters!D$6:D$990,B317)</f>
        <v>1</v>
      </c>
    </row>
    <row r="318" spans="2:5" ht="12.5" x14ac:dyDescent="0.25">
      <c r="B318" s="51" t="s">
        <v>1016</v>
      </c>
      <c r="C318" s="51" t="s">
        <v>1738</v>
      </c>
      <c r="D318" s="51">
        <v>72600</v>
      </c>
      <c r="E318" s="55">
        <f>COUNTIF(Masters!D$6:D$990,B318)</f>
        <v>1</v>
      </c>
    </row>
    <row r="319" spans="2:5" ht="12.5" x14ac:dyDescent="0.25">
      <c r="B319" s="51" t="s">
        <v>808</v>
      </c>
      <c r="C319" s="51" t="s">
        <v>1738</v>
      </c>
      <c r="D319" s="51">
        <v>72600</v>
      </c>
      <c r="E319" s="55">
        <f>COUNTIF(Masters!D$6:D$990,B319)</f>
        <v>1</v>
      </c>
    </row>
    <row r="320" spans="2:5" ht="12.5" x14ac:dyDescent="0.25">
      <c r="B320" s="51" t="s">
        <v>1192</v>
      </c>
      <c r="C320" s="51" t="s">
        <v>1673</v>
      </c>
      <c r="D320" s="51">
        <v>22112</v>
      </c>
      <c r="E320" s="55">
        <f>COUNTIF(Masters!D$6:D$990,B320)</f>
        <v>1</v>
      </c>
    </row>
    <row r="321" spans="2:5" ht="12.5" x14ac:dyDescent="0.25">
      <c r="B321" s="51" t="s">
        <v>534</v>
      </c>
      <c r="C321" s="51" t="s">
        <v>2092</v>
      </c>
      <c r="D321" s="51">
        <v>52120</v>
      </c>
      <c r="E321" s="55">
        <f>COUNTIF(Masters!D$6:D$990,B321)</f>
        <v>1</v>
      </c>
    </row>
    <row r="322" spans="2:5" ht="12.5" x14ac:dyDescent="0.25">
      <c r="B322" s="51" t="s">
        <v>792</v>
      </c>
      <c r="C322" s="51" t="s">
        <v>2188</v>
      </c>
      <c r="D322" s="51">
        <v>62201</v>
      </c>
      <c r="E322" s="55">
        <f>COUNTIF(Masters!D$6:D$990,B322)</f>
        <v>1</v>
      </c>
    </row>
    <row r="323" spans="2:5" ht="12.5" x14ac:dyDescent="0.25">
      <c r="B323" s="51" t="s">
        <v>535</v>
      </c>
      <c r="C323" s="51" t="s">
        <v>2092</v>
      </c>
      <c r="D323" s="51">
        <v>52120</v>
      </c>
      <c r="E323" s="55">
        <f>COUNTIF(Masters!D$6:D$990,B323)</f>
        <v>1</v>
      </c>
    </row>
    <row r="324" spans="2:5" ht="12.5" x14ac:dyDescent="0.25">
      <c r="B324" s="51" t="s">
        <v>811</v>
      </c>
      <c r="C324" s="51" t="s">
        <v>1680</v>
      </c>
      <c r="D324" s="51">
        <v>22114</v>
      </c>
      <c r="E324" s="55">
        <f>COUNTIF(Masters!D$6:D$990,B324)</f>
        <v>1</v>
      </c>
    </row>
    <row r="325" spans="2:5" ht="12.5" x14ac:dyDescent="0.25">
      <c r="B325" s="51" t="s">
        <v>1183</v>
      </c>
      <c r="C325" s="51" t="s">
        <v>2834</v>
      </c>
      <c r="D325" s="51">
        <v>72999</v>
      </c>
      <c r="E325" s="55">
        <f>COUNTIF(Masters!D$6:D$990,B325)</f>
        <v>1</v>
      </c>
    </row>
    <row r="326" spans="2:5" ht="12.5" x14ac:dyDescent="0.25">
      <c r="B326" s="51" t="s">
        <v>908</v>
      </c>
      <c r="C326" s="51" t="s">
        <v>1505</v>
      </c>
      <c r="D326" s="51">
        <v>14112</v>
      </c>
      <c r="E326" s="55">
        <f>COUNTIF(Masters!D$6:D$990,B326)</f>
        <v>1</v>
      </c>
    </row>
    <row r="327" spans="2:5" ht="12.5" x14ac:dyDescent="0.25">
      <c r="B327" s="51" t="s">
        <v>1020</v>
      </c>
      <c r="C327" s="51" t="s">
        <v>2405</v>
      </c>
      <c r="D327" s="51">
        <v>72401</v>
      </c>
      <c r="E327" s="55">
        <f>COUNTIF(Masters!D$6:D$990,B327)</f>
        <v>1</v>
      </c>
    </row>
    <row r="328" spans="2:5" ht="12.5" x14ac:dyDescent="0.25">
      <c r="B328" s="51" t="s">
        <v>1110</v>
      </c>
      <c r="C328" s="51" t="s">
        <v>2666</v>
      </c>
      <c r="D328" s="51">
        <v>94101</v>
      </c>
      <c r="E328" s="55">
        <f>COUNTIF(Masters!D$6:D$990,B328)</f>
        <v>1</v>
      </c>
    </row>
    <row r="329" spans="2:5" ht="12.5" x14ac:dyDescent="0.25">
      <c r="B329" s="51" t="s">
        <v>1118</v>
      </c>
      <c r="C329" s="51" t="s">
        <v>2869</v>
      </c>
      <c r="D329" s="51">
        <v>72411</v>
      </c>
      <c r="E329" s="55">
        <f>COUNTIF(Masters!D$6:D$990,B329)</f>
        <v>1</v>
      </c>
    </row>
    <row r="330" spans="2:5" ht="12.5" x14ac:dyDescent="0.25">
      <c r="B330" s="51" t="s">
        <v>481</v>
      </c>
      <c r="C330" s="51" t="s">
        <v>2432</v>
      </c>
      <c r="D330" s="51">
        <v>72420</v>
      </c>
      <c r="E330" s="55">
        <f>COUNTIF(Masters!D$6:D$990,B330)</f>
        <v>1</v>
      </c>
    </row>
    <row r="331" spans="2:5" ht="12.5" x14ac:dyDescent="0.25">
      <c r="B331" s="51" t="s">
        <v>654</v>
      </c>
      <c r="C331" s="51" t="s">
        <v>1738</v>
      </c>
      <c r="D331" s="51">
        <v>72600</v>
      </c>
      <c r="E331" s="55">
        <f>COUNTIF(Masters!D$6:D$990,B331)</f>
        <v>1</v>
      </c>
    </row>
    <row r="332" spans="2:5" ht="12.5" x14ac:dyDescent="0.25">
      <c r="B332" s="51" t="s">
        <v>960</v>
      </c>
      <c r="C332" s="51" t="s">
        <v>2749</v>
      </c>
      <c r="D332" s="51">
        <v>94151</v>
      </c>
      <c r="E332" s="55">
        <f>COUNTIF(Masters!D$6:D$990,B332)</f>
        <v>1</v>
      </c>
    </row>
    <row r="333" spans="2:5" ht="12.5" x14ac:dyDescent="0.25">
      <c r="B333" s="51" t="s">
        <v>800</v>
      </c>
      <c r="C333" s="51" t="s">
        <v>2462</v>
      </c>
      <c r="D333" s="51">
        <v>73401</v>
      </c>
      <c r="E333" s="55">
        <f>COUNTIF(Masters!D$6:D$990,B333)</f>
        <v>1</v>
      </c>
    </row>
    <row r="334" spans="2:5" ht="12.5" x14ac:dyDescent="0.25">
      <c r="B334" s="51" t="s">
        <v>655</v>
      </c>
      <c r="C334" s="51" t="s">
        <v>2842</v>
      </c>
      <c r="D334" s="51">
        <v>32129</v>
      </c>
      <c r="E334" s="55">
        <f>COUNTIF(Masters!D$6:D$990,B334)</f>
        <v>1</v>
      </c>
    </row>
    <row r="335" spans="2:5" ht="12.5" x14ac:dyDescent="0.25">
      <c r="B335" s="51" t="s">
        <v>645</v>
      </c>
      <c r="C335" s="51" t="s">
        <v>2830</v>
      </c>
      <c r="D335" s="51">
        <v>55109</v>
      </c>
      <c r="E335" s="55">
        <f>COUNTIF(Masters!D$6:D$990,B335)</f>
        <v>1</v>
      </c>
    </row>
    <row r="336" spans="2:5" ht="12.5" x14ac:dyDescent="0.25">
      <c r="B336" s="51" t="s">
        <v>1126</v>
      </c>
      <c r="C336" s="51" t="s">
        <v>2477</v>
      </c>
      <c r="D336" s="51">
        <v>73209</v>
      </c>
      <c r="E336" s="55">
        <f>COUNTIF(Masters!D$6:D$990,B336)</f>
        <v>1</v>
      </c>
    </row>
    <row r="337" spans="2:5" ht="12.5" x14ac:dyDescent="0.25">
      <c r="B337" s="51" t="s">
        <v>391</v>
      </c>
      <c r="C337" s="51" t="s">
        <v>1980</v>
      </c>
      <c r="D337" s="51">
        <v>43109</v>
      </c>
      <c r="E337" s="55">
        <f>COUNTIF(Masters!D$6:D$990,B337)</f>
        <v>1</v>
      </c>
    </row>
    <row r="338" spans="2:5" ht="12.5" x14ac:dyDescent="0.25">
      <c r="B338" s="51" t="s">
        <v>1029</v>
      </c>
      <c r="C338" s="51" t="s">
        <v>2755</v>
      </c>
      <c r="D338" s="51">
        <v>94153</v>
      </c>
      <c r="E338" s="55">
        <f>COUNTIF(Masters!D$6:D$990,B338)</f>
        <v>1</v>
      </c>
    </row>
    <row r="339" spans="2:5" ht="12.5" x14ac:dyDescent="0.25">
      <c r="B339" s="51" t="s">
        <v>443</v>
      </c>
      <c r="C339" s="51" t="s">
        <v>2392</v>
      </c>
      <c r="D339" s="51">
        <v>72022</v>
      </c>
      <c r="E339" s="55">
        <f>COUNTIF(Masters!D$6:D$990,B339)</f>
        <v>1</v>
      </c>
    </row>
    <row r="340" spans="2:5" ht="12.5" x14ac:dyDescent="0.25">
      <c r="B340" s="51" t="s">
        <v>760</v>
      </c>
      <c r="C340" s="51" t="s">
        <v>2099</v>
      </c>
      <c r="D340" s="51">
        <v>53123</v>
      </c>
      <c r="E340" s="55">
        <f>COUNTIF(Masters!D$6:D$990,B340)</f>
        <v>1</v>
      </c>
    </row>
    <row r="341" spans="2:5" ht="12.5" x14ac:dyDescent="0.25">
      <c r="B341" s="51" t="s">
        <v>966</v>
      </c>
      <c r="C341" s="51" t="s">
        <v>1505</v>
      </c>
      <c r="D341" s="51">
        <v>14112</v>
      </c>
      <c r="E341" s="55">
        <f>COUNTIF(Masters!D$6:D$990,B341)</f>
        <v>1</v>
      </c>
    </row>
    <row r="342" spans="2:5" ht="12.5" x14ac:dyDescent="0.25">
      <c r="B342" s="51" t="s">
        <v>967</v>
      </c>
      <c r="C342" s="51" t="s">
        <v>1505</v>
      </c>
      <c r="D342" s="51">
        <v>14112</v>
      </c>
      <c r="E342" s="55">
        <f>COUNTIF(Masters!D$6:D$990,B342)</f>
        <v>1</v>
      </c>
    </row>
    <row r="343" spans="2:5" ht="12.5" x14ac:dyDescent="0.25">
      <c r="B343" s="51" t="s">
        <v>1034</v>
      </c>
      <c r="C343" s="51" t="s">
        <v>2413</v>
      </c>
      <c r="D343" s="51">
        <v>72403</v>
      </c>
      <c r="E343" s="55">
        <f>COUNTIF(Masters!D$6:D$990,B343)</f>
        <v>1</v>
      </c>
    </row>
    <row r="344" spans="2:5" ht="12.5" x14ac:dyDescent="0.25">
      <c r="B344" s="51" t="s">
        <v>1003</v>
      </c>
      <c r="C344" s="51" t="s">
        <v>2758</v>
      </c>
      <c r="D344" s="51">
        <v>93200</v>
      </c>
      <c r="E344" s="55">
        <f>COUNTIF(Masters!D$6:D$990,B344)</f>
        <v>1</v>
      </c>
    </row>
    <row r="345" spans="2:5" ht="12.5" x14ac:dyDescent="0.25">
      <c r="B345" s="51" t="s">
        <v>775</v>
      </c>
      <c r="C345" s="51" t="s">
        <v>2053</v>
      </c>
      <c r="D345" s="51">
        <v>53122</v>
      </c>
      <c r="E345" s="55">
        <f>COUNTIF(Masters!D$6:D$990,B345)</f>
        <v>1</v>
      </c>
    </row>
    <row r="346" spans="2:5" ht="12.5" x14ac:dyDescent="0.25">
      <c r="B346" s="51" t="s">
        <v>1041</v>
      </c>
      <c r="C346" s="51" t="s">
        <v>2401</v>
      </c>
      <c r="D346" s="51">
        <v>72400</v>
      </c>
      <c r="E346" s="55">
        <f>COUNTIF(Masters!D$6:D$990,B346)</f>
        <v>1</v>
      </c>
    </row>
    <row r="347" spans="2:5" ht="12.5" x14ac:dyDescent="0.25">
      <c r="B347" s="51" t="s">
        <v>1172</v>
      </c>
      <c r="C347" s="51" t="s">
        <v>2425</v>
      </c>
      <c r="D347" s="51">
        <v>72410</v>
      </c>
      <c r="E347" s="55">
        <f>COUNTIF(Masters!D$6:D$990,B347)</f>
        <v>1</v>
      </c>
    </row>
    <row r="348" spans="2:5" ht="12.5" x14ac:dyDescent="0.25">
      <c r="B348" s="51" t="s">
        <v>1057</v>
      </c>
      <c r="C348" s="51" t="s">
        <v>2071</v>
      </c>
      <c r="D348" s="51">
        <v>52112</v>
      </c>
      <c r="E348" s="55">
        <f>COUNTIF(Masters!D$6:D$990,B348)</f>
        <v>1</v>
      </c>
    </row>
    <row r="349" spans="2:5" ht="12.5" x14ac:dyDescent="0.25">
      <c r="B349" s="51" t="s">
        <v>488</v>
      </c>
      <c r="C349" s="51" t="s">
        <v>2546</v>
      </c>
      <c r="D349" s="51">
        <v>83100</v>
      </c>
      <c r="E349" s="55">
        <f>COUNTIF(Masters!D$6:D$990,B349)</f>
        <v>1</v>
      </c>
    </row>
    <row r="350" spans="2:5" ht="12.5" x14ac:dyDescent="0.25">
      <c r="B350" s="51" t="s">
        <v>1059</v>
      </c>
      <c r="C350" s="51" t="s">
        <v>2836</v>
      </c>
      <c r="D350" s="51">
        <v>53111</v>
      </c>
      <c r="E350" s="55">
        <f>COUNTIF(Masters!D$6:D$990,B350)</f>
        <v>1</v>
      </c>
    </row>
    <row r="351" spans="2:5" ht="12.5" x14ac:dyDescent="0.25">
      <c r="B351" s="51" t="s">
        <v>983</v>
      </c>
      <c r="C351" s="51" t="s">
        <v>1721</v>
      </c>
      <c r="D351" s="51">
        <v>22214</v>
      </c>
      <c r="E351" s="55">
        <f>COUNTIF(Masters!D$6:D$990,B351)</f>
        <v>1</v>
      </c>
    </row>
    <row r="352" spans="2:5" ht="12.5" x14ac:dyDescent="0.25">
      <c r="B352" s="51" t="s">
        <v>918</v>
      </c>
      <c r="C352" s="51" t="s">
        <v>1659</v>
      </c>
      <c r="D352" s="51">
        <v>22100</v>
      </c>
      <c r="E352" s="55">
        <f>COUNTIF(Masters!D$6:D$990,B352)</f>
        <v>1</v>
      </c>
    </row>
    <row r="353" spans="2:5" ht="12.5" x14ac:dyDescent="0.25">
      <c r="B353" s="51" t="s">
        <v>540</v>
      </c>
      <c r="C353" s="51" t="s">
        <v>540</v>
      </c>
      <c r="D353" s="51">
        <v>31201</v>
      </c>
      <c r="E353" s="55">
        <f>COUNTIF(Masters!D$6:D$990,B353)</f>
        <v>1</v>
      </c>
    </row>
    <row r="354" spans="2:5" ht="12.5" x14ac:dyDescent="0.25">
      <c r="B354" s="51" t="s">
        <v>762</v>
      </c>
      <c r="C354" s="51" t="s">
        <v>1684</v>
      </c>
      <c r="D354" s="51">
        <v>22300</v>
      </c>
      <c r="E354" s="55">
        <f>COUNTIF(Masters!D$6:D$990,B354)</f>
        <v>1</v>
      </c>
    </row>
    <row r="355" spans="2:5" ht="12.5" x14ac:dyDescent="0.25">
      <c r="B355" s="51" t="s">
        <v>1050</v>
      </c>
      <c r="C355" s="51" t="s">
        <v>2767</v>
      </c>
      <c r="D355" s="51">
        <v>94202</v>
      </c>
      <c r="E355" s="55">
        <f>COUNTIF(Masters!D$6:D$990,B355)</f>
        <v>1</v>
      </c>
    </row>
    <row r="356" spans="2:5" ht="12.5" x14ac:dyDescent="0.25">
      <c r="B356" s="51" t="s">
        <v>327</v>
      </c>
      <c r="C356" s="51" t="s">
        <v>327</v>
      </c>
      <c r="D356" s="51">
        <v>53201</v>
      </c>
      <c r="E356" s="55">
        <f>COUNTIF(Masters!D$6:D$990,B356)</f>
        <v>1</v>
      </c>
    </row>
    <row r="357" spans="2:5" ht="12.5" x14ac:dyDescent="0.25">
      <c r="B357" s="51" t="s">
        <v>392</v>
      </c>
      <c r="C357" s="51" t="s">
        <v>1770</v>
      </c>
      <c r="D357" s="51">
        <v>31301</v>
      </c>
      <c r="E357" s="55">
        <f>COUNTIF(Masters!D$6:D$990,B357)</f>
        <v>1</v>
      </c>
    </row>
    <row r="358" spans="2:5" ht="12.5" x14ac:dyDescent="0.25">
      <c r="B358" s="51" t="s">
        <v>821</v>
      </c>
      <c r="C358" s="51" t="s">
        <v>2870</v>
      </c>
      <c r="D358" s="51">
        <v>22220</v>
      </c>
      <c r="E358" s="55">
        <f>COUNTIF(Masters!D$6:D$990,B358)</f>
        <v>1</v>
      </c>
    </row>
    <row r="359" spans="2:5" ht="12.5" x14ac:dyDescent="0.25">
      <c r="B359" s="51" t="s">
        <v>790</v>
      </c>
      <c r="C359" s="51" t="s">
        <v>2871</v>
      </c>
      <c r="D359" s="51">
        <v>63201</v>
      </c>
      <c r="E359" s="55">
        <f>COUNTIF(Masters!D$6:D$990,B359)</f>
        <v>1</v>
      </c>
    </row>
    <row r="360" spans="2:5" ht="12.5" x14ac:dyDescent="0.25">
      <c r="B360" s="51" t="s">
        <v>1066</v>
      </c>
      <c r="C360" s="51" t="s">
        <v>2672</v>
      </c>
      <c r="D360" s="51">
        <v>94103</v>
      </c>
      <c r="E360" s="55">
        <f>COUNTIF(Masters!D$6:D$990,B360)</f>
        <v>1</v>
      </c>
    </row>
    <row r="361" spans="2:5" ht="12.5" x14ac:dyDescent="0.25">
      <c r="B361" s="51" t="s">
        <v>901</v>
      </c>
      <c r="C361" s="51" t="s">
        <v>2872</v>
      </c>
      <c r="D361" s="51">
        <v>32112</v>
      </c>
      <c r="E361" s="55">
        <f>COUNTIF(Masters!D$6:D$990,B361)</f>
        <v>1</v>
      </c>
    </row>
    <row r="362" spans="2:5" ht="12.5" x14ac:dyDescent="0.25">
      <c r="B362" s="51" t="s">
        <v>888</v>
      </c>
      <c r="C362" s="51" t="s">
        <v>1715</v>
      </c>
      <c r="D362" s="51">
        <v>22212</v>
      </c>
      <c r="E362" s="55">
        <f>COUNTIF(Masters!D$6:D$990,B362)</f>
        <v>1</v>
      </c>
    </row>
    <row r="363" spans="2:5" ht="12.5" x14ac:dyDescent="0.25">
      <c r="B363" s="51" t="s">
        <v>1069</v>
      </c>
      <c r="C363" s="51" t="s">
        <v>2672</v>
      </c>
      <c r="D363" s="51">
        <v>94103</v>
      </c>
      <c r="E363" s="55">
        <f>COUNTIF(Masters!D$6:D$990,B363)</f>
        <v>1</v>
      </c>
    </row>
    <row r="364" spans="2:5" ht="12.5" x14ac:dyDescent="0.25">
      <c r="B364" s="51" t="s">
        <v>1070</v>
      </c>
      <c r="C364" s="51" t="s">
        <v>2672</v>
      </c>
      <c r="D364" s="51">
        <v>94103</v>
      </c>
      <c r="E364" s="55">
        <f>COUNTIF(Masters!D$6:D$990,B364)</f>
        <v>1</v>
      </c>
    </row>
    <row r="365" spans="2:5" ht="12.5" x14ac:dyDescent="0.25">
      <c r="B365" s="51" t="s">
        <v>653</v>
      </c>
      <c r="C365" s="51" t="s">
        <v>1749</v>
      </c>
      <c r="D365" s="51">
        <v>72603</v>
      </c>
      <c r="E365" s="55">
        <f>COUNTIF(Masters!D$6:D$990,B365)</f>
        <v>1</v>
      </c>
    </row>
    <row r="366" spans="2:5" ht="12.5" x14ac:dyDescent="0.25">
      <c r="B366" s="51" t="s">
        <v>1079</v>
      </c>
      <c r="C366" s="51" t="s">
        <v>2770</v>
      </c>
      <c r="D366" s="51">
        <v>94203</v>
      </c>
      <c r="E366" s="55">
        <f>COUNTIF(Masters!D$6:D$990,B366)</f>
        <v>1</v>
      </c>
    </row>
    <row r="367" spans="2:5" ht="12.5" x14ac:dyDescent="0.25">
      <c r="B367" s="51" t="s">
        <v>750</v>
      </c>
      <c r="C367" s="51" t="s">
        <v>2099</v>
      </c>
      <c r="D367" s="51">
        <v>53123</v>
      </c>
      <c r="E367" s="55">
        <f>COUNTIF(Masters!D$6:D$990,B367)</f>
        <v>1</v>
      </c>
    </row>
    <row r="368" spans="2:5" ht="12.5" x14ac:dyDescent="0.25">
      <c r="B368" s="51" t="s">
        <v>1014</v>
      </c>
      <c r="C368" s="51" t="s">
        <v>2064</v>
      </c>
      <c r="D368" s="51">
        <v>52110</v>
      </c>
      <c r="E368" s="55">
        <f>COUNTIF(Masters!D$6:D$990,B368)</f>
        <v>1</v>
      </c>
    </row>
    <row r="369" spans="2:5" ht="12.5" x14ac:dyDescent="0.25">
      <c r="B369" s="51" t="s">
        <v>1089</v>
      </c>
      <c r="C369" s="51" t="s">
        <v>2355</v>
      </c>
      <c r="D369" s="51">
        <v>72302</v>
      </c>
      <c r="E369" s="55">
        <f>COUNTIF(Masters!D$6:D$990,B369)</f>
        <v>1</v>
      </c>
    </row>
    <row r="370" spans="2:5" ht="12.5" x14ac:dyDescent="0.25">
      <c r="B370" s="51" t="s">
        <v>395</v>
      </c>
      <c r="C370" s="51" t="s">
        <v>1770</v>
      </c>
      <c r="D370" s="51">
        <v>31301</v>
      </c>
      <c r="E370" s="55">
        <f>COUNTIF(Masters!D$6:D$990,B370)</f>
        <v>1</v>
      </c>
    </row>
    <row r="371" spans="2:5" ht="12.5" x14ac:dyDescent="0.25">
      <c r="B371" s="51" t="s">
        <v>1182</v>
      </c>
      <c r="C371" s="51" t="s">
        <v>1721</v>
      </c>
      <c r="D371" s="51">
        <v>22214</v>
      </c>
      <c r="E371" s="55">
        <f>COUNTIF(Masters!D$6:D$990,B371)</f>
        <v>1</v>
      </c>
    </row>
    <row r="372" spans="2:5" ht="12.5" x14ac:dyDescent="0.25">
      <c r="B372" s="51" t="s">
        <v>1091</v>
      </c>
      <c r="C372" s="51" t="s">
        <v>1663</v>
      </c>
      <c r="D372" s="51">
        <v>22101</v>
      </c>
      <c r="E372" s="55">
        <f>COUNTIF(Masters!D$6:D$990,B372)</f>
        <v>1</v>
      </c>
    </row>
    <row r="373" spans="2:5" ht="12.5" x14ac:dyDescent="0.25">
      <c r="B373" s="51" t="s">
        <v>905</v>
      </c>
      <c r="C373" s="51" t="s">
        <v>2068</v>
      </c>
      <c r="D373" s="51">
        <v>52111</v>
      </c>
      <c r="E373" s="55">
        <f>COUNTIF(Masters!D$6:D$990,B373)</f>
        <v>1</v>
      </c>
    </row>
    <row r="374" spans="2:5" ht="12.5" x14ac:dyDescent="0.25">
      <c r="B374" s="51" t="s">
        <v>1184</v>
      </c>
      <c r="C374" s="51" t="s">
        <v>1702</v>
      </c>
      <c r="D374" s="51">
        <v>22312</v>
      </c>
      <c r="E374" s="55">
        <f>COUNTIF(Masters!D$6:D$990,B374)</f>
        <v>1</v>
      </c>
    </row>
    <row r="375" spans="2:5" ht="12.5" x14ac:dyDescent="0.25">
      <c r="B375" s="51" t="s">
        <v>536</v>
      </c>
      <c r="C375" s="51" t="s">
        <v>2096</v>
      </c>
      <c r="D375" s="51">
        <v>52121</v>
      </c>
      <c r="E375" s="55">
        <f>COUNTIF(Masters!D$6:D$990,B375)</f>
        <v>1</v>
      </c>
    </row>
    <row r="376" spans="2:5" ht="12.5" x14ac:dyDescent="0.25">
      <c r="B376" s="51" t="s">
        <v>1013</v>
      </c>
      <c r="C376" s="51" t="s">
        <v>2422</v>
      </c>
      <c r="D376" s="51">
        <v>72406</v>
      </c>
      <c r="E376" s="55">
        <f>COUNTIF(Masters!D$6:D$990,B376)</f>
        <v>1</v>
      </c>
    </row>
    <row r="377" spans="2:5" ht="12.5" x14ac:dyDescent="0.25">
      <c r="B377" s="51" t="s">
        <v>1185</v>
      </c>
      <c r="C377" s="51" t="s">
        <v>2183</v>
      </c>
      <c r="D377" s="51">
        <v>62202</v>
      </c>
      <c r="E377" s="55">
        <f>COUNTIF(Masters!D$6:D$990,B377)</f>
        <v>1</v>
      </c>
    </row>
    <row r="378" spans="2:5" ht="12.5" x14ac:dyDescent="0.25">
      <c r="B378" s="51" t="s">
        <v>1100</v>
      </c>
      <c r="C378" s="51" t="s">
        <v>1718</v>
      </c>
      <c r="D378" s="51">
        <v>22213</v>
      </c>
      <c r="E378" s="55">
        <f>COUNTIF(Masters!D$6:D$990,B378)</f>
        <v>1</v>
      </c>
    </row>
    <row r="379" spans="2:5" ht="12.5" x14ac:dyDescent="0.25">
      <c r="B379" s="51" t="s">
        <v>1186</v>
      </c>
      <c r="C379" s="51" t="s">
        <v>1718</v>
      </c>
      <c r="D379" s="51">
        <v>22213</v>
      </c>
      <c r="E379" s="55">
        <f>COUNTIF(Masters!D$6:D$990,B379)</f>
        <v>1</v>
      </c>
    </row>
    <row r="380" spans="2:5" ht="12.5" x14ac:dyDescent="0.25">
      <c r="B380" s="51" t="s">
        <v>1102</v>
      </c>
      <c r="C380" s="51" t="s">
        <v>2834</v>
      </c>
      <c r="D380" s="51">
        <v>72999</v>
      </c>
      <c r="E380" s="55">
        <f>COUNTIF(Masters!D$6:D$990,B380)</f>
        <v>1</v>
      </c>
    </row>
    <row r="381" spans="2:5" ht="12.5" x14ac:dyDescent="0.25">
      <c r="B381" s="51" t="s">
        <v>644</v>
      </c>
      <c r="C381" s="51" t="s">
        <v>2830</v>
      </c>
      <c r="D381" s="51">
        <v>55109</v>
      </c>
      <c r="E381" s="55">
        <f>COUNTIF(Masters!D$6:D$990,B381)</f>
        <v>1</v>
      </c>
    </row>
    <row r="382" spans="2:5" ht="12.5" x14ac:dyDescent="0.25">
      <c r="B382" s="51" t="s">
        <v>1113</v>
      </c>
      <c r="C382" s="51" t="s">
        <v>2425</v>
      </c>
      <c r="D382" s="51">
        <v>72410</v>
      </c>
      <c r="E382" s="55">
        <f>COUNTIF(Masters!D$6:D$990,B382)</f>
        <v>1</v>
      </c>
    </row>
    <row r="383" spans="2:5" ht="12.5" x14ac:dyDescent="0.25">
      <c r="B383" s="51" t="s">
        <v>949</v>
      </c>
      <c r="C383" s="51" t="s">
        <v>1460</v>
      </c>
      <c r="D383" s="51">
        <v>12110</v>
      </c>
      <c r="E383" s="55">
        <f>COUNTIF(Masters!D$6:D$990,B383)</f>
        <v>1</v>
      </c>
    </row>
    <row r="384" spans="2:5" ht="12.5" x14ac:dyDescent="0.25">
      <c r="B384" s="51" t="s">
        <v>1199</v>
      </c>
      <c r="C384" s="51" t="s">
        <v>2873</v>
      </c>
      <c r="D384" s="51">
        <v>82030</v>
      </c>
      <c r="E384" s="55">
        <f>COUNTIF(Masters!D$6:D$990,B384)</f>
        <v>1</v>
      </c>
    </row>
    <row r="385" spans="2:5" ht="12.5" x14ac:dyDescent="0.25">
      <c r="B385" s="51" t="s">
        <v>880</v>
      </c>
      <c r="C385" s="51" t="s">
        <v>2874</v>
      </c>
      <c r="D385" s="51">
        <v>31303</v>
      </c>
      <c r="E385" s="55">
        <f>COUNTIF(Masters!D$6:D$990,B385)</f>
        <v>1</v>
      </c>
    </row>
    <row r="386" spans="2:5" ht="12.5" x14ac:dyDescent="0.25">
      <c r="B386" s="51" t="s">
        <v>574</v>
      </c>
      <c r="C386" s="51" t="s">
        <v>2875</v>
      </c>
      <c r="D386" s="51">
        <v>44200</v>
      </c>
      <c r="E386" s="55">
        <f>COUNTIF(Masters!D$6:D$990,B386)</f>
        <v>1</v>
      </c>
    </row>
    <row r="387" spans="2:5" ht="12.5" x14ac:dyDescent="0.25">
      <c r="B387" s="51" t="s">
        <v>999</v>
      </c>
      <c r="C387" s="51" t="s">
        <v>2053</v>
      </c>
      <c r="D387" s="51">
        <v>53122</v>
      </c>
      <c r="E387" s="55">
        <f>COUNTIF(Masters!D$6:D$990,B387)</f>
        <v>1</v>
      </c>
    </row>
    <row r="388" spans="2:5" ht="12.5" x14ac:dyDescent="0.25">
      <c r="B388" s="51" t="s">
        <v>988</v>
      </c>
      <c r="C388" s="51" t="s">
        <v>2106</v>
      </c>
      <c r="D388" s="51">
        <v>53125</v>
      </c>
      <c r="E388" s="55">
        <f>COUNTIF(Masters!D$6:D$990,B388)</f>
        <v>1</v>
      </c>
    </row>
    <row r="389" spans="2:5" ht="12.5" x14ac:dyDescent="0.25">
      <c r="B389" s="51" t="s">
        <v>1022</v>
      </c>
      <c r="C389" s="51" t="s">
        <v>1022</v>
      </c>
      <c r="D389" s="51">
        <v>72105</v>
      </c>
      <c r="E389" s="55">
        <f>COUNTIF(Masters!D$6:D$990,B389)</f>
        <v>1</v>
      </c>
    </row>
    <row r="390" spans="2:5" ht="12.5" x14ac:dyDescent="0.25">
      <c r="B390" s="51" t="s">
        <v>1136</v>
      </c>
      <c r="C390" s="51" t="s">
        <v>2835</v>
      </c>
      <c r="D390" s="51">
        <v>53100</v>
      </c>
      <c r="E390" s="55">
        <f>COUNTIF(Masters!D$6:D$990,B390)</f>
        <v>1</v>
      </c>
    </row>
    <row r="391" spans="2:5" ht="12.5" x14ac:dyDescent="0.25">
      <c r="B391" s="51" t="s">
        <v>532</v>
      </c>
      <c r="C391" s="51" t="s">
        <v>2116</v>
      </c>
      <c r="D391" s="51">
        <v>54100</v>
      </c>
      <c r="E391" s="55">
        <f>COUNTIF(Masters!D$6:D$990,B391)</f>
        <v>1</v>
      </c>
    </row>
    <row r="392" spans="2:5" ht="12.5" x14ac:dyDescent="0.25">
      <c r="B392" s="51" t="s">
        <v>1137</v>
      </c>
      <c r="C392" s="51" t="s">
        <v>2836</v>
      </c>
      <c r="D392" s="51">
        <v>53111</v>
      </c>
      <c r="E392" s="55">
        <f>COUNTIF(Masters!D$6:D$990,B392)</f>
        <v>1</v>
      </c>
    </row>
    <row r="393" spans="2:5" ht="12.5" x14ac:dyDescent="0.25">
      <c r="B393" s="51" t="s">
        <v>1138</v>
      </c>
      <c r="C393" s="51" t="s">
        <v>2836</v>
      </c>
      <c r="D393" s="51">
        <v>53111</v>
      </c>
      <c r="E393" s="55">
        <f>COUNTIF(Masters!D$6:D$990,B393)</f>
        <v>1</v>
      </c>
    </row>
    <row r="394" spans="2:5" ht="12.5" x14ac:dyDescent="0.25">
      <c r="B394" s="51" t="s">
        <v>482</v>
      </c>
      <c r="C394" s="51" t="s">
        <v>2842</v>
      </c>
      <c r="D394" s="51">
        <v>32129</v>
      </c>
      <c r="E394" s="55">
        <f>COUNTIF(Masters!D$6:D$990,B394)</f>
        <v>1</v>
      </c>
    </row>
    <row r="395" spans="2:5" ht="12.5" x14ac:dyDescent="0.25">
      <c r="B395" s="51" t="s">
        <v>483</v>
      </c>
      <c r="C395" s="51" t="s">
        <v>2441</v>
      </c>
      <c r="D395" s="51">
        <v>72423</v>
      </c>
      <c r="E395" s="55">
        <f>COUNTIF(Masters!D$6:D$990,B395)</f>
        <v>1</v>
      </c>
    </row>
    <row r="396" spans="2:5" ht="12.5" x14ac:dyDescent="0.25">
      <c r="B396" s="51" t="s">
        <v>1036</v>
      </c>
      <c r="C396" s="51" t="s">
        <v>1721</v>
      </c>
      <c r="D396" s="51">
        <v>22214</v>
      </c>
      <c r="E396" s="55">
        <f>COUNTIF(Masters!D$6:D$990,B396)</f>
        <v>1</v>
      </c>
    </row>
    <row r="397" spans="2:5" ht="12.5" x14ac:dyDescent="0.25">
      <c r="B397" s="51" t="s">
        <v>1116</v>
      </c>
      <c r="C397" s="51" t="s">
        <v>2678</v>
      </c>
      <c r="D397" s="51">
        <v>94105</v>
      </c>
      <c r="E397" s="55">
        <f>COUNTIF(Masters!D$6:D$990,B397)</f>
        <v>1</v>
      </c>
    </row>
    <row r="398" spans="2:5" ht="12.5" x14ac:dyDescent="0.25">
      <c r="B398" s="51" t="s">
        <v>496</v>
      </c>
      <c r="C398" s="51" t="s">
        <v>496</v>
      </c>
      <c r="D398" s="51">
        <v>72300</v>
      </c>
      <c r="E398" s="55">
        <f>COUNTIF(Masters!D$6:D$990,B398)</f>
        <v>1</v>
      </c>
    </row>
    <row r="399" spans="2:5" ht="12.5" x14ac:dyDescent="0.25">
      <c r="B399" s="51" t="s">
        <v>1146</v>
      </c>
      <c r="C399" s="51" t="s">
        <v>2468</v>
      </c>
      <c r="D399" s="51">
        <v>73200</v>
      </c>
      <c r="E399" s="55">
        <f>COUNTIF(Masters!D$6:D$990,B399)</f>
        <v>1</v>
      </c>
    </row>
    <row r="400" spans="2:5" ht="12.5" x14ac:dyDescent="0.25">
      <c r="B400" s="51" t="s">
        <v>961</v>
      </c>
      <c r="C400" s="51" t="s">
        <v>2373</v>
      </c>
      <c r="D400" s="51">
        <v>73110</v>
      </c>
      <c r="E400" s="55">
        <f>COUNTIF(Masters!D$6:D$990,B400)</f>
        <v>1</v>
      </c>
    </row>
    <row r="401" spans="2:5" ht="12.5" x14ac:dyDescent="0.25">
      <c r="B401" s="51" t="s">
        <v>1000</v>
      </c>
      <c r="C401" s="51" t="s">
        <v>2053</v>
      </c>
      <c r="D401" s="51">
        <v>53122</v>
      </c>
      <c r="E401" s="55">
        <f>COUNTIF(Masters!D$6:D$990,B401)</f>
        <v>1</v>
      </c>
    </row>
    <row r="402" spans="2:5" ht="12.5" x14ac:dyDescent="0.25">
      <c r="B402" s="51" t="s">
        <v>1148</v>
      </c>
      <c r="C402" s="51" t="s">
        <v>2834</v>
      </c>
      <c r="D402" s="51">
        <v>72999</v>
      </c>
      <c r="E402" s="55">
        <f>COUNTIF(Masters!D$6:D$990,B402)</f>
        <v>1</v>
      </c>
    </row>
    <row r="403" spans="2:5" ht="12.5" x14ac:dyDescent="0.25">
      <c r="B403" s="51" t="s">
        <v>369</v>
      </c>
      <c r="C403" s="51" t="s">
        <v>327</v>
      </c>
      <c r="D403" s="51">
        <v>53201</v>
      </c>
      <c r="E403" s="55">
        <f>COUNTIF(Masters!D$6:D$990,B403)</f>
        <v>1</v>
      </c>
    </row>
    <row r="404" spans="2:5" ht="12.5" x14ac:dyDescent="0.25">
      <c r="B404" s="51" t="s">
        <v>1149</v>
      </c>
      <c r="C404" s="51" t="s">
        <v>2834</v>
      </c>
      <c r="D404" s="51">
        <v>72999</v>
      </c>
      <c r="E404" s="55">
        <f>COUNTIF(Masters!D$6:D$990,B404)</f>
        <v>1</v>
      </c>
    </row>
    <row r="405" spans="2:5" ht="12.5" x14ac:dyDescent="0.25">
      <c r="B405" s="51" t="s">
        <v>709</v>
      </c>
      <c r="C405" s="51" t="s">
        <v>2876</v>
      </c>
      <c r="D405" s="51">
        <v>84120</v>
      </c>
      <c r="E405" s="55">
        <f>COUNTIF(Masters!D$6:D$990,B405)</f>
        <v>1</v>
      </c>
    </row>
    <row r="406" spans="2:5" ht="12.5" x14ac:dyDescent="0.25">
      <c r="B406" s="51" t="s">
        <v>437</v>
      </c>
      <c r="C406" s="51" t="s">
        <v>2290</v>
      </c>
      <c r="D406" s="51">
        <v>72010</v>
      </c>
      <c r="E406" s="55">
        <f>COUNTIF(Masters!D$6:D$990,B406)</f>
        <v>1</v>
      </c>
    </row>
    <row r="407" spans="2:5" ht="12.5" x14ac:dyDescent="0.25">
      <c r="B407" s="51" t="s">
        <v>501</v>
      </c>
      <c r="C407" s="51" t="s">
        <v>2832</v>
      </c>
      <c r="D407" s="51">
        <v>72205</v>
      </c>
      <c r="E407" s="55">
        <f>COUNTIF(Masters!D$6:D$990,B407)</f>
        <v>1</v>
      </c>
    </row>
    <row r="408" spans="2:5" ht="12.5" x14ac:dyDescent="0.25">
      <c r="B408" s="51" t="s">
        <v>1202</v>
      </c>
      <c r="C408" s="51" t="s">
        <v>2045</v>
      </c>
      <c r="D408" s="51">
        <v>51122</v>
      </c>
      <c r="E408" s="55">
        <f>COUNTIF(Masters!D$6:D$990,B408)</f>
        <v>1</v>
      </c>
    </row>
    <row r="409" spans="2:5" ht="12.5" x14ac:dyDescent="0.25">
      <c r="B409" s="51" t="s">
        <v>502</v>
      </c>
      <c r="C409" s="51" t="s">
        <v>2832</v>
      </c>
      <c r="D409" s="51">
        <v>72205</v>
      </c>
      <c r="E409" s="55">
        <f>COUNTIF(Masters!D$6:D$990,B409)</f>
        <v>1</v>
      </c>
    </row>
    <row r="410" spans="2:5" ht="12.5" x14ac:dyDescent="0.25">
      <c r="B410" s="51" t="s">
        <v>504</v>
      </c>
      <c r="C410" s="51" t="s">
        <v>2832</v>
      </c>
      <c r="D410" s="51">
        <v>72205</v>
      </c>
      <c r="E410" s="55">
        <f>COUNTIF(Masters!D$6:D$990,B410)</f>
        <v>1</v>
      </c>
    </row>
    <row r="411" spans="2:5" ht="12.5" x14ac:dyDescent="0.25">
      <c r="B411" s="51" t="s">
        <v>505</v>
      </c>
      <c r="C411" s="51" t="s">
        <v>2832</v>
      </c>
      <c r="D411" s="51">
        <v>72205</v>
      </c>
      <c r="E411" s="55">
        <f>COUNTIF(Masters!D$6:D$990,B411)</f>
        <v>1</v>
      </c>
    </row>
    <row r="412" spans="2:5" ht="12.5" x14ac:dyDescent="0.25">
      <c r="B412" s="51" t="s">
        <v>487</v>
      </c>
      <c r="C412" s="51" t="s">
        <v>2425</v>
      </c>
      <c r="D412" s="51">
        <v>72410</v>
      </c>
      <c r="E412" s="55">
        <f>COUNTIF(Masters!D$6:D$990,B412)</f>
        <v>1</v>
      </c>
    </row>
    <row r="413" spans="2:5" ht="12.5" x14ac:dyDescent="0.25">
      <c r="B413" s="51" t="s">
        <v>1043</v>
      </c>
      <c r="C413" s="51" t="s">
        <v>1043</v>
      </c>
      <c r="D413" s="51">
        <v>63221</v>
      </c>
      <c r="E413" s="55">
        <f>COUNTIF(Masters!D$6:D$990,B413)</f>
        <v>1</v>
      </c>
    </row>
    <row r="414" spans="2:5" ht="12.5" x14ac:dyDescent="0.25">
      <c r="B414" s="51" t="s">
        <v>912</v>
      </c>
      <c r="C414" s="51" t="s">
        <v>1827</v>
      </c>
      <c r="D414" s="51">
        <v>32104</v>
      </c>
      <c r="E414" s="55">
        <f>COUNTIF(Masters!D$6:D$990,B414)</f>
        <v>1</v>
      </c>
    </row>
    <row r="415" spans="2:5" ht="12.5" x14ac:dyDescent="0.25">
      <c r="B415" s="51" t="s">
        <v>1156</v>
      </c>
      <c r="C415" s="51" t="s">
        <v>2672</v>
      </c>
      <c r="D415" s="51">
        <v>94103</v>
      </c>
      <c r="E415" s="55">
        <f>COUNTIF(Masters!D$6:D$990,B415)</f>
        <v>1</v>
      </c>
    </row>
    <row r="416" spans="2:5" ht="12.5" x14ac:dyDescent="0.25">
      <c r="B416" s="51" t="s">
        <v>1170</v>
      </c>
      <c r="C416" s="51" t="s">
        <v>2870</v>
      </c>
      <c r="D416" s="51">
        <v>22220</v>
      </c>
      <c r="E416" s="55">
        <f>COUNTIF(Masters!D$6:D$990,B416)</f>
        <v>1</v>
      </c>
    </row>
    <row r="417" spans="2:5" ht="12.5" x14ac:dyDescent="0.25">
      <c r="B417" s="51" t="s">
        <v>1039</v>
      </c>
      <c r="C417" s="51" t="s">
        <v>2317</v>
      </c>
      <c r="D417" s="51">
        <v>72104</v>
      </c>
      <c r="E417" s="55">
        <f>COUNTIF(Masters!D$6:D$990,B417)</f>
        <v>1</v>
      </c>
    </row>
    <row r="418" spans="2:5" ht="12.5" x14ac:dyDescent="0.25">
      <c r="B418" s="51" t="s">
        <v>1160</v>
      </c>
      <c r="C418" s="51" t="s">
        <v>2722</v>
      </c>
      <c r="D418" s="51">
        <v>94131</v>
      </c>
      <c r="E418" s="55">
        <f>COUNTIF(Masters!D$6:D$990,B418)</f>
        <v>1</v>
      </c>
    </row>
    <row r="419" spans="2:5" ht="12.5" x14ac:dyDescent="0.25">
      <c r="B419" s="51" t="s">
        <v>1002</v>
      </c>
      <c r="C419" s="51" t="s">
        <v>2758</v>
      </c>
      <c r="D419" s="51">
        <v>93200</v>
      </c>
      <c r="E419" s="55">
        <f>COUNTIF(Masters!D$6:D$990,B419)</f>
        <v>1</v>
      </c>
    </row>
    <row r="420" spans="2:5" ht="12.5" x14ac:dyDescent="0.25">
      <c r="B420" s="51" t="s">
        <v>806</v>
      </c>
      <c r="C420" s="51" t="s">
        <v>2416</v>
      </c>
      <c r="D420" s="51">
        <v>72404</v>
      </c>
      <c r="E420" s="55">
        <f>COUNTIF(Masters!D$6:D$990,B420)</f>
        <v>1</v>
      </c>
    </row>
    <row r="421" spans="2:5" ht="12.5" x14ac:dyDescent="0.25">
      <c r="B421" s="51" t="s">
        <v>1049</v>
      </c>
      <c r="C421" s="51" t="s">
        <v>2177</v>
      </c>
      <c r="D421" s="51">
        <v>64200</v>
      </c>
      <c r="E421" s="55">
        <f>COUNTIF(Masters!D$6:D$990,B421)</f>
        <v>1</v>
      </c>
    </row>
    <row r="422" spans="2:5" ht="12.5" x14ac:dyDescent="0.25">
      <c r="B422" s="51" t="s">
        <v>817</v>
      </c>
      <c r="C422" s="51" t="s">
        <v>1680</v>
      </c>
      <c r="D422" s="51">
        <v>22114</v>
      </c>
      <c r="E422" s="55">
        <f>COUNTIF(Masters!D$6:D$990,B422)</f>
        <v>1</v>
      </c>
    </row>
    <row r="423" spans="2:5" ht="12.5" x14ac:dyDescent="0.25">
      <c r="B423" s="51" t="s">
        <v>982</v>
      </c>
      <c r="C423" s="51" t="s">
        <v>1709</v>
      </c>
      <c r="D423" s="51">
        <v>22210</v>
      </c>
      <c r="E423" s="55">
        <f>COUNTIF(Masters!D$6:D$990,B423)</f>
        <v>1</v>
      </c>
    </row>
    <row r="424" spans="2:5" ht="12.5" x14ac:dyDescent="0.25">
      <c r="B424" s="51" t="s">
        <v>1216</v>
      </c>
      <c r="C424" s="51" t="s">
        <v>2042</v>
      </c>
      <c r="D424" s="51">
        <v>51121</v>
      </c>
      <c r="E424" s="55">
        <f>COUNTIF(Masters!D$6:D$990,B424)</f>
        <v>1</v>
      </c>
    </row>
    <row r="425" spans="2:5" ht="12.5" x14ac:dyDescent="0.25">
      <c r="B425" s="51" t="s">
        <v>676</v>
      </c>
      <c r="C425" s="51" t="s">
        <v>2038</v>
      </c>
      <c r="D425" s="51">
        <v>51120</v>
      </c>
      <c r="E425" s="55">
        <f>COUNTIF(Masters!D$6:D$990,B425)</f>
        <v>1</v>
      </c>
    </row>
    <row r="426" spans="2:5" ht="12.5" x14ac:dyDescent="0.25">
      <c r="B426" s="51" t="s">
        <v>802</v>
      </c>
      <c r="C426" s="51" t="s">
        <v>2245</v>
      </c>
      <c r="D426" s="51">
        <v>63211</v>
      </c>
      <c r="E426" s="55">
        <f>COUNTIF(Masters!D$6:D$990,B426)</f>
        <v>1</v>
      </c>
    </row>
    <row r="427" spans="2:5" ht="12.5" x14ac:dyDescent="0.25">
      <c r="B427" s="51" t="s">
        <v>585</v>
      </c>
      <c r="C427" s="51" t="s">
        <v>1886</v>
      </c>
      <c r="D427" s="51">
        <v>33109</v>
      </c>
      <c r="E427" s="55">
        <f>COUNTIF(Masters!D$6:D$990,B427)</f>
        <v>1</v>
      </c>
    </row>
    <row r="428" spans="2:5" ht="12.5" x14ac:dyDescent="0.25">
      <c r="B428" s="51" t="s">
        <v>586</v>
      </c>
      <c r="C428" s="51" t="s">
        <v>1886</v>
      </c>
      <c r="D428" s="51">
        <v>33109</v>
      </c>
      <c r="E428" s="55">
        <f>COUNTIF(Masters!D$6:D$990,B428)</f>
        <v>1</v>
      </c>
    </row>
    <row r="429" spans="2:5" ht="12.5" x14ac:dyDescent="0.25">
      <c r="B429" s="51" t="s">
        <v>1053</v>
      </c>
      <c r="C429" s="51" t="s">
        <v>1706</v>
      </c>
      <c r="D429" s="51">
        <v>22313</v>
      </c>
      <c r="E429" s="55">
        <f>COUNTIF(Masters!D$6:D$990,B429)</f>
        <v>1</v>
      </c>
    </row>
    <row r="430" spans="2:5" ht="12.5" x14ac:dyDescent="0.25">
      <c r="B430" s="51" t="s">
        <v>611</v>
      </c>
      <c r="C430" s="51" t="s">
        <v>2272</v>
      </c>
      <c r="D430" s="51">
        <v>65211</v>
      </c>
      <c r="E430" s="55">
        <f>COUNTIF(Masters!D$6:D$990,B430)</f>
        <v>1</v>
      </c>
    </row>
    <row r="431" spans="2:5" ht="12.5" x14ac:dyDescent="0.25">
      <c r="B431" s="51" t="s">
        <v>557</v>
      </c>
      <c r="C431" s="51" t="s">
        <v>2272</v>
      </c>
      <c r="D431" s="51">
        <v>65211</v>
      </c>
      <c r="E431" s="55">
        <f>COUNTIF(Masters!D$6:D$990,B431)</f>
        <v>1</v>
      </c>
    </row>
    <row r="432" spans="2:5" ht="12.5" x14ac:dyDescent="0.25">
      <c r="B432" s="51" t="s">
        <v>1007</v>
      </c>
      <c r="C432" s="51" t="s">
        <v>1007</v>
      </c>
      <c r="D432" s="51">
        <v>72320</v>
      </c>
      <c r="E432" s="55">
        <f>COUNTIF(Masters!D$6:D$990,B432)</f>
        <v>1</v>
      </c>
    </row>
    <row r="433" spans="2:5" ht="12.5" x14ac:dyDescent="0.25">
      <c r="B433" s="51" t="s">
        <v>779</v>
      </c>
      <c r="C433" s="51" t="s">
        <v>2159</v>
      </c>
      <c r="D433" s="51">
        <v>62200</v>
      </c>
      <c r="E433" s="55">
        <f>COUNTIF(Masters!D$6:D$990,B433)</f>
        <v>1</v>
      </c>
    </row>
    <row r="434" spans="2:5" ht="12.5" x14ac:dyDescent="0.25">
      <c r="B434" s="51" t="s">
        <v>818</v>
      </c>
      <c r="C434" s="51" t="s">
        <v>2515</v>
      </c>
      <c r="D434" s="51">
        <v>75210</v>
      </c>
      <c r="E434" s="55">
        <f>COUNTIF(Masters!D$6:D$990,B434)</f>
        <v>1</v>
      </c>
    </row>
    <row r="435" spans="2:5" ht="12.5" x14ac:dyDescent="0.25">
      <c r="B435" s="51" t="s">
        <v>1173</v>
      </c>
      <c r="C435" s="51" t="s">
        <v>1659</v>
      </c>
      <c r="D435" s="51">
        <v>22100</v>
      </c>
      <c r="E435" s="55">
        <f>COUNTIF(Masters!D$6:D$990,B435)</f>
        <v>1</v>
      </c>
    </row>
    <row r="436" spans="2:5" ht="12.5" x14ac:dyDescent="0.25">
      <c r="B436" s="51" t="s">
        <v>875</v>
      </c>
      <c r="C436" s="51" t="s">
        <v>2846</v>
      </c>
      <c r="D436" s="51">
        <v>32200</v>
      </c>
      <c r="E436" s="55">
        <f>COUNTIF(Masters!D$6:D$990,B436)</f>
        <v>1</v>
      </c>
    </row>
    <row r="437" spans="2:5" ht="12.5" x14ac:dyDescent="0.25">
      <c r="B437" s="51" t="s">
        <v>677</v>
      </c>
      <c r="C437" s="51" t="s">
        <v>2038</v>
      </c>
      <c r="D437" s="51">
        <v>51120</v>
      </c>
      <c r="E437" s="55">
        <f>COUNTIF(Masters!D$6:D$990,B437)</f>
        <v>1</v>
      </c>
    </row>
    <row r="438" spans="2:5" ht="12.5" x14ac:dyDescent="0.25">
      <c r="B438" s="51" t="s">
        <v>712</v>
      </c>
      <c r="C438" s="51" t="s">
        <v>1523</v>
      </c>
      <c r="D438" s="51">
        <v>14301</v>
      </c>
      <c r="E438" s="55">
        <f>COUNTIF(Masters!D$6:D$990,B438)</f>
        <v>2</v>
      </c>
    </row>
    <row r="439" spans="2:5" ht="12.5" x14ac:dyDescent="0.25">
      <c r="B439" s="51" t="s">
        <v>688</v>
      </c>
      <c r="C439" s="51" t="s">
        <v>1799</v>
      </c>
      <c r="D439" s="51">
        <v>31120</v>
      </c>
      <c r="E439" s="55">
        <f>COUNTIF(Masters!D$6:D$990,B439)</f>
        <v>1</v>
      </c>
    </row>
    <row r="440" spans="2:5" ht="12.5" x14ac:dyDescent="0.25">
      <c r="B440" s="51" t="s">
        <v>763</v>
      </c>
      <c r="C440" s="51" t="s">
        <v>2042</v>
      </c>
      <c r="D440" s="51">
        <v>51121</v>
      </c>
      <c r="E440" s="55">
        <f>COUNTIF(Masters!D$6:D$990,B440)</f>
        <v>1</v>
      </c>
    </row>
    <row r="441" spans="2:5" ht="12.5" x14ac:dyDescent="0.25">
      <c r="B441" s="51" t="s">
        <v>838</v>
      </c>
      <c r="C441" s="51" t="s">
        <v>1676</v>
      </c>
      <c r="D441" s="51">
        <v>22113</v>
      </c>
      <c r="E441" s="55">
        <f>COUNTIF(Masters!D$6:D$990,B441)</f>
        <v>1</v>
      </c>
    </row>
    <row r="442" spans="2:5" ht="12.5" x14ac:dyDescent="0.25">
      <c r="B442" s="51" t="s">
        <v>713</v>
      </c>
      <c r="C442" s="51" t="s">
        <v>1523</v>
      </c>
      <c r="D442" s="51">
        <v>14301</v>
      </c>
      <c r="E442" s="55">
        <f>COUNTIF(Masters!D$6:D$990,B442)</f>
        <v>1</v>
      </c>
    </row>
    <row r="443" spans="2:5" ht="12.5" x14ac:dyDescent="0.25">
      <c r="B443" s="51" t="s">
        <v>589</v>
      </c>
      <c r="C443" s="51" t="s">
        <v>2245</v>
      </c>
      <c r="D443" s="51">
        <v>63211</v>
      </c>
      <c r="E443" s="55">
        <f>COUNTIF(Masters!D$6:D$990,B443)</f>
        <v>1</v>
      </c>
    </row>
    <row r="444" spans="2:5" ht="12.5" x14ac:dyDescent="0.25">
      <c r="B444" s="51" t="s">
        <v>920</v>
      </c>
      <c r="C444" s="51" t="s">
        <v>1460</v>
      </c>
      <c r="D444" s="51">
        <v>12110</v>
      </c>
      <c r="E444" s="55">
        <f>COUNTIF(Masters!D$6:D$990,B444)</f>
        <v>1</v>
      </c>
    </row>
    <row r="445" spans="2:5" ht="12.5" x14ac:dyDescent="0.25">
      <c r="B445" s="51" t="s">
        <v>614</v>
      </c>
      <c r="C445" s="51" t="s">
        <v>2495</v>
      </c>
      <c r="D445" s="51">
        <v>75200</v>
      </c>
      <c r="E445" s="55">
        <f>COUNTIF(Masters!D$6:D$990,B445)</f>
        <v>1</v>
      </c>
    </row>
    <row r="446" spans="2:5" ht="12.5" x14ac:dyDescent="0.25">
      <c r="B446" s="51" t="s">
        <v>921</v>
      </c>
      <c r="C446" s="51" t="s">
        <v>2835</v>
      </c>
      <c r="D446" s="51">
        <v>53100</v>
      </c>
      <c r="E446" s="55">
        <f>COUNTIF(Masters!D$6:D$990,B446)</f>
        <v>1</v>
      </c>
    </row>
    <row r="447" spans="2:5" ht="12.5" x14ac:dyDescent="0.25">
      <c r="B447" s="51" t="s">
        <v>1190</v>
      </c>
      <c r="C447" s="51" t="s">
        <v>2020</v>
      </c>
      <c r="D447" s="51">
        <v>51101</v>
      </c>
      <c r="E447" s="55">
        <f>COUNTIF(Masters!D$6:D$990,B447)</f>
        <v>1</v>
      </c>
    </row>
    <row r="448" spans="2:5" ht="12.5" x14ac:dyDescent="0.25">
      <c r="B448" s="51" t="s">
        <v>1010</v>
      </c>
      <c r="C448" s="51" t="s">
        <v>2749</v>
      </c>
      <c r="D448" s="51">
        <v>94151</v>
      </c>
      <c r="E448" s="55">
        <f>COUNTIF(Masters!D$6:D$990,B448)</f>
        <v>1</v>
      </c>
    </row>
    <row r="449" spans="2:5" ht="12.5" x14ac:dyDescent="0.25">
      <c r="B449" s="51" t="s">
        <v>652</v>
      </c>
      <c r="C449" s="51" t="s">
        <v>1745</v>
      </c>
      <c r="D449" s="51">
        <v>72602</v>
      </c>
      <c r="E449" s="55">
        <f>COUNTIF(Masters!D$6:D$990,B449)</f>
        <v>1</v>
      </c>
    </row>
    <row r="450" spans="2:5" ht="12.5" x14ac:dyDescent="0.25">
      <c r="B450" s="51" t="s">
        <v>1064</v>
      </c>
      <c r="C450" s="51" t="s">
        <v>2688</v>
      </c>
      <c r="D450" s="51">
        <v>94110</v>
      </c>
      <c r="E450" s="55">
        <f>COUNTIF(Masters!D$6:D$990,B450)</f>
        <v>1</v>
      </c>
    </row>
    <row r="451" spans="2:5" ht="12.5" x14ac:dyDescent="0.25">
      <c r="B451" s="51" t="s">
        <v>590</v>
      </c>
      <c r="C451" s="51" t="s">
        <v>2868</v>
      </c>
      <c r="D451" s="51">
        <v>33100</v>
      </c>
      <c r="E451" s="55">
        <f>COUNTIF(Masters!D$6:D$990,B451)</f>
        <v>1</v>
      </c>
    </row>
    <row r="452" spans="2:5" ht="12.5" x14ac:dyDescent="0.25">
      <c r="B452" s="51" t="s">
        <v>640</v>
      </c>
      <c r="C452" s="51" t="s">
        <v>640</v>
      </c>
      <c r="D452" s="51">
        <v>31110</v>
      </c>
      <c r="E452" s="55">
        <f>COUNTIF(Masters!D$6:D$990,B452)</f>
        <v>1</v>
      </c>
    </row>
    <row r="453" spans="2:5" ht="12.5" x14ac:dyDescent="0.25">
      <c r="B453" s="51" t="s">
        <v>679</v>
      </c>
      <c r="C453" s="51" t="s">
        <v>1327</v>
      </c>
      <c r="D453" s="51">
        <v>50012</v>
      </c>
      <c r="E453" s="55">
        <f>COUNTIF(Masters!D$6:D$990,B453)</f>
        <v>1</v>
      </c>
    </row>
    <row r="454" spans="2:5" ht="12.5" x14ac:dyDescent="0.25">
      <c r="B454" s="51" t="s">
        <v>424</v>
      </c>
      <c r="C454" s="51" t="s">
        <v>2038</v>
      </c>
      <c r="D454" s="51">
        <v>51120</v>
      </c>
      <c r="E454" s="55">
        <f>COUNTIF(Masters!D$6:D$990,B454)</f>
        <v>1</v>
      </c>
    </row>
    <row r="455" spans="2:5" ht="12.5" x14ac:dyDescent="0.25">
      <c r="B455" s="51" t="s">
        <v>389</v>
      </c>
      <c r="C455" s="51" t="s">
        <v>1980</v>
      </c>
      <c r="D455" s="51">
        <v>43109</v>
      </c>
      <c r="E455" s="55">
        <f>COUNTIF(Masters!D$6:D$990,B455)</f>
        <v>1</v>
      </c>
    </row>
    <row r="456" spans="2:5" ht="12.5" x14ac:dyDescent="0.25">
      <c r="B456" s="51" t="s">
        <v>1072</v>
      </c>
      <c r="C456" s="51" t="s">
        <v>2453</v>
      </c>
      <c r="D456" s="51">
        <v>72500</v>
      </c>
      <c r="E456" s="55">
        <f>COUNTIF(Masters!D$6:D$990,B456)</f>
        <v>1</v>
      </c>
    </row>
    <row r="457" spans="2:5" ht="12.5" x14ac:dyDescent="0.25">
      <c r="B457" s="51" t="s">
        <v>703</v>
      </c>
      <c r="C457" s="51" t="s">
        <v>2764</v>
      </c>
      <c r="D457" s="51">
        <v>94201</v>
      </c>
      <c r="E457" s="55">
        <f>COUNTIF(Masters!D$6:D$990,B457)</f>
        <v>1</v>
      </c>
    </row>
    <row r="458" spans="2:5" ht="12.5" x14ac:dyDescent="0.25">
      <c r="B458" s="51" t="s">
        <v>568</v>
      </c>
      <c r="C458" s="51" t="s">
        <v>2877</v>
      </c>
      <c r="D458" s="51">
        <v>75201</v>
      </c>
      <c r="E458" s="55">
        <f>COUNTIF(Masters!D$6:D$990,B458)</f>
        <v>1</v>
      </c>
    </row>
    <row r="459" spans="2:5" ht="12.5" x14ac:dyDescent="0.25">
      <c r="B459" s="51" t="s">
        <v>776</v>
      </c>
      <c r="C459" s="51" t="s">
        <v>2038</v>
      </c>
      <c r="D459" s="51">
        <v>51120</v>
      </c>
      <c r="E459" s="55">
        <f>COUNTIF(Masters!D$6:D$990,B459)</f>
        <v>1</v>
      </c>
    </row>
    <row r="460" spans="2:5" ht="12.5" x14ac:dyDescent="0.25">
      <c r="B460" s="51" t="s">
        <v>846</v>
      </c>
      <c r="C460" s="51" t="s">
        <v>2038</v>
      </c>
      <c r="D460" s="51">
        <v>51120</v>
      </c>
      <c r="E460" s="55">
        <f>COUNTIF(Masters!D$6:D$990,B460)</f>
        <v>1</v>
      </c>
    </row>
    <row r="461" spans="2:5" ht="12.5" x14ac:dyDescent="0.25">
      <c r="B461" s="51" t="s">
        <v>807</v>
      </c>
      <c r="C461" s="51" t="s">
        <v>807</v>
      </c>
      <c r="D461" s="51">
        <v>42101</v>
      </c>
      <c r="E461" s="55">
        <f>COUNTIF(Masters!D$6:D$990,B461)</f>
        <v>1</v>
      </c>
    </row>
    <row r="462" spans="2:5" ht="12.5" x14ac:dyDescent="0.25">
      <c r="B462" s="51" t="s">
        <v>411</v>
      </c>
      <c r="C462" s="51" t="s">
        <v>419</v>
      </c>
      <c r="D462" s="51">
        <v>14101</v>
      </c>
      <c r="E462" s="55">
        <f>COUNTIF(Masters!D$6:D$990,B462)</f>
        <v>1</v>
      </c>
    </row>
    <row r="463" spans="2:5" ht="12.5" x14ac:dyDescent="0.25">
      <c r="B463" s="51" t="s">
        <v>922</v>
      </c>
      <c r="C463" s="51" t="s">
        <v>2370</v>
      </c>
      <c r="D463" s="51">
        <v>73102</v>
      </c>
      <c r="E463" s="55">
        <f>COUNTIF(Masters!D$6:D$990,B463)</f>
        <v>1</v>
      </c>
    </row>
    <row r="464" spans="2:5" ht="12.5" x14ac:dyDescent="0.25">
      <c r="B464" s="51" t="s">
        <v>924</v>
      </c>
      <c r="C464" s="51" t="s">
        <v>2867</v>
      </c>
      <c r="D464" s="51">
        <v>95105</v>
      </c>
      <c r="E464" s="55">
        <f>COUNTIF(Masters!D$6:D$990,B464)</f>
        <v>1</v>
      </c>
    </row>
    <row r="465" spans="2:5" ht="12.5" x14ac:dyDescent="0.25">
      <c r="B465" s="51" t="s">
        <v>1090</v>
      </c>
      <c r="C465" s="51" t="s">
        <v>1489</v>
      </c>
      <c r="D465" s="51">
        <v>14100</v>
      </c>
      <c r="E465" s="55">
        <f>COUNTIF(Masters!D$6:D$990,B465)</f>
        <v>1</v>
      </c>
    </row>
    <row r="466" spans="2:5" ht="12.5" x14ac:dyDescent="0.25">
      <c r="B466" s="51" t="s">
        <v>928</v>
      </c>
      <c r="C466" s="51" t="s">
        <v>2867</v>
      </c>
      <c r="D466" s="51">
        <v>95105</v>
      </c>
      <c r="E466" s="55">
        <f>COUNTIF(Masters!D$6:D$990,B466)</f>
        <v>1</v>
      </c>
    </row>
    <row r="467" spans="2:5" ht="12.5" x14ac:dyDescent="0.25">
      <c r="B467" s="51" t="s">
        <v>929</v>
      </c>
      <c r="C467" s="51" t="s">
        <v>2838</v>
      </c>
      <c r="D467" s="51">
        <v>94210</v>
      </c>
      <c r="E467" s="55">
        <f>COUNTIF(Masters!D$6:D$990,B467)</f>
        <v>1</v>
      </c>
    </row>
    <row r="468" spans="2:5" ht="12.5" x14ac:dyDescent="0.25">
      <c r="B468" s="51" t="s">
        <v>1092</v>
      </c>
      <c r="C468" s="51" t="s">
        <v>2669</v>
      </c>
      <c r="D468" s="51">
        <v>94102</v>
      </c>
      <c r="E468" s="55">
        <f>COUNTIF(Masters!D$6:D$990,B468)</f>
        <v>1</v>
      </c>
    </row>
    <row r="469" spans="2:5" ht="12.5" x14ac:dyDescent="0.25">
      <c r="B469" s="51" t="s">
        <v>560</v>
      </c>
      <c r="C469" s="51" t="s">
        <v>2245</v>
      </c>
      <c r="D469" s="51">
        <v>63211</v>
      </c>
      <c r="E469" s="55">
        <f>COUNTIF(Masters!D$6:D$990,B469)</f>
        <v>1</v>
      </c>
    </row>
    <row r="470" spans="2:5" ht="12.5" x14ac:dyDescent="0.25">
      <c r="B470" s="51" t="s">
        <v>639</v>
      </c>
      <c r="C470" s="51" t="s">
        <v>2173</v>
      </c>
      <c r="D470" s="51">
        <v>63210</v>
      </c>
      <c r="E470" s="55">
        <f>COUNTIF(Masters!D$6:D$990,B470)</f>
        <v>1</v>
      </c>
    </row>
    <row r="471" spans="2:5" ht="12.5" x14ac:dyDescent="0.25">
      <c r="B471" s="51" t="s">
        <v>1094</v>
      </c>
      <c r="C471" s="51" t="s">
        <v>2669</v>
      </c>
      <c r="D471" s="51">
        <v>94102</v>
      </c>
      <c r="E471" s="55">
        <f>COUNTIF(Masters!D$6:D$990,B471)</f>
        <v>1</v>
      </c>
    </row>
    <row r="472" spans="2:5" ht="12.5" x14ac:dyDescent="0.25">
      <c r="B472" s="51" t="s">
        <v>1095</v>
      </c>
      <c r="C472" s="51" t="s">
        <v>2669</v>
      </c>
      <c r="D472" s="51">
        <v>94102</v>
      </c>
      <c r="E472" s="55">
        <f>COUNTIF(Masters!D$6:D$990,B472)</f>
        <v>1</v>
      </c>
    </row>
    <row r="473" spans="2:5" ht="12.5" x14ac:dyDescent="0.25">
      <c r="B473" s="51" t="s">
        <v>412</v>
      </c>
      <c r="C473" s="51" t="s">
        <v>419</v>
      </c>
      <c r="D473" s="51">
        <v>14101</v>
      </c>
      <c r="E473" s="55">
        <f>COUNTIF(Masters!D$6:D$990,B473)</f>
        <v>1</v>
      </c>
    </row>
    <row r="474" spans="2:5" ht="12.5" x14ac:dyDescent="0.25">
      <c r="B474" s="51" t="s">
        <v>1097</v>
      </c>
      <c r="C474" s="51" t="s">
        <v>2878</v>
      </c>
      <c r="D474" s="51">
        <v>73400</v>
      </c>
      <c r="E474" s="55">
        <f>COUNTIF(Masters!D$6:D$990,B474)</f>
        <v>1</v>
      </c>
    </row>
    <row r="475" spans="2:5" ht="12.5" x14ac:dyDescent="0.25">
      <c r="B475" s="51" t="s">
        <v>766</v>
      </c>
      <c r="C475" s="51" t="s">
        <v>1690</v>
      </c>
      <c r="D475" s="51">
        <v>22302</v>
      </c>
      <c r="E475" s="55">
        <f>COUNTIF(Masters!D$6:D$990,B475)</f>
        <v>1</v>
      </c>
    </row>
    <row r="476" spans="2:5" ht="12.5" x14ac:dyDescent="0.25">
      <c r="B476" s="51" t="s">
        <v>752</v>
      </c>
      <c r="C476" s="51" t="s">
        <v>1799</v>
      </c>
      <c r="D476" s="51">
        <v>31120</v>
      </c>
      <c r="E476" s="55">
        <f>COUNTIF(Masters!D$6:D$990,B476)</f>
        <v>1</v>
      </c>
    </row>
    <row r="477" spans="2:5" ht="12.5" x14ac:dyDescent="0.25">
      <c r="B477" s="51" t="s">
        <v>1021</v>
      </c>
      <c r="C477" s="51" t="s">
        <v>2719</v>
      </c>
      <c r="D477" s="51">
        <v>94130</v>
      </c>
      <c r="E477" s="55">
        <f>COUNTIF(Masters!D$6:D$990,B477)</f>
        <v>1</v>
      </c>
    </row>
    <row r="478" spans="2:5" ht="12.5" x14ac:dyDescent="0.25">
      <c r="B478" s="51" t="s">
        <v>721</v>
      </c>
      <c r="C478" s="51" t="s">
        <v>1727</v>
      </c>
      <c r="D478" s="51">
        <v>22231</v>
      </c>
      <c r="E478" s="55">
        <f>COUNTIF(Masters!D$6:D$990,B478)</f>
        <v>1</v>
      </c>
    </row>
    <row r="479" spans="2:5" ht="12.5" x14ac:dyDescent="0.25">
      <c r="B479" s="51" t="s">
        <v>634</v>
      </c>
      <c r="C479" s="51" t="s">
        <v>1523</v>
      </c>
      <c r="D479" s="51">
        <v>14301</v>
      </c>
      <c r="E479" s="55">
        <f>COUNTIF(Masters!D$6:D$990,B479)</f>
        <v>1</v>
      </c>
    </row>
    <row r="480" spans="2:5" ht="12.5" x14ac:dyDescent="0.25">
      <c r="B480" s="51" t="s">
        <v>812</v>
      </c>
      <c r="C480" s="51" t="s">
        <v>1680</v>
      </c>
      <c r="D480" s="51">
        <v>22114</v>
      </c>
      <c r="E480" s="55">
        <f>COUNTIF(Masters!D$6:D$990,B480)</f>
        <v>1</v>
      </c>
    </row>
    <row r="481" spans="2:5" ht="12.5" x14ac:dyDescent="0.25">
      <c r="B481" s="51" t="s">
        <v>777</v>
      </c>
      <c r="C481" s="51" t="s">
        <v>2558</v>
      </c>
      <c r="D481" s="51">
        <v>82031</v>
      </c>
      <c r="E481" s="55">
        <f>COUNTIF(Masters!D$6:D$990,B481)</f>
        <v>1</v>
      </c>
    </row>
    <row r="482" spans="2:5" ht="12.5" x14ac:dyDescent="0.25">
      <c r="B482" s="51" t="s">
        <v>570</v>
      </c>
      <c r="C482" s="51" t="s">
        <v>2275</v>
      </c>
      <c r="D482" s="51">
        <v>65310</v>
      </c>
      <c r="E482" s="55">
        <f>COUNTIF(Masters!D$6:D$990,B482)</f>
        <v>1</v>
      </c>
    </row>
    <row r="483" spans="2:5" ht="12.5" x14ac:dyDescent="0.25">
      <c r="B483" s="51" t="s">
        <v>794</v>
      </c>
      <c r="C483" s="51" t="s">
        <v>1453</v>
      </c>
      <c r="D483" s="51">
        <v>13111</v>
      </c>
      <c r="E483" s="55">
        <f>COUNTIF(Masters!D$6:D$990,B483)</f>
        <v>1</v>
      </c>
    </row>
    <row r="484" spans="2:5" ht="12.5" x14ac:dyDescent="0.25">
      <c r="B484" s="51" t="s">
        <v>906</v>
      </c>
      <c r="C484" s="51" t="s">
        <v>2675</v>
      </c>
      <c r="D484" s="51">
        <v>94104</v>
      </c>
      <c r="E484" s="55">
        <f>COUNTIF(Masters!D$6:D$990,B484)</f>
        <v>1</v>
      </c>
    </row>
    <row r="485" spans="2:5" ht="12.5" x14ac:dyDescent="0.25">
      <c r="B485" s="51" t="s">
        <v>605</v>
      </c>
      <c r="C485" s="51" t="s">
        <v>1520</v>
      </c>
      <c r="D485" s="51">
        <v>14300</v>
      </c>
      <c r="E485" s="55">
        <f>COUNTIF(Masters!D$6:D$990,B485)</f>
        <v>1</v>
      </c>
    </row>
    <row r="486" spans="2:5" ht="12.5" x14ac:dyDescent="0.25">
      <c r="B486" s="51" t="s">
        <v>828</v>
      </c>
      <c r="C486" s="51" t="s">
        <v>2515</v>
      </c>
      <c r="D486" s="51">
        <v>75210</v>
      </c>
      <c r="E486" s="55">
        <f>COUNTIF(Masters!D$6:D$990,B486)</f>
        <v>1</v>
      </c>
    </row>
    <row r="487" spans="2:5" ht="12.5" x14ac:dyDescent="0.25">
      <c r="B487" s="51" t="s">
        <v>1101</v>
      </c>
      <c r="C487" s="51" t="s">
        <v>2867</v>
      </c>
      <c r="D487" s="51">
        <v>95105</v>
      </c>
      <c r="E487" s="55">
        <f>COUNTIF(Masters!D$6:D$990,B487)</f>
        <v>1</v>
      </c>
    </row>
    <row r="488" spans="2:5" ht="12.5" x14ac:dyDescent="0.25">
      <c r="B488" s="51" t="s">
        <v>580</v>
      </c>
      <c r="C488" s="51" t="s">
        <v>1532</v>
      </c>
      <c r="D488" s="51">
        <v>74101</v>
      </c>
      <c r="E488" s="55">
        <f>COUNTIF(Masters!D$6:D$990,B488)</f>
        <v>1</v>
      </c>
    </row>
    <row r="489" spans="2:5" ht="12.5" x14ac:dyDescent="0.25">
      <c r="B489" s="51" t="s">
        <v>1106</v>
      </c>
      <c r="C489" s="51" t="s">
        <v>2663</v>
      </c>
      <c r="D489" s="51">
        <v>94100</v>
      </c>
      <c r="E489" s="55">
        <f>COUNTIF(Masters!D$6:D$990,B489)</f>
        <v>1</v>
      </c>
    </row>
    <row r="490" spans="2:5" ht="12.5" x14ac:dyDescent="0.25">
      <c r="B490" s="51" t="s">
        <v>413</v>
      </c>
      <c r="C490" s="51" t="s">
        <v>2242</v>
      </c>
      <c r="D490" s="51">
        <v>64201</v>
      </c>
      <c r="E490" s="55">
        <f>COUNTIF(Masters!D$6:D$990,B490)</f>
        <v>1</v>
      </c>
    </row>
    <row r="491" spans="2:5" ht="12.5" x14ac:dyDescent="0.25">
      <c r="B491" s="51" t="s">
        <v>899</v>
      </c>
      <c r="C491" s="51" t="s">
        <v>2879</v>
      </c>
      <c r="D491" s="51">
        <v>64401</v>
      </c>
      <c r="E491" s="55">
        <f>COUNTIF(Masters!D$6:D$990,B491)</f>
        <v>1</v>
      </c>
    </row>
    <row r="492" spans="2:5" ht="12.5" x14ac:dyDescent="0.25">
      <c r="B492" s="51" t="s">
        <v>595</v>
      </c>
      <c r="C492" s="51" t="s">
        <v>1871</v>
      </c>
      <c r="D492" s="51">
        <v>32201</v>
      </c>
      <c r="E492" s="55">
        <f>COUNTIF(Masters!D$6:D$990,B492)</f>
        <v>1</v>
      </c>
    </row>
    <row r="493" spans="2:5" ht="12.5" x14ac:dyDescent="0.25">
      <c r="B493" s="51" t="s">
        <v>900</v>
      </c>
      <c r="C493" s="51" t="s">
        <v>2853</v>
      </c>
      <c r="D493" s="51">
        <v>74100</v>
      </c>
      <c r="E493" s="55">
        <f>COUNTIF(Masters!D$6:D$990,B493)</f>
        <v>1</v>
      </c>
    </row>
    <row r="494" spans="2:5" ht="12.5" x14ac:dyDescent="0.25">
      <c r="B494" s="51" t="s">
        <v>414</v>
      </c>
      <c r="C494" s="51" t="s">
        <v>419</v>
      </c>
      <c r="D494" s="51">
        <v>14101</v>
      </c>
      <c r="E494" s="55">
        <f>COUNTIF(Masters!D$6:D$990,B494)</f>
        <v>1</v>
      </c>
    </row>
    <row r="495" spans="2:5" ht="12.5" x14ac:dyDescent="0.25">
      <c r="B495" s="51" t="s">
        <v>890</v>
      </c>
      <c r="C495" s="51" t="s">
        <v>1820</v>
      </c>
      <c r="D495" s="51">
        <v>32120</v>
      </c>
      <c r="E495" s="55">
        <f>COUNTIF(Masters!D$6:D$990,B495)</f>
        <v>1</v>
      </c>
    </row>
    <row r="496" spans="2:5" ht="12.5" x14ac:dyDescent="0.25">
      <c r="B496" s="51" t="s">
        <v>886</v>
      </c>
      <c r="C496" s="51" t="s">
        <v>1457</v>
      </c>
      <c r="D496" s="51">
        <v>13112</v>
      </c>
      <c r="E496" s="55">
        <f>COUNTIF(Masters!D$6:D$990,B496)</f>
        <v>1</v>
      </c>
    </row>
    <row r="497" spans="2:5" ht="12.5" x14ac:dyDescent="0.25">
      <c r="B497" s="51" t="s">
        <v>1109</v>
      </c>
      <c r="C497" s="51" t="s">
        <v>2666</v>
      </c>
      <c r="D497" s="51">
        <v>94101</v>
      </c>
      <c r="E497" s="55">
        <f>COUNTIF(Masters!D$6:D$990,B497)</f>
        <v>1</v>
      </c>
    </row>
    <row r="498" spans="2:5" ht="12.5" x14ac:dyDescent="0.25">
      <c r="B498" s="51" t="s">
        <v>723</v>
      </c>
      <c r="C498" s="51" t="s">
        <v>1727</v>
      </c>
      <c r="D498" s="51">
        <v>22231</v>
      </c>
      <c r="E498" s="55">
        <f>COUNTIF(Masters!D$6:D$990,B498)</f>
        <v>1</v>
      </c>
    </row>
    <row r="499" spans="2:5" ht="12.5" x14ac:dyDescent="0.25">
      <c r="B499" s="51" t="s">
        <v>479</v>
      </c>
      <c r="C499" s="51" t="s">
        <v>2880</v>
      </c>
      <c r="D499" s="51">
        <v>22230</v>
      </c>
      <c r="E499" s="55">
        <f>COUNTIF(Masters!D$6:D$990,B499)</f>
        <v>1</v>
      </c>
    </row>
    <row r="500" spans="2:5" ht="12.5" x14ac:dyDescent="0.25">
      <c r="B500" s="51" t="s">
        <v>1121</v>
      </c>
      <c r="C500" s="51" t="s">
        <v>1835</v>
      </c>
      <c r="D500" s="51">
        <v>32121</v>
      </c>
      <c r="E500" s="55">
        <f>COUNTIF(Masters!D$6:D$990,B500)</f>
        <v>1</v>
      </c>
    </row>
    <row r="501" spans="2:5" ht="12.5" x14ac:dyDescent="0.25">
      <c r="B501" s="51" t="s">
        <v>1112</v>
      </c>
      <c r="C501" s="51" t="s">
        <v>2773</v>
      </c>
      <c r="D501" s="51">
        <v>94204</v>
      </c>
      <c r="E501" s="55">
        <f>COUNTIF(Masters!D$6:D$990,B501)</f>
        <v>1</v>
      </c>
    </row>
    <row r="502" spans="2:5" ht="12.5" x14ac:dyDescent="0.25">
      <c r="B502" s="51" t="s">
        <v>1122</v>
      </c>
      <c r="C502" s="51" t="s">
        <v>2549</v>
      </c>
      <c r="D502" s="51">
        <v>83101</v>
      </c>
      <c r="E502" s="55">
        <f>COUNTIF(Masters!D$6:D$990,B502)</f>
        <v>1</v>
      </c>
    </row>
    <row r="503" spans="2:5" ht="12.5" x14ac:dyDescent="0.25">
      <c r="B503" s="51" t="s">
        <v>891</v>
      </c>
      <c r="C503" s="51" t="s">
        <v>1886</v>
      </c>
      <c r="D503" s="51">
        <v>33109</v>
      </c>
      <c r="E503" s="55">
        <f>COUNTIF(Masters!D$6:D$990,B503)</f>
        <v>1</v>
      </c>
    </row>
    <row r="504" spans="2:5" ht="12.5" x14ac:dyDescent="0.25">
      <c r="B504" s="51" t="s">
        <v>575</v>
      </c>
      <c r="C504" s="51" t="s">
        <v>1863</v>
      </c>
      <c r="D504" s="51">
        <v>32101</v>
      </c>
      <c r="E504" s="55">
        <f>COUNTIF(Masters!D$6:D$990,B504)</f>
        <v>1</v>
      </c>
    </row>
    <row r="505" spans="2:5" ht="12.5" x14ac:dyDescent="0.25">
      <c r="B505" s="51" t="s">
        <v>615</v>
      </c>
      <c r="C505" s="51" t="s">
        <v>615</v>
      </c>
      <c r="D505" s="51">
        <v>32100</v>
      </c>
      <c r="E505" s="55">
        <f>COUNTIF(Masters!D$6:D$990,B505)</f>
        <v>1</v>
      </c>
    </row>
    <row r="506" spans="2:5" ht="12.5" x14ac:dyDescent="0.25">
      <c r="B506" s="51" t="s">
        <v>830</v>
      </c>
      <c r="C506" s="51" t="s">
        <v>2549</v>
      </c>
      <c r="D506" s="51">
        <v>83101</v>
      </c>
      <c r="E506" s="55">
        <f>COUNTIF(Masters!D$6:D$990,B506)</f>
        <v>1</v>
      </c>
    </row>
    <row r="507" spans="2:5" ht="12.5" x14ac:dyDescent="0.25">
      <c r="B507" s="51" t="s">
        <v>1123</v>
      </c>
      <c r="C507" s="51" t="s">
        <v>2549</v>
      </c>
      <c r="D507" s="51">
        <v>83101</v>
      </c>
      <c r="E507" s="55">
        <f>COUNTIF(Masters!D$6:D$990,B507)</f>
        <v>1</v>
      </c>
    </row>
    <row r="508" spans="2:5" ht="12.5" x14ac:dyDescent="0.25">
      <c r="B508" s="51" t="s">
        <v>1127</v>
      </c>
      <c r="C508" s="51" t="s">
        <v>2444</v>
      </c>
      <c r="D508" s="51">
        <v>72429</v>
      </c>
      <c r="E508" s="55">
        <f>COUNTIF(Masters!D$6:D$990,B508)</f>
        <v>1</v>
      </c>
    </row>
    <row r="509" spans="2:5" ht="12.5" x14ac:dyDescent="0.25">
      <c r="B509" s="51" t="s">
        <v>1125</v>
      </c>
      <c r="C509" s="51" t="s">
        <v>2799</v>
      </c>
      <c r="D509" s="51">
        <v>94219</v>
      </c>
      <c r="E509" s="55">
        <f>COUNTIF(Masters!D$6:D$990,B509)</f>
        <v>1</v>
      </c>
    </row>
    <row r="510" spans="2:5" ht="12.5" x14ac:dyDescent="0.25">
      <c r="B510" s="51" t="s">
        <v>956</v>
      </c>
      <c r="C510" s="51" t="s">
        <v>2380</v>
      </c>
      <c r="D510" s="51">
        <v>73112</v>
      </c>
      <c r="E510" s="55">
        <f>COUNTIF(Masters!D$6:D$990,B510)</f>
        <v>1</v>
      </c>
    </row>
    <row r="511" spans="2:5" ht="12.5" x14ac:dyDescent="0.25">
      <c r="B511" s="51" t="s">
        <v>797</v>
      </c>
      <c r="C511" s="51" t="s">
        <v>2799</v>
      </c>
      <c r="D511" s="51">
        <v>94219</v>
      </c>
      <c r="E511" s="55">
        <f>COUNTIF(Masters!D$6:D$990,B511)</f>
        <v>1</v>
      </c>
    </row>
    <row r="512" spans="2:5" ht="12.5" x14ac:dyDescent="0.25">
      <c r="B512" s="51" t="s">
        <v>910</v>
      </c>
      <c r="C512" s="51" t="s">
        <v>2874</v>
      </c>
      <c r="D512" s="51">
        <v>31303</v>
      </c>
      <c r="E512" s="55">
        <f>COUNTIF(Masters!D$6:D$990,B512)</f>
        <v>1</v>
      </c>
    </row>
    <row r="513" spans="2:5" ht="12.5" x14ac:dyDescent="0.25">
      <c r="B513" s="51" t="s">
        <v>517</v>
      </c>
      <c r="C513" s="51" t="s">
        <v>2881</v>
      </c>
      <c r="D513" s="51">
        <v>13102</v>
      </c>
      <c r="E513" s="55">
        <f>COUNTIF(Masters!D$6:D$990,B513)</f>
        <v>1</v>
      </c>
    </row>
    <row r="514" spans="2:5" ht="12.5" x14ac:dyDescent="0.25">
      <c r="B514" s="51" t="s">
        <v>1128</v>
      </c>
      <c r="C514" s="51" t="s">
        <v>2707</v>
      </c>
      <c r="D514" s="51">
        <v>94129</v>
      </c>
      <c r="E514" s="55">
        <f>COUNTIF(Masters!D$6:D$990,B514)</f>
        <v>1</v>
      </c>
    </row>
    <row r="515" spans="2:5" ht="12.5" x14ac:dyDescent="0.25">
      <c r="B515" s="51" t="s">
        <v>659</v>
      </c>
      <c r="C515" s="51" t="s">
        <v>2882</v>
      </c>
      <c r="D515" s="51">
        <v>93101</v>
      </c>
      <c r="E515" s="55">
        <f>COUNTIF(Masters!D$6:D$990,B515)</f>
        <v>1</v>
      </c>
    </row>
    <row r="516" spans="2:5" ht="12.5" x14ac:dyDescent="0.25">
      <c r="B516" s="51" t="s">
        <v>1133</v>
      </c>
      <c r="C516" s="51" t="s">
        <v>2835</v>
      </c>
      <c r="D516" s="51">
        <v>53100</v>
      </c>
      <c r="E516" s="55">
        <f>COUNTIF(Masters!D$6:D$990,B516)</f>
        <v>1</v>
      </c>
    </row>
    <row r="517" spans="2:5" ht="12.5" x14ac:dyDescent="0.25">
      <c r="B517" s="51" t="s">
        <v>957</v>
      </c>
      <c r="C517" s="51" t="s">
        <v>2710</v>
      </c>
      <c r="D517" s="51">
        <v>94122</v>
      </c>
      <c r="E517" s="55">
        <f>COUNTIF(Masters!D$6:D$990,B517)</f>
        <v>1</v>
      </c>
    </row>
    <row r="518" spans="2:5" ht="12.5" x14ac:dyDescent="0.25">
      <c r="B518" s="51" t="s">
        <v>338</v>
      </c>
      <c r="C518" s="51" t="s">
        <v>1986</v>
      </c>
      <c r="D518" s="51">
        <v>42100</v>
      </c>
      <c r="E518" s="55">
        <f>COUNTIF(Masters!D$6:D$990,B518)</f>
        <v>1</v>
      </c>
    </row>
    <row r="519" spans="2:5" ht="12.5" x14ac:dyDescent="0.25">
      <c r="B519" s="51" t="s">
        <v>787</v>
      </c>
      <c r="C519" s="51" t="s">
        <v>2249</v>
      </c>
      <c r="D519" s="51">
        <v>65220</v>
      </c>
      <c r="E519" s="55">
        <f>COUNTIF(Masters!D$6:D$990,B519)</f>
        <v>1</v>
      </c>
    </row>
    <row r="520" spans="2:5" ht="12.5" x14ac:dyDescent="0.25">
      <c r="B520" s="51" t="s">
        <v>958</v>
      </c>
      <c r="C520" s="51" t="s">
        <v>2370</v>
      </c>
      <c r="D520" s="51">
        <v>73102</v>
      </c>
      <c r="E520" s="55">
        <f>COUNTIF(Masters!D$6:D$990,B520)</f>
        <v>1</v>
      </c>
    </row>
    <row r="521" spans="2:5" ht="12.5" x14ac:dyDescent="0.25">
      <c r="B521" s="51" t="s">
        <v>708</v>
      </c>
      <c r="C521" s="51" t="s">
        <v>1727</v>
      </c>
      <c r="D521" s="51">
        <v>22231</v>
      </c>
      <c r="E521" s="55">
        <f>COUNTIF(Masters!D$6:D$990,B521)</f>
        <v>1</v>
      </c>
    </row>
    <row r="522" spans="2:5" ht="12.5" x14ac:dyDescent="0.25">
      <c r="B522" s="51" t="s">
        <v>726</v>
      </c>
      <c r="C522" s="51" t="s">
        <v>1523</v>
      </c>
      <c r="D522" s="51">
        <v>14301</v>
      </c>
      <c r="E522" s="55">
        <f>COUNTIF(Masters!D$6:D$990,B522)</f>
        <v>1</v>
      </c>
    </row>
    <row r="523" spans="2:5" ht="12.5" x14ac:dyDescent="0.25">
      <c r="B523" s="51" t="s">
        <v>419</v>
      </c>
      <c r="C523" s="51" t="s">
        <v>419</v>
      </c>
      <c r="D523" s="51">
        <v>14101</v>
      </c>
      <c r="E523" s="55">
        <f>COUNTIF(Masters!D$6:D$990,B523)</f>
        <v>1</v>
      </c>
    </row>
    <row r="524" spans="2:5" ht="12.5" x14ac:dyDescent="0.25">
      <c r="B524" s="51" t="s">
        <v>555</v>
      </c>
      <c r="C524" s="51" t="s">
        <v>2883</v>
      </c>
      <c r="D524" s="51">
        <v>32209</v>
      </c>
      <c r="E524" s="55">
        <f>COUNTIF(Masters!D$6:D$990,B524)</f>
        <v>1</v>
      </c>
    </row>
    <row r="525" spans="2:5" ht="12.5" x14ac:dyDescent="0.25">
      <c r="B525" s="51" t="s">
        <v>556</v>
      </c>
      <c r="C525" s="51" t="s">
        <v>2883</v>
      </c>
      <c r="D525" s="51">
        <v>32209</v>
      </c>
      <c r="E525" s="55">
        <f>COUNTIF(Masters!D$6:D$990,B525)</f>
        <v>1</v>
      </c>
    </row>
    <row r="526" spans="2:5" ht="12.5" x14ac:dyDescent="0.25">
      <c r="B526" s="51" t="s">
        <v>887</v>
      </c>
      <c r="C526" s="51" t="s">
        <v>1450</v>
      </c>
      <c r="D526" s="51">
        <v>13110</v>
      </c>
      <c r="E526" s="55">
        <f>COUNTIF(Masters!D$6:D$990,B526)</f>
        <v>1</v>
      </c>
    </row>
    <row r="527" spans="2:5" ht="12.5" x14ac:dyDescent="0.25">
      <c r="B527" s="51" t="s">
        <v>771</v>
      </c>
      <c r="C527" s="51" t="s">
        <v>2837</v>
      </c>
      <c r="D527" s="51">
        <v>52119</v>
      </c>
      <c r="E527" s="55">
        <f>COUNTIF(Masters!D$6:D$990,B527)</f>
        <v>1</v>
      </c>
    </row>
    <row r="528" spans="2:5" ht="12.5" x14ac:dyDescent="0.25">
      <c r="B528" s="51" t="s">
        <v>510</v>
      </c>
      <c r="C528" s="51" t="s">
        <v>2035</v>
      </c>
      <c r="D528" s="51">
        <v>51114</v>
      </c>
      <c r="E528" s="55">
        <f>COUNTIF(Masters!D$6:D$990,B528)</f>
        <v>1</v>
      </c>
    </row>
    <row r="529" spans="2:5" ht="12.5" x14ac:dyDescent="0.25">
      <c r="B529" s="51" t="s">
        <v>911</v>
      </c>
      <c r="C529" s="51" t="s">
        <v>2746</v>
      </c>
      <c r="D529" s="51">
        <v>94150</v>
      </c>
      <c r="E529" s="55">
        <f>COUNTIF(Masters!D$6:D$990,B529)</f>
        <v>1</v>
      </c>
    </row>
    <row r="530" spans="2:5" ht="12.5" x14ac:dyDescent="0.25">
      <c r="B530" s="51" t="s">
        <v>358</v>
      </c>
      <c r="C530" s="51" t="s">
        <v>2113</v>
      </c>
      <c r="D530" s="51">
        <v>53202</v>
      </c>
      <c r="E530" s="55">
        <f>COUNTIF(Masters!D$6:D$990,B530)</f>
        <v>1</v>
      </c>
    </row>
    <row r="531" spans="2:5" ht="12.5" x14ac:dyDescent="0.25">
      <c r="B531" s="51" t="s">
        <v>1139</v>
      </c>
      <c r="C531" s="51" t="s">
        <v>2505</v>
      </c>
      <c r="D531" s="51">
        <v>74205</v>
      </c>
      <c r="E531" s="55">
        <f>COUNTIF(Masters!D$6:D$990,B531)</f>
        <v>1</v>
      </c>
    </row>
    <row r="532" spans="2:5" ht="12.5" x14ac:dyDescent="0.25">
      <c r="B532" s="51" t="s">
        <v>1153</v>
      </c>
      <c r="C532" s="51" t="s">
        <v>2576</v>
      </c>
      <c r="D532" s="51">
        <v>84111</v>
      </c>
      <c r="E532" s="55">
        <f>COUNTIF(Masters!D$6:D$990,B532)</f>
        <v>1</v>
      </c>
    </row>
    <row r="533" spans="2:5" ht="12.5" x14ac:dyDescent="0.25">
      <c r="B533" s="51" t="s">
        <v>432</v>
      </c>
      <c r="C533" s="51" t="s">
        <v>2884</v>
      </c>
      <c r="D533" s="51">
        <v>92021</v>
      </c>
      <c r="E533" s="55">
        <f>COUNTIF(Masters!D$6:D$990,B533)</f>
        <v>1</v>
      </c>
    </row>
    <row r="534" spans="2:5" ht="12.5" x14ac:dyDescent="0.25">
      <c r="B534" s="51" t="s">
        <v>433</v>
      </c>
      <c r="C534" s="51" t="s">
        <v>2884</v>
      </c>
      <c r="D534" s="51">
        <v>92021</v>
      </c>
      <c r="E534" s="55">
        <f>COUNTIF(Masters!D$6:D$990,B534)</f>
        <v>1</v>
      </c>
    </row>
    <row r="535" spans="2:5" ht="12.5" x14ac:dyDescent="0.25">
      <c r="B535" s="51" t="s">
        <v>435</v>
      </c>
      <c r="C535" s="51" t="s">
        <v>2623</v>
      </c>
      <c r="D535" s="51">
        <v>92014</v>
      </c>
      <c r="E535" s="55">
        <f>COUNTIF(Masters!D$6:D$990,B535)</f>
        <v>1</v>
      </c>
    </row>
    <row r="536" spans="2:5" ht="12.5" x14ac:dyDescent="0.25">
      <c r="B536" s="51" t="s">
        <v>438</v>
      </c>
      <c r="C536" s="51" t="s">
        <v>2611</v>
      </c>
      <c r="D536" s="51">
        <v>92010</v>
      </c>
      <c r="E536" s="55">
        <f>COUNTIF(Masters!D$6:D$990,B536)</f>
        <v>1</v>
      </c>
    </row>
    <row r="537" spans="2:5" ht="12.5" x14ac:dyDescent="0.25">
      <c r="B537" s="51" t="s">
        <v>680</v>
      </c>
      <c r="C537" s="51" t="s">
        <v>2398</v>
      </c>
      <c r="D537" s="51">
        <v>72024</v>
      </c>
      <c r="E537" s="55">
        <f>COUNTIF(Masters!D$6:D$990,B537)</f>
        <v>1</v>
      </c>
    </row>
    <row r="538" spans="2:5" ht="12.5" x14ac:dyDescent="0.25">
      <c r="B538" s="51" t="s">
        <v>441</v>
      </c>
      <c r="C538" s="51" t="s">
        <v>2644</v>
      </c>
      <c r="D538" s="51">
        <v>92024</v>
      </c>
      <c r="E538" s="55">
        <f>COUNTIF(Masters!D$6:D$990,B538)</f>
        <v>1</v>
      </c>
    </row>
    <row r="539" spans="2:5" ht="12.5" x14ac:dyDescent="0.25">
      <c r="B539" s="51" t="s">
        <v>682</v>
      </c>
      <c r="C539" s="51" t="s">
        <v>2614</v>
      </c>
      <c r="D539" s="51">
        <v>92011</v>
      </c>
      <c r="E539" s="55">
        <f>COUNTIF(Masters!D$6:D$990,B539)</f>
        <v>1</v>
      </c>
    </row>
    <row r="540" spans="2:5" ht="12.5" x14ac:dyDescent="0.25">
      <c r="B540" s="51" t="s">
        <v>421</v>
      </c>
      <c r="C540" s="51" t="s">
        <v>419</v>
      </c>
      <c r="D540" s="51">
        <v>14101</v>
      </c>
      <c r="E540" s="55">
        <f>COUNTIF(Masters!D$6:D$990,B540)</f>
        <v>1</v>
      </c>
    </row>
    <row r="541" spans="2:5" ht="12.5" x14ac:dyDescent="0.25">
      <c r="B541" s="51" t="s">
        <v>562</v>
      </c>
      <c r="C541" s="51" t="s">
        <v>1543</v>
      </c>
      <c r="D541" s="51">
        <v>14401</v>
      </c>
      <c r="E541" s="55">
        <f>COUNTIF(Masters!D$6:D$990,B541)</f>
        <v>1</v>
      </c>
    </row>
    <row r="542" spans="2:5" ht="12.5" x14ac:dyDescent="0.25">
      <c r="B542" s="51" t="s">
        <v>598</v>
      </c>
      <c r="C542" s="51" t="s">
        <v>419</v>
      </c>
      <c r="D542" s="51">
        <v>14101</v>
      </c>
      <c r="E542" s="55">
        <f>COUNTIF(Masters!D$6:D$990,B542)</f>
        <v>1</v>
      </c>
    </row>
    <row r="543" spans="2:5" ht="12.5" x14ac:dyDescent="0.25">
      <c r="B543" s="51" t="s">
        <v>626</v>
      </c>
      <c r="C543" s="51" t="s">
        <v>2491</v>
      </c>
      <c r="D543" s="51">
        <v>73301</v>
      </c>
      <c r="E543" s="55">
        <f>COUNTIF(Masters!D$6:D$990,B543)</f>
        <v>1</v>
      </c>
    </row>
    <row r="544" spans="2:5" ht="12.5" x14ac:dyDescent="0.25">
      <c r="B544" s="51" t="s">
        <v>618</v>
      </c>
      <c r="C544" s="51" t="s">
        <v>2495</v>
      </c>
      <c r="D544" s="51">
        <v>75200</v>
      </c>
      <c r="E544" s="55">
        <f>COUNTIF(Masters!D$6:D$990,B544)</f>
        <v>1</v>
      </c>
    </row>
    <row r="545" spans="2:5" ht="12.5" x14ac:dyDescent="0.25">
      <c r="B545" s="51" t="s">
        <v>980</v>
      </c>
      <c r="C545" s="51" t="s">
        <v>2731</v>
      </c>
      <c r="D545" s="51">
        <v>94133</v>
      </c>
      <c r="E545" s="55">
        <f>COUNTIF(Masters!D$6:D$990,B545)</f>
        <v>1</v>
      </c>
    </row>
    <row r="546" spans="2:5" ht="12.5" x14ac:dyDescent="0.25">
      <c r="B546" s="51" t="s">
        <v>489</v>
      </c>
      <c r="C546" s="51" t="s">
        <v>2660</v>
      </c>
      <c r="D546" s="51">
        <v>92101</v>
      </c>
      <c r="E546" s="55">
        <f>COUNTIF(Masters!D$6:D$990,B546)</f>
        <v>1</v>
      </c>
    </row>
    <row r="547" spans="2:5" ht="12.5" x14ac:dyDescent="0.25">
      <c r="B547" s="51" t="s">
        <v>491</v>
      </c>
      <c r="C547" s="51" t="s">
        <v>2660</v>
      </c>
      <c r="D547" s="51">
        <v>92101</v>
      </c>
      <c r="E547" s="55">
        <f>COUNTIF(Masters!D$6:D$990,B547)</f>
        <v>1</v>
      </c>
    </row>
    <row r="548" spans="2:5" ht="12.5" x14ac:dyDescent="0.25">
      <c r="B548" s="51" t="s">
        <v>1159</v>
      </c>
      <c r="C548" s="51" t="s">
        <v>2459</v>
      </c>
      <c r="D548" s="51">
        <v>72501</v>
      </c>
      <c r="E548" s="55">
        <f>COUNTIF(Masters!D$6:D$990,B548)</f>
        <v>1</v>
      </c>
    </row>
    <row r="549" spans="2:5" ht="12.5" x14ac:dyDescent="0.25">
      <c r="B549" s="51" t="s">
        <v>1042</v>
      </c>
      <c r="C549" s="51" t="s">
        <v>1042</v>
      </c>
      <c r="D549" s="51">
        <v>73101</v>
      </c>
      <c r="E549" s="55">
        <f>COUNTIF(Masters!D$6:D$990,B549)</f>
        <v>1</v>
      </c>
    </row>
    <row r="550" spans="2:5" ht="12.5" x14ac:dyDescent="0.25">
      <c r="B550" s="51" t="s">
        <v>834</v>
      </c>
      <c r="C550" s="51" t="s">
        <v>2567</v>
      </c>
      <c r="D550" s="51">
        <v>84100</v>
      </c>
      <c r="E550" s="55">
        <f>COUNTIF(Masters!D$6:D$990,B550)</f>
        <v>1</v>
      </c>
    </row>
    <row r="551" spans="2:5" ht="12.5" x14ac:dyDescent="0.25">
      <c r="B551" s="51" t="s">
        <v>968</v>
      </c>
      <c r="C551" s="51" t="s">
        <v>2839</v>
      </c>
      <c r="D551" s="51">
        <v>74204</v>
      </c>
      <c r="E551" s="55">
        <f>COUNTIF(Masters!D$6:D$990,B551)</f>
        <v>1</v>
      </c>
    </row>
    <row r="552" spans="2:5" ht="12.5" x14ac:dyDescent="0.25">
      <c r="B552" s="51" t="s">
        <v>1161</v>
      </c>
      <c r="C552" s="51" t="s">
        <v>2323</v>
      </c>
      <c r="D552" s="51">
        <v>72106</v>
      </c>
      <c r="E552" s="55">
        <f>COUNTIF(Masters!D$6:D$990,B552)</f>
        <v>1</v>
      </c>
    </row>
    <row r="553" spans="2:5" ht="12.5" x14ac:dyDescent="0.25">
      <c r="B553" s="51" t="s">
        <v>1197</v>
      </c>
      <c r="C553" s="51" t="s">
        <v>2833</v>
      </c>
      <c r="D553" s="51">
        <v>53121</v>
      </c>
      <c r="E553" s="55">
        <f>COUNTIF(Masters!D$6:D$990,B553)</f>
        <v>1</v>
      </c>
    </row>
    <row r="554" spans="2:5" ht="12.5" x14ac:dyDescent="0.25">
      <c r="B554" s="51" t="s">
        <v>700</v>
      </c>
      <c r="C554" s="51" t="s">
        <v>2833</v>
      </c>
      <c r="D554" s="51">
        <v>53121</v>
      </c>
      <c r="E554" s="55">
        <f>COUNTIF(Masters!D$6:D$990,B554)</f>
        <v>1</v>
      </c>
    </row>
    <row r="555" spans="2:5" ht="12.5" x14ac:dyDescent="0.25">
      <c r="B555" s="51" t="s">
        <v>1162</v>
      </c>
      <c r="C555" s="51" t="s">
        <v>2716</v>
      </c>
      <c r="D555" s="51">
        <v>94124</v>
      </c>
      <c r="E555" s="55">
        <f>COUNTIF(Masters!D$6:D$990,B555)</f>
        <v>1</v>
      </c>
    </row>
    <row r="556" spans="2:5" ht="12.5" x14ac:dyDescent="0.25">
      <c r="B556" s="51" t="s">
        <v>360</v>
      </c>
      <c r="C556" s="51" t="s">
        <v>2885</v>
      </c>
      <c r="D556" s="51">
        <v>12203</v>
      </c>
      <c r="E556" s="55">
        <f>COUNTIF(Masters!D$6:D$990,B556)</f>
        <v>1</v>
      </c>
    </row>
    <row r="557" spans="2:5" ht="12.5" x14ac:dyDescent="0.25">
      <c r="B557" s="51" t="s">
        <v>767</v>
      </c>
      <c r="C557" s="51" t="s">
        <v>1374</v>
      </c>
      <c r="D557" s="51">
        <v>80022</v>
      </c>
      <c r="E557" s="55">
        <f>COUNTIF(Masters!D$6:D$990,B557)</f>
        <v>1</v>
      </c>
    </row>
    <row r="558" spans="2:5" ht="12.5" x14ac:dyDescent="0.25">
      <c r="B558" s="51" t="s">
        <v>1163</v>
      </c>
      <c r="C558" s="51" t="s">
        <v>2447</v>
      </c>
      <c r="D558" s="51">
        <v>73310</v>
      </c>
      <c r="E558" s="55">
        <f>COUNTIF(Masters!D$6:D$990,B558)</f>
        <v>1</v>
      </c>
    </row>
    <row r="559" spans="2:5" ht="12.5" x14ac:dyDescent="0.25">
      <c r="B559" s="51" t="s">
        <v>361</v>
      </c>
      <c r="C559" s="51" t="s">
        <v>2885</v>
      </c>
      <c r="D559" s="51">
        <v>12203</v>
      </c>
      <c r="E559" s="55">
        <f>COUNTIF(Masters!D$6:D$990,B559)</f>
        <v>1</v>
      </c>
    </row>
    <row r="560" spans="2:5" ht="12.5" x14ac:dyDescent="0.25">
      <c r="B560" s="51" t="s">
        <v>646</v>
      </c>
      <c r="C560" s="51" t="s">
        <v>1807</v>
      </c>
      <c r="D560" s="51">
        <v>31112</v>
      </c>
      <c r="E560" s="55">
        <f>COUNTIF(Masters!D$6:D$990,B560)</f>
        <v>1</v>
      </c>
    </row>
    <row r="561" spans="2:5" ht="12.5" x14ac:dyDescent="0.25">
      <c r="B561" s="51" t="s">
        <v>512</v>
      </c>
      <c r="C561" s="51" t="s">
        <v>1515</v>
      </c>
      <c r="D561" s="51">
        <v>14201</v>
      </c>
      <c r="E561" s="55">
        <f>COUNTIF(Masters!D$6:D$990,B561)</f>
        <v>1</v>
      </c>
    </row>
    <row r="562" spans="2:5" ht="12.5" x14ac:dyDescent="0.25">
      <c r="B562" s="51" t="s">
        <v>701</v>
      </c>
      <c r="C562" s="51" t="s">
        <v>1667</v>
      </c>
      <c r="D562" s="51">
        <v>22110</v>
      </c>
      <c r="E562" s="55">
        <f>COUNTIF(Masters!D$6:D$990,B562)</f>
        <v>1</v>
      </c>
    </row>
    <row r="563" spans="2:5" ht="12.5" x14ac:dyDescent="0.25">
      <c r="B563" s="51" t="s">
        <v>913</v>
      </c>
      <c r="C563" s="51" t="s">
        <v>2518</v>
      </c>
      <c r="D563" s="51">
        <v>74202</v>
      </c>
      <c r="E563" s="55">
        <f>COUNTIF(Masters!D$6:D$990,B563)</f>
        <v>1</v>
      </c>
    </row>
    <row r="564" spans="2:5" ht="12.5" x14ac:dyDescent="0.25">
      <c r="B564" s="51" t="s">
        <v>1051</v>
      </c>
      <c r="C564" s="51" t="s">
        <v>2694</v>
      </c>
      <c r="D564" s="51">
        <v>94112</v>
      </c>
      <c r="E564" s="55">
        <f>COUNTIF(Masters!D$6:D$990,B564)</f>
        <v>1</v>
      </c>
    </row>
    <row r="565" spans="2:5" ht="12.5" x14ac:dyDescent="0.25">
      <c r="B565" s="51" t="s">
        <v>619</v>
      </c>
      <c r="C565" s="51" t="s">
        <v>1886</v>
      </c>
      <c r="D565" s="51">
        <v>33109</v>
      </c>
      <c r="E565" s="55">
        <f>COUNTIF(Masters!D$6:D$990,B565)</f>
        <v>1</v>
      </c>
    </row>
    <row r="566" spans="2:5" ht="12.5" x14ac:dyDescent="0.25">
      <c r="B566" s="51" t="s">
        <v>1060</v>
      </c>
      <c r="C566" s="51" t="s">
        <v>2886</v>
      </c>
      <c r="D566" s="51">
        <v>32123</v>
      </c>
      <c r="E566" s="55">
        <f>COUNTIF(Masters!D$6:D$990,B566)</f>
        <v>1</v>
      </c>
    </row>
    <row r="567" spans="2:5" ht="12.5" x14ac:dyDescent="0.25">
      <c r="B567" s="51" t="s">
        <v>1056</v>
      </c>
      <c r="C567" s="51" t="s">
        <v>2450</v>
      </c>
      <c r="D567" s="51">
        <v>73311</v>
      </c>
      <c r="E567" s="55">
        <f>COUNTIF(Masters!D$6:D$990,B567)</f>
        <v>1</v>
      </c>
    </row>
    <row r="568" spans="2:5" ht="12.5" x14ac:dyDescent="0.25">
      <c r="B568" s="51" t="s">
        <v>649</v>
      </c>
      <c r="C568" s="51" t="s">
        <v>2647</v>
      </c>
      <c r="D568" s="51">
        <v>93100</v>
      </c>
      <c r="E568" s="55">
        <f>COUNTIF(Masters!D$6:D$990,B568)</f>
        <v>1</v>
      </c>
    </row>
    <row r="569" spans="2:5" ht="12.5" x14ac:dyDescent="0.25">
      <c r="B569" s="51" t="s">
        <v>678</v>
      </c>
      <c r="C569" s="51" t="s">
        <v>1895</v>
      </c>
      <c r="D569" s="51">
        <v>41210</v>
      </c>
      <c r="E569" s="55">
        <f>COUNTIF(Masters!D$6:D$990,B569)</f>
        <v>1</v>
      </c>
    </row>
    <row r="570" spans="2:5" ht="12.5" x14ac:dyDescent="0.25">
      <c r="B570" s="51" t="s">
        <v>300</v>
      </c>
      <c r="C570" s="51" t="s">
        <v>2887</v>
      </c>
      <c r="D570" s="51">
        <v>40042</v>
      </c>
      <c r="E570" s="55">
        <f>COUNTIF(Masters!D$6:D$990,B570)</f>
        <v>1</v>
      </c>
    </row>
    <row r="571" spans="2:5" ht="12.5" x14ac:dyDescent="0.25">
      <c r="B571" s="51" t="s">
        <v>588</v>
      </c>
      <c r="C571" s="51" t="s">
        <v>1403</v>
      </c>
      <c r="D571" s="51">
        <v>11202</v>
      </c>
      <c r="E571" s="55">
        <f>COUNTIF(Masters!D$6:D$990,B571)</f>
        <v>1</v>
      </c>
    </row>
    <row r="572" spans="2:5" ht="12.5" x14ac:dyDescent="0.25">
      <c r="B572" s="51" t="s">
        <v>1164</v>
      </c>
      <c r="C572" s="51" t="s">
        <v>2552</v>
      </c>
      <c r="D572" s="51">
        <v>83110</v>
      </c>
      <c r="E572" s="55">
        <f>COUNTIF(Masters!D$6:D$990,B572)</f>
        <v>1</v>
      </c>
    </row>
    <row r="573" spans="2:5" ht="12.5" x14ac:dyDescent="0.25">
      <c r="B573" s="51" t="s">
        <v>702</v>
      </c>
      <c r="C573" s="51" t="s">
        <v>1734</v>
      </c>
      <c r="D573" s="51">
        <v>22233</v>
      </c>
      <c r="E573" s="55">
        <f>COUNTIF(Masters!D$6:D$990,B573)</f>
        <v>1</v>
      </c>
    </row>
    <row r="574" spans="2:5" ht="12.5" x14ac:dyDescent="0.25">
      <c r="B574" s="51" t="s">
        <v>791</v>
      </c>
      <c r="C574" s="51" t="s">
        <v>791</v>
      </c>
      <c r="D574" s="51">
        <v>63200</v>
      </c>
      <c r="E574" s="55">
        <f>COUNTIF(Masters!D$6:D$990,B574)</f>
        <v>1</v>
      </c>
    </row>
    <row r="575" spans="2:5" ht="12.5" x14ac:dyDescent="0.25">
      <c r="B575" s="51" t="s">
        <v>764</v>
      </c>
      <c r="C575" s="51" t="s">
        <v>2861</v>
      </c>
      <c r="D575" s="51">
        <v>51111</v>
      </c>
      <c r="E575" s="55">
        <f>COUNTIF(Masters!D$6:D$990,B575)</f>
        <v>1</v>
      </c>
    </row>
    <row r="576" spans="2:5" ht="12.5" x14ac:dyDescent="0.25">
      <c r="B576" s="51" t="s">
        <v>567</v>
      </c>
      <c r="C576" s="51" t="s">
        <v>567</v>
      </c>
      <c r="D576" s="51">
        <v>65100</v>
      </c>
      <c r="E576" s="55">
        <f>COUNTIF(Masters!D$6:D$990,B576)</f>
        <v>1</v>
      </c>
    </row>
    <row r="577" spans="2:5" ht="12.5" x14ac:dyDescent="0.25">
      <c r="B577" s="51" t="s">
        <v>780</v>
      </c>
      <c r="C577" s="51" t="s">
        <v>2888</v>
      </c>
      <c r="D577" s="51">
        <v>43203</v>
      </c>
      <c r="E577" s="55">
        <f>COUNTIF(Masters!D$6:D$990,B577)</f>
        <v>1</v>
      </c>
    </row>
    <row r="578" spans="2:5" ht="12.5" x14ac:dyDescent="0.25">
      <c r="B578" s="51" t="s">
        <v>1068</v>
      </c>
      <c r="C578" s="51" t="s">
        <v>2365</v>
      </c>
      <c r="D578" s="51">
        <v>73100</v>
      </c>
      <c r="E578" s="55">
        <f>COUNTIF(Masters!D$6:D$990,B578)</f>
        <v>1</v>
      </c>
    </row>
    <row r="579" spans="2:5" ht="12.5" x14ac:dyDescent="0.25">
      <c r="B579" s="51" t="s">
        <v>840</v>
      </c>
      <c r="C579" s="51" t="s">
        <v>1980</v>
      </c>
      <c r="D579" s="51">
        <v>43109</v>
      </c>
      <c r="E579" s="55">
        <f>COUNTIF(Masters!D$6:D$990,B579)</f>
        <v>1</v>
      </c>
    </row>
    <row r="580" spans="2:5" ht="12.5" x14ac:dyDescent="0.25">
      <c r="B580" s="51" t="s">
        <v>712</v>
      </c>
      <c r="C580" s="51" t="s">
        <v>1523</v>
      </c>
      <c r="D580" s="51">
        <v>14301</v>
      </c>
      <c r="E580" s="55">
        <f>COUNTIF(Masters!D$6:D$990,B580)</f>
        <v>2</v>
      </c>
    </row>
    <row r="581" spans="2:5" ht="12.5" x14ac:dyDescent="0.25">
      <c r="B581" s="51" t="s">
        <v>1080</v>
      </c>
      <c r="C581" s="51" t="s">
        <v>2886</v>
      </c>
      <c r="D581" s="51">
        <v>32123</v>
      </c>
      <c r="E581" s="55">
        <f>COUNTIF(Masters!D$6:D$990,B581)</f>
        <v>1</v>
      </c>
    </row>
    <row r="582" spans="2:5" ht="12.5" x14ac:dyDescent="0.25">
      <c r="B582" s="51" t="s">
        <v>591</v>
      </c>
      <c r="C582" s="51" t="s">
        <v>2245</v>
      </c>
      <c r="D582" s="51">
        <v>63211</v>
      </c>
      <c r="E582" s="55">
        <f>COUNTIF(Masters!D$6:D$990,B582)</f>
        <v>1</v>
      </c>
    </row>
    <row r="583" spans="2:5" ht="12.5" x14ac:dyDescent="0.25">
      <c r="B583" s="51" t="s">
        <v>1081</v>
      </c>
      <c r="C583" s="51" t="s">
        <v>2886</v>
      </c>
      <c r="D583" s="51">
        <v>32123</v>
      </c>
      <c r="E583" s="55">
        <f>COUNTIF(Masters!D$6:D$990,B583)</f>
        <v>1</v>
      </c>
    </row>
    <row r="584" spans="2:5" ht="12.5" x14ac:dyDescent="0.25">
      <c r="B584" s="51" t="s">
        <v>1012</v>
      </c>
      <c r="C584" s="51" t="s">
        <v>2764</v>
      </c>
      <c r="D584" s="51">
        <v>94201</v>
      </c>
      <c r="E584" s="55">
        <f>COUNTIF(Masters!D$6:D$990,B584)</f>
        <v>1</v>
      </c>
    </row>
    <row r="585" spans="2:5" ht="12.5" x14ac:dyDescent="0.25">
      <c r="B585" s="51" t="s">
        <v>769</v>
      </c>
      <c r="C585" s="51" t="s">
        <v>1367</v>
      </c>
      <c r="D585" s="51">
        <v>80020</v>
      </c>
      <c r="E585" s="55">
        <f>COUNTIF(Masters!D$6:D$990,B585)</f>
        <v>1</v>
      </c>
    </row>
    <row r="586" spans="2:5" ht="12.5" x14ac:dyDescent="0.25">
      <c r="B586" s="51" t="s">
        <v>348</v>
      </c>
      <c r="C586" s="51" t="s">
        <v>2011</v>
      </c>
      <c r="D586" s="51">
        <v>43201</v>
      </c>
      <c r="E586" s="55">
        <f>COUNTIF(Masters!D$6:D$990,B586)</f>
        <v>1</v>
      </c>
    </row>
    <row r="587" spans="2:5" ht="12.5" x14ac:dyDescent="0.25">
      <c r="B587" s="51" t="s">
        <v>1074</v>
      </c>
      <c r="C587" s="51" t="s">
        <v>2511</v>
      </c>
      <c r="D587" s="51">
        <v>74201</v>
      </c>
      <c r="E587" s="55">
        <f>COUNTIF(Masters!D$6:D$990,B587)</f>
        <v>1</v>
      </c>
    </row>
    <row r="588" spans="2:5" ht="12.5" x14ac:dyDescent="0.25">
      <c r="B588" s="51" t="s">
        <v>656</v>
      </c>
      <c r="C588" s="51" t="s">
        <v>1742</v>
      </c>
      <c r="D588" s="51">
        <v>72601</v>
      </c>
      <c r="E588" s="55">
        <f>COUNTIF(Masters!D$6:D$990,B588)</f>
        <v>1</v>
      </c>
    </row>
    <row r="589" spans="2:5" ht="12.5" x14ac:dyDescent="0.25">
      <c r="B589" s="51" t="s">
        <v>859</v>
      </c>
      <c r="C589" s="51" t="s">
        <v>1577</v>
      </c>
      <c r="D589" s="51">
        <v>21111</v>
      </c>
      <c r="E589" s="55">
        <f>COUNTIF(Masters!D$6:D$990,B589)</f>
        <v>1</v>
      </c>
    </row>
    <row r="590" spans="2:5" ht="12.5" x14ac:dyDescent="0.25">
      <c r="B590" s="51" t="s">
        <v>926</v>
      </c>
      <c r="C590" s="51" t="s">
        <v>2586</v>
      </c>
      <c r="D590" s="51">
        <v>84121</v>
      </c>
      <c r="E590" s="55">
        <f>COUNTIF(Masters!D$6:D$990,B590)</f>
        <v>1</v>
      </c>
    </row>
    <row r="591" spans="2:5" ht="12.5" x14ac:dyDescent="0.25">
      <c r="B591" s="51" t="s">
        <v>877</v>
      </c>
      <c r="C591" s="51" t="s">
        <v>1996</v>
      </c>
      <c r="D591" s="51">
        <v>44100</v>
      </c>
      <c r="E591" s="55">
        <f>COUNTIF(Masters!D$6:D$990,B591)</f>
        <v>1</v>
      </c>
    </row>
    <row r="592" spans="2:5" ht="12.5" x14ac:dyDescent="0.25">
      <c r="B592" s="51" t="s">
        <v>650</v>
      </c>
      <c r="C592" s="51" t="s">
        <v>2564</v>
      </c>
      <c r="D592" s="51">
        <v>83121</v>
      </c>
      <c r="E592" s="55">
        <f>COUNTIF(Masters!D$6:D$990,B592)</f>
        <v>1</v>
      </c>
    </row>
    <row r="593" spans="2:5" ht="12.5" x14ac:dyDescent="0.25">
      <c r="B593" s="51" t="s">
        <v>824</v>
      </c>
      <c r="C593" s="51" t="s">
        <v>2678</v>
      </c>
      <c r="D593" s="51">
        <v>94105</v>
      </c>
      <c r="E593" s="55">
        <f>COUNTIF(Masters!D$6:D$990,B593)</f>
        <v>1</v>
      </c>
    </row>
    <row r="594" spans="2:5" ht="12.5" x14ac:dyDescent="0.25">
      <c r="B594" s="51" t="s">
        <v>1086</v>
      </c>
      <c r="C594" s="51" t="s">
        <v>2666</v>
      </c>
      <c r="D594" s="51">
        <v>94101</v>
      </c>
      <c r="E594" s="55">
        <f>COUNTIF(Masters!D$6:D$990,B594)</f>
        <v>1</v>
      </c>
    </row>
    <row r="595" spans="2:5" ht="12.5" x14ac:dyDescent="0.25">
      <c r="B595" s="51" t="s">
        <v>1017</v>
      </c>
      <c r="C595" s="51" t="s">
        <v>2838</v>
      </c>
      <c r="D595" s="51">
        <v>94210</v>
      </c>
      <c r="E595" s="55">
        <f>COUNTIF(Masters!D$6:D$990,B595)</f>
        <v>1</v>
      </c>
    </row>
    <row r="596" spans="2:5" ht="12.5" x14ac:dyDescent="0.25">
      <c r="B596" s="51" t="s">
        <v>1018</v>
      </c>
      <c r="C596" s="51" t="s">
        <v>2838</v>
      </c>
      <c r="D596" s="51">
        <v>94210</v>
      </c>
      <c r="E596" s="55">
        <f>COUNTIF(Masters!D$6:D$990,B596)</f>
        <v>1</v>
      </c>
    </row>
    <row r="597" spans="2:5" ht="12.5" x14ac:dyDescent="0.25">
      <c r="B597" s="51" t="s">
        <v>720</v>
      </c>
      <c r="C597" s="51" t="s">
        <v>1489</v>
      </c>
      <c r="D597" s="51">
        <v>14100</v>
      </c>
      <c r="E597" s="55">
        <f>COUNTIF(Masters!D$6:D$990,B597)</f>
        <v>1</v>
      </c>
    </row>
    <row r="598" spans="2:5" ht="12.5" x14ac:dyDescent="0.25">
      <c r="B598" s="51" t="s">
        <v>878</v>
      </c>
      <c r="C598" s="51" t="s">
        <v>2883</v>
      </c>
      <c r="D598" s="51">
        <v>32209</v>
      </c>
      <c r="E598" s="55">
        <f>COUNTIF(Masters!D$6:D$990,B598)</f>
        <v>1</v>
      </c>
    </row>
    <row r="599" spans="2:5" ht="12.5" x14ac:dyDescent="0.25">
      <c r="B599" s="51" t="s">
        <v>879</v>
      </c>
      <c r="C599" s="51" t="s">
        <v>2883</v>
      </c>
      <c r="D599" s="51">
        <v>32209</v>
      </c>
      <c r="E599" s="55">
        <f>COUNTIF(Masters!D$6:D$990,B599)</f>
        <v>1</v>
      </c>
    </row>
    <row r="600" spans="2:5" ht="12.5" x14ac:dyDescent="0.25">
      <c r="B600" s="51" t="s">
        <v>931</v>
      </c>
      <c r="C600" s="51" t="s">
        <v>2889</v>
      </c>
      <c r="D600" s="51">
        <v>85100</v>
      </c>
      <c r="E600" s="55">
        <f>COUNTIF(Masters!D$6:D$990,B600)</f>
        <v>1</v>
      </c>
    </row>
    <row r="601" spans="2:5" ht="12.5" x14ac:dyDescent="0.25">
      <c r="B601" s="51" t="s">
        <v>694</v>
      </c>
      <c r="C601" s="51" t="s">
        <v>2890</v>
      </c>
      <c r="D601" s="51">
        <v>21120</v>
      </c>
      <c r="E601" s="55">
        <f>COUNTIF(Masters!D$6:D$990,B601)</f>
        <v>1</v>
      </c>
    </row>
    <row r="602" spans="2:5" ht="12.5" x14ac:dyDescent="0.25">
      <c r="B602" s="51" t="s">
        <v>933</v>
      </c>
      <c r="C602" s="51" t="s">
        <v>933</v>
      </c>
      <c r="D602" s="51">
        <v>72321</v>
      </c>
      <c r="E602" s="55">
        <f>COUNTIF(Masters!D$6:D$990,B602)</f>
        <v>1</v>
      </c>
    </row>
    <row r="603" spans="2:5" ht="12.5" x14ac:dyDescent="0.25">
      <c r="B603" s="51" t="s">
        <v>514</v>
      </c>
      <c r="C603" s="51" t="s">
        <v>1515</v>
      </c>
      <c r="D603" s="51">
        <v>14201</v>
      </c>
      <c r="E603" s="55">
        <f>COUNTIF(Masters!D$6:D$990,B603)</f>
        <v>1</v>
      </c>
    </row>
    <row r="604" spans="2:5" ht="12.5" x14ac:dyDescent="0.25">
      <c r="B604" s="51" t="s">
        <v>774</v>
      </c>
      <c r="C604" s="51" t="s">
        <v>2837</v>
      </c>
      <c r="D604" s="51">
        <v>52119</v>
      </c>
      <c r="E604" s="55">
        <f>COUNTIF(Masters!D$6:D$990,B604)</f>
        <v>1</v>
      </c>
    </row>
    <row r="605" spans="2:5" ht="12.5" x14ac:dyDescent="0.25">
      <c r="B605" s="51" t="s">
        <v>869</v>
      </c>
      <c r="C605" s="51" t="s">
        <v>2891</v>
      </c>
      <c r="D605" s="51">
        <v>31204</v>
      </c>
      <c r="E605" s="55">
        <f>COUNTIF(Masters!D$6:D$990,B605)</f>
        <v>1</v>
      </c>
    </row>
    <row r="606" spans="2:5" ht="12.5" x14ac:dyDescent="0.25">
      <c r="B606" s="51" t="s">
        <v>814</v>
      </c>
      <c r="C606" s="51" t="s">
        <v>1680</v>
      </c>
      <c r="D606" s="51">
        <v>22114</v>
      </c>
      <c r="E606" s="55">
        <f>COUNTIF(Masters!D$6:D$990,B606)</f>
        <v>1</v>
      </c>
    </row>
    <row r="607" spans="2:5" ht="12.5" x14ac:dyDescent="0.25">
      <c r="B607" s="51" t="s">
        <v>610</v>
      </c>
      <c r="C607" s="51" t="s">
        <v>2260</v>
      </c>
      <c r="D607" s="51">
        <v>65102</v>
      </c>
      <c r="E607" s="55">
        <f>COUNTIF(Masters!D$6:D$990,B607)</f>
        <v>1</v>
      </c>
    </row>
    <row r="608" spans="2:5" ht="12.5" x14ac:dyDescent="0.25">
      <c r="B608" s="51" t="s">
        <v>793</v>
      </c>
      <c r="C608" s="51" t="s">
        <v>2776</v>
      </c>
      <c r="D608" s="51">
        <v>94205</v>
      </c>
      <c r="E608" s="55">
        <f>COUNTIF(Masters!D$6:D$990,B608)</f>
        <v>1</v>
      </c>
    </row>
    <row r="609" spans="2:5" ht="12.5" x14ac:dyDescent="0.25">
      <c r="B609" s="51" t="s">
        <v>974</v>
      </c>
      <c r="C609" s="51" t="s">
        <v>2713</v>
      </c>
      <c r="D609" s="51">
        <v>94123</v>
      </c>
      <c r="E609" s="55">
        <f>COUNTIF(Masters!D$6:D$990,B609)</f>
        <v>1</v>
      </c>
    </row>
    <row r="610" spans="2:5" ht="12.5" x14ac:dyDescent="0.25">
      <c r="B610" s="51" t="s">
        <v>815</v>
      </c>
      <c r="C610" s="51" t="s">
        <v>1752</v>
      </c>
      <c r="D610" s="51">
        <v>72604</v>
      </c>
      <c r="E610" s="55">
        <f>COUNTIF(Masters!D$6:D$990,B610)</f>
        <v>1</v>
      </c>
    </row>
    <row r="611" spans="2:5" ht="12.5" x14ac:dyDescent="0.25">
      <c r="B611" s="51" t="s">
        <v>1104</v>
      </c>
      <c r="C611" s="51" t="s">
        <v>2666</v>
      </c>
      <c r="D611" s="51">
        <v>94101</v>
      </c>
      <c r="E611" s="55">
        <f>COUNTIF(Masters!D$6:D$990,B611)</f>
        <v>1</v>
      </c>
    </row>
    <row r="612" spans="2:5" ht="12.5" x14ac:dyDescent="0.25">
      <c r="B612" s="51" t="s">
        <v>594</v>
      </c>
      <c r="C612" s="51" t="s">
        <v>2245</v>
      </c>
      <c r="D612" s="51">
        <v>63211</v>
      </c>
      <c r="E612" s="55">
        <f>COUNTIF(Masters!D$6:D$990,B612)</f>
        <v>1</v>
      </c>
    </row>
    <row r="613" spans="2:5" ht="12.5" x14ac:dyDescent="0.25">
      <c r="B613" s="51" t="s">
        <v>1111</v>
      </c>
      <c r="C613" s="51" t="s">
        <v>2484</v>
      </c>
      <c r="D613" s="51">
        <v>75101</v>
      </c>
      <c r="E613" s="55">
        <f>COUNTIF(Masters!D$6:D$990,B613)</f>
        <v>1</v>
      </c>
    </row>
    <row r="614" spans="2:5" ht="12.5" x14ac:dyDescent="0.25">
      <c r="B614" s="51" t="s">
        <v>947</v>
      </c>
      <c r="C614" s="51" t="s">
        <v>2484</v>
      </c>
      <c r="D614" s="51">
        <v>75101</v>
      </c>
      <c r="E614" s="55">
        <f>COUNTIF(Masters!D$6:D$990,B614)</f>
        <v>1</v>
      </c>
    </row>
    <row r="615" spans="2:5" ht="12.5" x14ac:dyDescent="0.25">
      <c r="B615" s="51" t="s">
        <v>1165</v>
      </c>
      <c r="C615" s="51" t="s">
        <v>2552</v>
      </c>
      <c r="D615" s="51">
        <v>83110</v>
      </c>
      <c r="E615" s="55">
        <f>COUNTIF(Masters!D$6:D$990,B615)</f>
        <v>1</v>
      </c>
    </row>
    <row r="616" spans="2:5" ht="12.5" x14ac:dyDescent="0.25">
      <c r="B616" s="51" t="s">
        <v>390</v>
      </c>
      <c r="C616" s="51" t="s">
        <v>1980</v>
      </c>
      <c r="D616" s="51">
        <v>43109</v>
      </c>
      <c r="E616" s="55">
        <f>COUNTIF(Masters!D$6:D$990,B616)</f>
        <v>1</v>
      </c>
    </row>
    <row r="617" spans="2:5" ht="12.5" x14ac:dyDescent="0.25">
      <c r="B617" s="51" t="s">
        <v>1027</v>
      </c>
      <c r="C617" s="51" t="s">
        <v>2761</v>
      </c>
      <c r="D617" s="51">
        <v>94200</v>
      </c>
      <c r="E617" s="55">
        <f>COUNTIF(Masters!D$6:D$990,B617)</f>
        <v>1</v>
      </c>
    </row>
    <row r="618" spans="2:5" ht="12.5" x14ac:dyDescent="0.25">
      <c r="B618" s="51" t="s">
        <v>1166</v>
      </c>
      <c r="C618" s="51" t="s">
        <v>2552</v>
      </c>
      <c r="D618" s="51">
        <v>83110</v>
      </c>
      <c r="E618" s="55">
        <f>COUNTIF(Masters!D$6:D$990,B618)</f>
        <v>1</v>
      </c>
    </row>
    <row r="619" spans="2:5" ht="12.5" x14ac:dyDescent="0.25">
      <c r="B619" s="51" t="s">
        <v>804</v>
      </c>
      <c r="C619" s="51" t="s">
        <v>2549</v>
      </c>
      <c r="D619" s="51">
        <v>83101</v>
      </c>
      <c r="E619" s="55">
        <f>COUNTIF(Masters!D$6:D$990,B619)</f>
        <v>1</v>
      </c>
    </row>
    <row r="620" spans="2:5" ht="12.5" x14ac:dyDescent="0.25">
      <c r="B620" s="51" t="s">
        <v>1115</v>
      </c>
      <c r="C620" s="51" t="s">
        <v>2666</v>
      </c>
      <c r="D620" s="51">
        <v>94101</v>
      </c>
      <c r="E620" s="55">
        <f>COUNTIF(Masters!D$6:D$990,B620)</f>
        <v>1</v>
      </c>
    </row>
    <row r="621" spans="2:5" ht="12.5" x14ac:dyDescent="0.25">
      <c r="B621" s="51" t="s">
        <v>469</v>
      </c>
      <c r="C621" s="51" t="s">
        <v>2874</v>
      </c>
      <c r="D621" s="51">
        <v>31303</v>
      </c>
      <c r="E621" s="55">
        <f>COUNTIF(Masters!D$6:D$990,B621)</f>
        <v>1</v>
      </c>
    </row>
    <row r="622" spans="2:5" ht="12.5" x14ac:dyDescent="0.25">
      <c r="B622" s="51" t="s">
        <v>516</v>
      </c>
      <c r="C622" s="51" t="s">
        <v>1515</v>
      </c>
      <c r="D622" s="51">
        <v>14201</v>
      </c>
      <c r="E622" s="55">
        <f>COUNTIF(Masters!D$6:D$990,B622)</f>
        <v>1</v>
      </c>
    </row>
    <row r="623" spans="2:5" ht="12.5" x14ac:dyDescent="0.25">
      <c r="B623" s="51" t="s">
        <v>635</v>
      </c>
      <c r="C623" s="51" t="s">
        <v>1882</v>
      </c>
      <c r="D623" s="51">
        <v>33102</v>
      </c>
      <c r="E623" s="55">
        <f>COUNTIF(Masters!D$6:D$990,B623)</f>
        <v>1</v>
      </c>
    </row>
    <row r="624" spans="2:5" ht="12.5" x14ac:dyDescent="0.25">
      <c r="B624" s="51" t="s">
        <v>1124</v>
      </c>
      <c r="C624" s="51" t="s">
        <v>1886</v>
      </c>
      <c r="D624" s="51">
        <v>33109</v>
      </c>
      <c r="E624" s="55">
        <f>COUNTIF(Masters!D$6:D$990,B624)</f>
        <v>1</v>
      </c>
    </row>
    <row r="625" spans="2:5" ht="12.5" x14ac:dyDescent="0.25">
      <c r="B625" s="51" t="s">
        <v>658</v>
      </c>
      <c r="C625" s="51" t="s">
        <v>2653</v>
      </c>
      <c r="D625" s="51">
        <v>93102</v>
      </c>
      <c r="E625" s="55">
        <f>COUNTIF(Masters!D$6:D$990,B625)</f>
        <v>1</v>
      </c>
    </row>
    <row r="626" spans="2:5" ht="12.5" x14ac:dyDescent="0.25">
      <c r="B626" s="51" t="s">
        <v>624</v>
      </c>
      <c r="C626" s="51" t="s">
        <v>2527</v>
      </c>
      <c r="D626" s="51">
        <v>75119</v>
      </c>
      <c r="E626" s="55">
        <f>COUNTIF(Masters!D$6:D$990,B626)</f>
        <v>1</v>
      </c>
    </row>
    <row r="627" spans="2:5" ht="12.5" x14ac:dyDescent="0.25">
      <c r="B627" s="51" t="s">
        <v>737</v>
      </c>
      <c r="C627" s="51" t="s">
        <v>1935</v>
      </c>
      <c r="D627" s="51">
        <v>41400</v>
      </c>
      <c r="E627" s="55">
        <f>COUNTIF(Masters!D$6:D$990,B627)</f>
        <v>1</v>
      </c>
    </row>
    <row r="628" spans="2:5" ht="12.5" x14ac:dyDescent="0.25">
      <c r="B628" s="51" t="s">
        <v>977</v>
      </c>
      <c r="C628" s="51" t="s">
        <v>2713</v>
      </c>
      <c r="D628" s="51">
        <v>94123</v>
      </c>
      <c r="E628" s="55">
        <f>COUNTIF(Masters!D$6:D$990,B628)</f>
        <v>1</v>
      </c>
    </row>
    <row r="629" spans="2:5" ht="12.5" x14ac:dyDescent="0.25">
      <c r="B629" s="51" t="s">
        <v>994</v>
      </c>
      <c r="C629" s="51" t="s">
        <v>1721</v>
      </c>
      <c r="D629" s="51">
        <v>22214</v>
      </c>
      <c r="E629" s="55">
        <f>COUNTIF(Masters!D$6:D$990,B629)</f>
        <v>1</v>
      </c>
    </row>
    <row r="630" spans="2:5" ht="12.5" x14ac:dyDescent="0.25">
      <c r="B630" s="51" t="s">
        <v>597</v>
      </c>
      <c r="C630" s="51" t="s">
        <v>1570</v>
      </c>
      <c r="D630" s="51">
        <v>21109</v>
      </c>
      <c r="E630" s="55">
        <f>COUNTIF(Masters!D$6:D$990,B630)</f>
        <v>1</v>
      </c>
    </row>
    <row r="631" spans="2:5" ht="12.5" x14ac:dyDescent="0.25">
      <c r="B631" s="51" t="s">
        <v>784</v>
      </c>
      <c r="C631" s="51" t="s">
        <v>2857</v>
      </c>
      <c r="D631" s="51">
        <v>43202</v>
      </c>
      <c r="E631" s="55">
        <f>COUNTIF(Masters!D$6:D$990,B631)</f>
        <v>1</v>
      </c>
    </row>
    <row r="632" spans="2:5" ht="12.5" x14ac:dyDescent="0.25">
      <c r="B632" s="51" t="s">
        <v>1132</v>
      </c>
      <c r="C632" s="51" t="s">
        <v>2474</v>
      </c>
      <c r="D632" s="51">
        <v>73202</v>
      </c>
      <c r="E632" s="55">
        <f>COUNTIF(Masters!D$6:D$990,B632)</f>
        <v>1</v>
      </c>
    </row>
    <row r="633" spans="2:5" ht="12.5" x14ac:dyDescent="0.25">
      <c r="B633" s="51" t="s">
        <v>518</v>
      </c>
      <c r="C633" s="51" t="s">
        <v>1892</v>
      </c>
      <c r="D633" s="51">
        <v>41201</v>
      </c>
      <c r="E633" s="55">
        <f>COUNTIF(Masters!D$6:D$990,B633)</f>
        <v>1</v>
      </c>
    </row>
    <row r="634" spans="2:5" ht="12.5" x14ac:dyDescent="0.25">
      <c r="B634" s="51" t="s">
        <v>508</v>
      </c>
      <c r="C634" s="51" t="s">
        <v>1892</v>
      </c>
      <c r="D634" s="51">
        <v>41201</v>
      </c>
      <c r="E634" s="55">
        <f>COUNTIF(Masters!D$6:D$990,B634)</f>
        <v>1</v>
      </c>
    </row>
    <row r="635" spans="2:5" ht="12.5" x14ac:dyDescent="0.25">
      <c r="B635" s="51" t="s">
        <v>1134</v>
      </c>
      <c r="C635" s="51" t="s">
        <v>2793</v>
      </c>
      <c r="D635" s="51">
        <v>94212</v>
      </c>
      <c r="E635" s="55">
        <f>COUNTIF(Masters!D$6:D$990,B635)</f>
        <v>1</v>
      </c>
    </row>
    <row r="636" spans="2:5" ht="12.5" x14ac:dyDescent="0.25">
      <c r="B636" s="51" t="s">
        <v>725</v>
      </c>
      <c r="C636" s="51" t="s">
        <v>1523</v>
      </c>
      <c r="D636" s="51">
        <v>14301</v>
      </c>
      <c r="E636" s="55">
        <f>COUNTIF(Masters!D$6:D$990,B636)</f>
        <v>1</v>
      </c>
    </row>
    <row r="637" spans="2:5" ht="12.5" x14ac:dyDescent="0.25">
      <c r="B637" s="51" t="s">
        <v>770</v>
      </c>
      <c r="C637" s="51" t="s">
        <v>2837</v>
      </c>
      <c r="D637" s="51">
        <v>52119</v>
      </c>
      <c r="E637" s="55">
        <f>COUNTIF(Masters!D$6:D$990,B637)</f>
        <v>1</v>
      </c>
    </row>
    <row r="638" spans="2:5" ht="12.5" x14ac:dyDescent="0.25">
      <c r="B638" s="51" t="s">
        <v>959</v>
      </c>
      <c r="C638" s="51" t="s">
        <v>2793</v>
      </c>
      <c r="D638" s="51">
        <v>94212</v>
      </c>
      <c r="E638" s="55">
        <f>COUNTIF(Masters!D$6:D$990,B638)</f>
        <v>1</v>
      </c>
    </row>
    <row r="639" spans="2:5" ht="12.5" x14ac:dyDescent="0.25">
      <c r="B639" s="51" t="s">
        <v>660</v>
      </c>
      <c r="C639" s="51" t="s">
        <v>2653</v>
      </c>
      <c r="D639" s="51">
        <v>93102</v>
      </c>
      <c r="E639" s="55">
        <f>COUNTIF(Masters!D$6:D$990,B639)</f>
        <v>1</v>
      </c>
    </row>
    <row r="640" spans="2:5" ht="12.5" x14ac:dyDescent="0.25">
      <c r="B640" s="51" t="s">
        <v>356</v>
      </c>
      <c r="C640" s="51" t="s">
        <v>2892</v>
      </c>
      <c r="D640" s="51">
        <v>12102</v>
      </c>
      <c r="E640" s="55">
        <f>COUNTIF(Masters!D$6:D$990,B640)</f>
        <v>1</v>
      </c>
    </row>
    <row r="641" spans="2:5" ht="12.5" x14ac:dyDescent="0.25">
      <c r="B641" s="51" t="s">
        <v>1143</v>
      </c>
      <c r="C641" s="51" t="s">
        <v>2447</v>
      </c>
      <c r="D641" s="51">
        <v>73310</v>
      </c>
      <c r="E641" s="55">
        <f>COUNTIF(Masters!D$6:D$990,B641)</f>
        <v>1</v>
      </c>
    </row>
    <row r="642" spans="2:5" ht="12.5" x14ac:dyDescent="0.25">
      <c r="B642" s="51" t="s">
        <v>1140</v>
      </c>
      <c r="C642" s="51" t="s">
        <v>2843</v>
      </c>
      <c r="D642" s="51">
        <v>94121</v>
      </c>
      <c r="E642" s="55">
        <f>COUNTIF(Masters!D$6:D$990,B642)</f>
        <v>1</v>
      </c>
    </row>
    <row r="643" spans="2:5" ht="12.5" x14ac:dyDescent="0.25">
      <c r="B643" s="51" t="s">
        <v>788</v>
      </c>
      <c r="C643" s="51" t="s">
        <v>1752</v>
      </c>
      <c r="D643" s="51">
        <v>72604</v>
      </c>
      <c r="E643" s="55">
        <f>COUNTIF(Masters!D$6:D$990,B643)</f>
        <v>1</v>
      </c>
    </row>
    <row r="644" spans="2:5" ht="12.5" x14ac:dyDescent="0.25">
      <c r="B644" s="51" t="s">
        <v>844</v>
      </c>
      <c r="C644" s="51" t="s">
        <v>2038</v>
      </c>
      <c r="D644" s="51">
        <v>51120</v>
      </c>
      <c r="E644" s="55">
        <f>COUNTIF(Masters!D$6:D$990,B644)</f>
        <v>1</v>
      </c>
    </row>
    <row r="645" spans="2:5" ht="12.5" x14ac:dyDescent="0.25">
      <c r="B645" s="51" t="s">
        <v>727</v>
      </c>
      <c r="C645" s="51" t="s">
        <v>1489</v>
      </c>
      <c r="D645" s="51">
        <v>14100</v>
      </c>
      <c r="E645" s="55">
        <f>COUNTIF(Masters!D$6:D$990,B645)</f>
        <v>1</v>
      </c>
    </row>
    <row r="646" spans="2:5" ht="12.5" x14ac:dyDescent="0.25">
      <c r="B646" s="51" t="s">
        <v>870</v>
      </c>
      <c r="C646" s="51" t="s">
        <v>1957</v>
      </c>
      <c r="D646" s="51">
        <v>41406</v>
      </c>
      <c r="E646" s="55">
        <f>COUNTIF(Masters!D$6:D$990,B646)</f>
        <v>1</v>
      </c>
    </row>
    <row r="647" spans="2:5" ht="12.5" x14ac:dyDescent="0.25">
      <c r="B647" s="51" t="s">
        <v>382</v>
      </c>
      <c r="C647" s="51" t="s">
        <v>2127</v>
      </c>
      <c r="D647" s="51">
        <v>62101</v>
      </c>
      <c r="E647" s="55">
        <f>COUNTIF(Masters!D$6:D$990,B647)</f>
        <v>1</v>
      </c>
    </row>
    <row r="648" spans="2:5" ht="12.5" x14ac:dyDescent="0.25">
      <c r="B648" s="51" t="s">
        <v>1144</v>
      </c>
      <c r="C648" s="51" t="s">
        <v>2533</v>
      </c>
      <c r="D648" s="51">
        <v>75211</v>
      </c>
      <c r="E648" s="55">
        <f>COUNTIF(Masters!D$6:D$990,B648)</f>
        <v>1</v>
      </c>
    </row>
    <row r="649" spans="2:5" ht="12.5" x14ac:dyDescent="0.25">
      <c r="B649" s="51" t="s">
        <v>1169</v>
      </c>
      <c r="C649" s="51" t="s">
        <v>2694</v>
      </c>
      <c r="D649" s="51">
        <v>94112</v>
      </c>
      <c r="E649" s="55">
        <f>COUNTIF(Masters!D$6:D$990,B649)</f>
        <v>1</v>
      </c>
    </row>
    <row r="650" spans="2:5" ht="12.5" x14ac:dyDescent="0.25">
      <c r="B650" s="51" t="s">
        <v>816</v>
      </c>
      <c r="C650" s="51" t="s">
        <v>2694</v>
      </c>
      <c r="D650" s="51">
        <v>94112</v>
      </c>
      <c r="E650" s="55">
        <f>COUNTIF(Masters!D$6:D$990,B650)</f>
        <v>1</v>
      </c>
    </row>
    <row r="651" spans="2:5" ht="12.5" x14ac:dyDescent="0.25">
      <c r="B651" s="51" t="s">
        <v>801</v>
      </c>
      <c r="C651" s="51" t="s">
        <v>1539</v>
      </c>
      <c r="D651" s="51">
        <v>14400</v>
      </c>
      <c r="E651" s="55">
        <f>COUNTIF(Masters!D$6:D$990,B651)</f>
        <v>1</v>
      </c>
    </row>
    <row r="652" spans="2:5" ht="12.5" x14ac:dyDescent="0.25">
      <c r="B652" s="51" t="s">
        <v>781</v>
      </c>
      <c r="C652" s="51" t="s">
        <v>2159</v>
      </c>
      <c r="D652" s="51">
        <v>62200</v>
      </c>
      <c r="E652" s="55">
        <f>COUNTIF(Masters!D$6:D$990,B652)</f>
        <v>1</v>
      </c>
    </row>
    <row r="653" spans="2:5" ht="12.5" x14ac:dyDescent="0.25">
      <c r="B653" s="51" t="s">
        <v>864</v>
      </c>
      <c r="C653" s="51" t="s">
        <v>2893</v>
      </c>
      <c r="D653" s="51">
        <v>31100</v>
      </c>
      <c r="E653" s="55">
        <f>COUNTIF(Masters!D$6:D$990,B653)</f>
        <v>1</v>
      </c>
    </row>
    <row r="654" spans="2:5" ht="12.5" x14ac:dyDescent="0.25">
      <c r="B654" s="51" t="s">
        <v>474</v>
      </c>
      <c r="C654" s="51" t="s">
        <v>2894</v>
      </c>
      <c r="D654" s="51">
        <v>31101</v>
      </c>
      <c r="E654" s="55">
        <f>COUNTIF(Masters!D$6:D$990,B654)</f>
        <v>1</v>
      </c>
    </row>
    <row r="655" spans="2:5" ht="12.5" x14ac:dyDescent="0.25">
      <c r="B655" s="51" t="s">
        <v>511</v>
      </c>
      <c r="C655" s="51" t="s">
        <v>1807</v>
      </c>
      <c r="D655" s="51">
        <v>31112</v>
      </c>
      <c r="E655" s="55">
        <f>COUNTIF(Masters!D$6:D$990,B655)</f>
        <v>1</v>
      </c>
    </row>
    <row r="656" spans="2:5" ht="12.5" x14ac:dyDescent="0.25">
      <c r="B656" s="51" t="s">
        <v>499</v>
      </c>
      <c r="C656" s="51" t="s">
        <v>2656</v>
      </c>
      <c r="D656" s="51">
        <v>92100</v>
      </c>
      <c r="E656" s="55">
        <f>COUNTIF(Masters!D$6:D$990,B656)</f>
        <v>1</v>
      </c>
    </row>
    <row r="657" spans="2:5" ht="12.5" x14ac:dyDescent="0.25">
      <c r="B657" s="51" t="s">
        <v>893</v>
      </c>
      <c r="C657" s="51" t="s">
        <v>1526</v>
      </c>
      <c r="D657" s="51">
        <v>14110</v>
      </c>
      <c r="E657" s="55">
        <f>COUNTIF(Masters!D$6:D$990,B657)</f>
        <v>1</v>
      </c>
    </row>
    <row r="658" spans="2:5" ht="12.5" x14ac:dyDescent="0.25">
      <c r="B658" s="51" t="s">
        <v>675</v>
      </c>
      <c r="C658" s="51" t="s">
        <v>2539</v>
      </c>
      <c r="D658" s="51">
        <v>82020</v>
      </c>
      <c r="E658" s="55">
        <f>COUNTIF(Masters!D$6:D$990,B658)</f>
        <v>1</v>
      </c>
    </row>
    <row r="659" spans="2:5" ht="12.5" x14ac:dyDescent="0.25">
      <c r="B659" s="51" t="s">
        <v>439</v>
      </c>
      <c r="C659" s="51" t="s">
        <v>2542</v>
      </c>
      <c r="D659" s="51">
        <v>82021</v>
      </c>
      <c r="E659" s="55">
        <f>COUNTIF(Masters!D$6:D$990,B659)</f>
        <v>1</v>
      </c>
    </row>
    <row r="660" spans="2:5" ht="12.5" x14ac:dyDescent="0.25">
      <c r="B660" s="51" t="s">
        <v>440</v>
      </c>
      <c r="C660" s="51" t="s">
        <v>2641</v>
      </c>
      <c r="D660" s="51">
        <v>92023</v>
      </c>
      <c r="E660" s="55">
        <f>COUNTIF(Masters!D$6:D$990,B660)</f>
        <v>1</v>
      </c>
    </row>
    <row r="661" spans="2:5" ht="12.5" x14ac:dyDescent="0.25">
      <c r="B661" s="51" t="s">
        <v>442</v>
      </c>
      <c r="C661" s="51" t="s">
        <v>2620</v>
      </c>
      <c r="D661" s="51">
        <v>92013</v>
      </c>
      <c r="E661" s="55">
        <f>COUNTIF(Masters!D$6:D$990,B661)</f>
        <v>1</v>
      </c>
    </row>
    <row r="662" spans="2:5" ht="12.5" x14ac:dyDescent="0.25">
      <c r="B662" s="51" t="s">
        <v>444</v>
      </c>
      <c r="C662" s="51" t="s">
        <v>2626</v>
      </c>
      <c r="D662" s="51">
        <v>92015</v>
      </c>
      <c r="E662" s="55">
        <f>COUNTIF(Masters!D$6:D$990,B662)</f>
        <v>1</v>
      </c>
    </row>
    <row r="663" spans="2:5" ht="12.5" x14ac:dyDescent="0.25">
      <c r="B663" s="51" t="s">
        <v>525</v>
      </c>
      <c r="C663" s="51" t="s">
        <v>1526</v>
      </c>
      <c r="D663" s="51">
        <v>14110</v>
      </c>
      <c r="E663" s="55">
        <f>COUNTIF(Masters!D$6:D$990,B663)</f>
        <v>1</v>
      </c>
    </row>
    <row r="664" spans="2:5" ht="12.5" x14ac:dyDescent="0.25">
      <c r="B664" s="51" t="s">
        <v>648</v>
      </c>
      <c r="C664" s="51" t="s">
        <v>2124</v>
      </c>
      <c r="D664" s="51">
        <v>62100</v>
      </c>
      <c r="E664" s="55">
        <f>COUNTIF(Masters!D$6:D$990,B664)</f>
        <v>1</v>
      </c>
    </row>
    <row r="665" spans="2:5" ht="12.5" x14ac:dyDescent="0.25">
      <c r="B665" s="51" t="s">
        <v>990</v>
      </c>
      <c r="C665" s="51" t="s">
        <v>2895</v>
      </c>
      <c r="D665" s="51">
        <v>51112</v>
      </c>
      <c r="E665" s="55">
        <f>COUNTIF(Masters!D$6:D$990,B665)</f>
        <v>1</v>
      </c>
    </row>
    <row r="666" spans="2:5" ht="12.5" x14ac:dyDescent="0.25">
      <c r="B666" s="51" t="s">
        <v>896</v>
      </c>
      <c r="C666" s="51" t="s">
        <v>2896</v>
      </c>
      <c r="D666" s="51">
        <v>94143</v>
      </c>
      <c r="E666" s="55">
        <f>COUNTIF(Masters!D$6:D$990,B666)</f>
        <v>1</v>
      </c>
    </row>
    <row r="667" spans="2:5" ht="12.5" x14ac:dyDescent="0.25">
      <c r="B667" s="51" t="s">
        <v>607</v>
      </c>
      <c r="C667" s="51" t="s">
        <v>1886</v>
      </c>
      <c r="D667" s="51">
        <v>33109</v>
      </c>
      <c r="E667" s="55">
        <f>COUNTIF(Masters!D$6:D$990,B667)</f>
        <v>1</v>
      </c>
    </row>
    <row r="668" spans="2:5" ht="12.5" x14ac:dyDescent="0.25">
      <c r="B668" s="51" t="s">
        <v>608</v>
      </c>
      <c r="C668" s="51" t="s">
        <v>1760</v>
      </c>
      <c r="D668" s="51">
        <v>22221</v>
      </c>
      <c r="E668" s="55">
        <f>COUNTIF(Masters!D$6:D$990,B668)</f>
        <v>1</v>
      </c>
    </row>
    <row r="669" spans="2:5" ht="12.5" x14ac:dyDescent="0.25">
      <c r="B669" s="51" t="s">
        <v>368</v>
      </c>
      <c r="C669" s="51" t="s">
        <v>2885</v>
      </c>
      <c r="D669" s="51">
        <v>12203</v>
      </c>
      <c r="E669" s="55">
        <f>COUNTIF(Masters!D$6:D$990,B669)</f>
        <v>1</v>
      </c>
    </row>
    <row r="670" spans="2:5" ht="12.5" x14ac:dyDescent="0.25">
      <c r="B670" s="51" t="s">
        <v>895</v>
      </c>
      <c r="C670" s="51" t="s">
        <v>1489</v>
      </c>
      <c r="D670" s="51">
        <v>14100</v>
      </c>
      <c r="E670" s="55">
        <f>COUNTIF(Masters!D$6:D$990,B670)</f>
        <v>1</v>
      </c>
    </row>
    <row r="671" spans="2:5" ht="12.5" x14ac:dyDescent="0.25">
      <c r="B671" s="51" t="s">
        <v>855</v>
      </c>
      <c r="C671" s="51" t="s">
        <v>1403</v>
      </c>
      <c r="D671" s="51">
        <v>11202</v>
      </c>
      <c r="E671" s="55">
        <f>COUNTIF(Masters!D$6:D$990,B671)</f>
        <v>1</v>
      </c>
    </row>
    <row r="672" spans="2:5" ht="12.5" x14ac:dyDescent="0.25">
      <c r="B672" s="51" t="s">
        <v>856</v>
      </c>
      <c r="C672" s="51" t="s">
        <v>1581</v>
      </c>
      <c r="D672" s="51">
        <v>21112</v>
      </c>
      <c r="E672" s="55">
        <f>COUNTIF(Masters!D$6:D$990,B672)</f>
        <v>1</v>
      </c>
    </row>
    <row r="673" spans="2:5" ht="12.5" x14ac:dyDescent="0.25">
      <c r="B673" s="51" t="s">
        <v>344</v>
      </c>
      <c r="C673" s="51" t="s">
        <v>2857</v>
      </c>
      <c r="D673" s="51">
        <v>43202</v>
      </c>
      <c r="E673" s="55">
        <f>COUNTIF(Masters!D$6:D$990,B673)</f>
        <v>1</v>
      </c>
    </row>
    <row r="674" spans="2:5" ht="12.5" x14ac:dyDescent="0.25">
      <c r="B674" s="51" t="s">
        <v>914</v>
      </c>
      <c r="C674" s="51" t="s">
        <v>2599</v>
      </c>
      <c r="D674" s="51">
        <v>85102</v>
      </c>
      <c r="E674" s="55">
        <f>COUNTIF(Masters!D$6:D$990,B674)</f>
        <v>1</v>
      </c>
    </row>
    <row r="675" spans="2:5" ht="12.5" x14ac:dyDescent="0.25">
      <c r="B675" s="51" t="s">
        <v>858</v>
      </c>
      <c r="C675" s="51" t="s">
        <v>2855</v>
      </c>
      <c r="D675" s="51">
        <v>65229</v>
      </c>
      <c r="E675" s="55">
        <f>COUNTIF(Masters!D$6:D$990,B675)</f>
        <v>1</v>
      </c>
    </row>
    <row r="676" spans="2:5" ht="12.5" x14ac:dyDescent="0.25">
      <c r="B676" s="51" t="s">
        <v>448</v>
      </c>
      <c r="C676" s="51" t="s">
        <v>1557</v>
      </c>
      <c r="D676" s="51">
        <v>21100</v>
      </c>
      <c r="E676" s="55">
        <f>COUNTIF(Masters!D$6:D$990,B676)</f>
        <v>1</v>
      </c>
    </row>
    <row r="677" spans="2:5" ht="12.5" x14ac:dyDescent="0.25">
      <c r="B677" s="51" t="s">
        <v>564</v>
      </c>
      <c r="C677" s="51" t="s">
        <v>2257</v>
      </c>
      <c r="D677" s="51">
        <v>65101</v>
      </c>
      <c r="E677" s="55">
        <f>COUNTIF(Masters!D$6:D$990,B677)</f>
        <v>1</v>
      </c>
    </row>
    <row r="678" spans="2:5" ht="12.5" x14ac:dyDescent="0.25">
      <c r="B678" s="51" t="s">
        <v>370</v>
      </c>
      <c r="C678" s="51" t="s">
        <v>370</v>
      </c>
      <c r="D678" s="51">
        <v>64301</v>
      </c>
      <c r="E678" s="55">
        <f>COUNTIF(Masters!D$6:D$990,B678)</f>
        <v>1</v>
      </c>
    </row>
    <row r="679" spans="2:5" ht="12.5" x14ac:dyDescent="0.25">
      <c r="B679" s="51" t="s">
        <v>819</v>
      </c>
      <c r="C679" s="51" t="s">
        <v>2278</v>
      </c>
      <c r="D679" s="51">
        <v>65311</v>
      </c>
      <c r="E679" s="55">
        <f>COUNTIF(Masters!D$6:D$990,B679)</f>
        <v>1</v>
      </c>
    </row>
    <row r="680" spans="2:5" ht="12.5" x14ac:dyDescent="0.25">
      <c r="B680" s="51" t="s">
        <v>1063</v>
      </c>
      <c r="C680" s="51" t="s">
        <v>2573</v>
      </c>
      <c r="D680" s="51">
        <v>84110</v>
      </c>
      <c r="E680" s="55">
        <f>COUNTIF(Masters!D$6:D$990,B680)</f>
        <v>1</v>
      </c>
    </row>
    <row r="681" spans="2:5" ht="12.5" x14ac:dyDescent="0.25">
      <c r="B681" s="51" t="s">
        <v>669</v>
      </c>
      <c r="C681" s="51" t="s">
        <v>1439</v>
      </c>
      <c r="D681" s="51">
        <v>12103</v>
      </c>
      <c r="E681" s="55">
        <f>COUNTIF(Masters!D$6:D$990,B681)</f>
        <v>1</v>
      </c>
    </row>
    <row r="682" spans="2:5" ht="12.5" x14ac:dyDescent="0.25">
      <c r="B682" s="51" t="s">
        <v>689</v>
      </c>
      <c r="C682" s="51" t="s">
        <v>1693</v>
      </c>
      <c r="D682" s="51">
        <v>22303</v>
      </c>
      <c r="E682" s="55">
        <f>COUNTIF(Masters!D$6:D$990,B682)</f>
        <v>1</v>
      </c>
    </row>
    <row r="683" spans="2:5" ht="12.5" x14ac:dyDescent="0.25">
      <c r="B683" s="51" t="s">
        <v>302</v>
      </c>
      <c r="C683" s="51" t="s">
        <v>1348</v>
      </c>
      <c r="D683" s="51">
        <v>70010</v>
      </c>
      <c r="E683" s="55">
        <f>COUNTIF(Masters!D$6:D$990,B683)</f>
        <v>1</v>
      </c>
    </row>
    <row r="684" spans="2:5" ht="12.5" x14ac:dyDescent="0.25">
      <c r="B684" s="51" t="s">
        <v>772</v>
      </c>
      <c r="C684" s="51" t="s">
        <v>2837</v>
      </c>
      <c r="D684" s="51">
        <v>52119</v>
      </c>
      <c r="E684" s="55">
        <f>COUNTIF(Masters!D$6:D$990,B684)</f>
        <v>1</v>
      </c>
    </row>
    <row r="685" spans="2:5" ht="12.5" x14ac:dyDescent="0.25">
      <c r="B685" s="51" t="s">
        <v>579</v>
      </c>
      <c r="C685" s="51" t="s">
        <v>2877</v>
      </c>
      <c r="D685" s="51">
        <v>75201</v>
      </c>
      <c r="E685" s="55">
        <f>COUNTIF(Masters!D$6:D$990,B685)</f>
        <v>1</v>
      </c>
    </row>
    <row r="686" spans="2:5" ht="12.5" x14ac:dyDescent="0.25">
      <c r="B686" s="51" t="s">
        <v>745</v>
      </c>
      <c r="C686" s="51" t="s">
        <v>1643</v>
      </c>
      <c r="D686" s="51">
        <v>21223</v>
      </c>
      <c r="E686" s="55">
        <f>COUNTIF(Masters!D$6:D$990,B686)</f>
        <v>1</v>
      </c>
    </row>
    <row r="687" spans="2:5" ht="12.5" x14ac:dyDescent="0.25">
      <c r="B687" s="51" t="s">
        <v>349</v>
      </c>
      <c r="C687" s="51" t="s">
        <v>2156</v>
      </c>
      <c r="D687" s="51">
        <v>62029</v>
      </c>
      <c r="E687" s="55">
        <f>COUNTIF(Masters!D$6:D$990,B687)</f>
        <v>1</v>
      </c>
    </row>
    <row r="688" spans="2:5" ht="12.5" x14ac:dyDescent="0.25">
      <c r="B688" s="51" t="s">
        <v>1204</v>
      </c>
      <c r="C688" s="51" t="s">
        <v>1380</v>
      </c>
      <c r="D688" s="51">
        <v>90011</v>
      </c>
      <c r="E688" s="55">
        <f>COUNTIF(Masters!D$6:D$990,B688)</f>
        <v>1</v>
      </c>
    </row>
    <row r="689" spans="2:5" ht="12.5" x14ac:dyDescent="0.25">
      <c r="B689" s="51" t="s">
        <v>923</v>
      </c>
      <c r="C689" s="51" t="s">
        <v>2511</v>
      </c>
      <c r="D689" s="51">
        <v>74201</v>
      </c>
      <c r="E689" s="55">
        <f>COUNTIF(Masters!D$6:D$990,B689)</f>
        <v>1</v>
      </c>
    </row>
    <row r="690" spans="2:5" ht="12.5" x14ac:dyDescent="0.25">
      <c r="B690" s="51" t="s">
        <v>731</v>
      </c>
      <c r="C690" s="51" t="s">
        <v>1935</v>
      </c>
      <c r="D690" s="51">
        <v>41400</v>
      </c>
      <c r="E690" s="55">
        <f>COUNTIF(Masters!D$6:D$990,B690)</f>
        <v>1</v>
      </c>
    </row>
    <row r="691" spans="2:5" ht="12.5" x14ac:dyDescent="0.25">
      <c r="B691" s="51" t="s">
        <v>866</v>
      </c>
      <c r="C691" s="51" t="s">
        <v>507</v>
      </c>
      <c r="D691" s="51">
        <v>31202</v>
      </c>
      <c r="E691" s="55">
        <f>COUNTIF(Masters!D$6:D$990,B691)</f>
        <v>1</v>
      </c>
    </row>
    <row r="692" spans="2:5" ht="12.5" x14ac:dyDescent="0.25">
      <c r="B692" s="51" t="s">
        <v>1015</v>
      </c>
      <c r="C692" s="51" t="s">
        <v>2749</v>
      </c>
      <c r="D692" s="51">
        <v>94151</v>
      </c>
      <c r="E692" s="55">
        <f>COUNTIF(Masters!D$6:D$990,B692)</f>
        <v>1</v>
      </c>
    </row>
    <row r="693" spans="2:5" ht="12.5" x14ac:dyDescent="0.25">
      <c r="B693" s="51" t="s">
        <v>306</v>
      </c>
      <c r="C693" s="51" t="s">
        <v>1315</v>
      </c>
      <c r="D693" s="51">
        <v>40041</v>
      </c>
      <c r="E693" s="55">
        <f>COUNTIF(Masters!D$6:D$990,B693)</f>
        <v>1</v>
      </c>
    </row>
    <row r="694" spans="2:5" ht="12.5" x14ac:dyDescent="0.25">
      <c r="B694" s="51" t="s">
        <v>717</v>
      </c>
      <c r="C694" s="51" t="s">
        <v>1670</v>
      </c>
      <c r="D694" s="51">
        <v>22111</v>
      </c>
      <c r="E694" s="55">
        <f>COUNTIF(Masters!D$6:D$990,B694)</f>
        <v>1</v>
      </c>
    </row>
    <row r="695" spans="2:5" ht="12.5" x14ac:dyDescent="0.25">
      <c r="B695" s="51" t="s">
        <v>867</v>
      </c>
      <c r="C695" s="51" t="s">
        <v>2116</v>
      </c>
      <c r="D695" s="51">
        <v>54100</v>
      </c>
      <c r="E695" s="55">
        <f>COUNTIF(Masters!D$6:D$990,B695)</f>
        <v>1</v>
      </c>
    </row>
    <row r="696" spans="2:5" ht="12.5" x14ac:dyDescent="0.25">
      <c r="B696" s="51" t="s">
        <v>868</v>
      </c>
      <c r="C696" s="51" t="s">
        <v>1957</v>
      </c>
      <c r="D696" s="51">
        <v>41406</v>
      </c>
      <c r="E696" s="55">
        <f>COUNTIF(Masters!D$6:D$990,B696)</f>
        <v>1</v>
      </c>
    </row>
    <row r="697" spans="2:5" ht="12.5" x14ac:dyDescent="0.25">
      <c r="B697" s="51" t="s">
        <v>603</v>
      </c>
      <c r="C697" s="51" t="s">
        <v>2211</v>
      </c>
      <c r="D697" s="51">
        <v>64311</v>
      </c>
      <c r="E697" s="55">
        <f>COUNTIF(Masters!D$6:D$990,B697)</f>
        <v>1</v>
      </c>
    </row>
    <row r="698" spans="2:5" ht="12.5" x14ac:dyDescent="0.25">
      <c r="B698" s="51" t="s">
        <v>351</v>
      </c>
      <c r="C698" s="51" t="s">
        <v>2211</v>
      </c>
      <c r="D698" s="51">
        <v>64311</v>
      </c>
      <c r="E698" s="55">
        <f>COUNTIF(Masters!D$6:D$990,B698)</f>
        <v>1</v>
      </c>
    </row>
    <row r="699" spans="2:5" ht="12.5" x14ac:dyDescent="0.25">
      <c r="B699" s="51" t="s">
        <v>718</v>
      </c>
      <c r="C699" s="51" t="s">
        <v>1670</v>
      </c>
      <c r="D699" s="51">
        <v>22111</v>
      </c>
      <c r="E699" s="55">
        <f>COUNTIF(Masters!D$6:D$990,B699)</f>
        <v>1</v>
      </c>
    </row>
    <row r="700" spans="2:5" ht="12.5" x14ac:dyDescent="0.25">
      <c r="B700" s="51" t="s">
        <v>860</v>
      </c>
      <c r="C700" s="51" t="s">
        <v>1778</v>
      </c>
      <c r="D700" s="51">
        <v>31102</v>
      </c>
      <c r="E700" s="55">
        <f>COUNTIF(Masters!D$6:D$990,B700)</f>
        <v>1</v>
      </c>
    </row>
    <row r="701" spans="2:5" ht="12.5" x14ac:dyDescent="0.25">
      <c r="B701" s="51" t="s">
        <v>719</v>
      </c>
      <c r="C701" s="51" t="s">
        <v>1670</v>
      </c>
      <c r="D701" s="51">
        <v>22111</v>
      </c>
      <c r="E701" s="55">
        <f>COUNTIF(Masters!D$6:D$990,B701)</f>
        <v>1</v>
      </c>
    </row>
    <row r="702" spans="2:5" ht="12.5" x14ac:dyDescent="0.25">
      <c r="B702" s="51" t="s">
        <v>1019</v>
      </c>
      <c r="C702" s="51" t="s">
        <v>2749</v>
      </c>
      <c r="D702" s="51">
        <v>94151</v>
      </c>
      <c r="E702" s="55">
        <f>COUNTIF(Masters!D$6:D$990,B702)</f>
        <v>1</v>
      </c>
    </row>
    <row r="703" spans="2:5" ht="12.5" x14ac:dyDescent="0.25">
      <c r="B703" s="51" t="s">
        <v>1096</v>
      </c>
      <c r="C703" s="51" t="s">
        <v>2837</v>
      </c>
      <c r="D703" s="51">
        <v>52119</v>
      </c>
      <c r="E703" s="55">
        <f>COUNTIF(Masters!D$6:D$990,B703)</f>
        <v>1</v>
      </c>
    </row>
    <row r="704" spans="2:5" ht="12.5" x14ac:dyDescent="0.25">
      <c r="B704" s="51" t="s">
        <v>992</v>
      </c>
      <c r="C704" s="51" t="s">
        <v>2103</v>
      </c>
      <c r="D704" s="51">
        <v>53124</v>
      </c>
      <c r="E704" s="55">
        <f>COUNTIF(Masters!D$6:D$990,B704)</f>
        <v>1</v>
      </c>
    </row>
    <row r="705" spans="2:5" ht="12.5" x14ac:dyDescent="0.25">
      <c r="B705" s="51" t="s">
        <v>942</v>
      </c>
      <c r="C705" s="51" t="s">
        <v>2595</v>
      </c>
      <c r="D705" s="51">
        <v>85121</v>
      </c>
      <c r="E705" s="55">
        <f>COUNTIF(Masters!D$6:D$990,B705)</f>
        <v>1</v>
      </c>
    </row>
    <row r="706" spans="2:5" ht="12.5" x14ac:dyDescent="0.25">
      <c r="B706" s="51" t="s">
        <v>571</v>
      </c>
      <c r="C706" s="51" t="s">
        <v>2897</v>
      </c>
      <c r="D706" s="51">
        <v>65329</v>
      </c>
      <c r="E706" s="55">
        <f>COUNTIF(Masters!D$6:D$990,B706)</f>
        <v>1</v>
      </c>
    </row>
    <row r="707" spans="2:5" ht="12.5" x14ac:dyDescent="0.25">
      <c r="B707" s="51" t="s">
        <v>524</v>
      </c>
      <c r="C707" s="51" t="s">
        <v>2865</v>
      </c>
      <c r="D707" s="51">
        <v>42200</v>
      </c>
      <c r="E707" s="55">
        <f>COUNTIF(Masters!D$6:D$990,B707)</f>
        <v>1</v>
      </c>
    </row>
    <row r="708" spans="2:5" ht="12.5" x14ac:dyDescent="0.25">
      <c r="B708" s="51" t="s">
        <v>331</v>
      </c>
      <c r="C708" s="51" t="s">
        <v>331</v>
      </c>
      <c r="D708" s="51">
        <v>10</v>
      </c>
      <c r="E708" s="55">
        <f>COUNTIF(Masters!D$6:D$990,B708)</f>
        <v>1</v>
      </c>
    </row>
    <row r="709" spans="2:5" ht="12.5" x14ac:dyDescent="0.25">
      <c r="B709" s="51" t="s">
        <v>379</v>
      </c>
      <c r="C709" s="51" t="s">
        <v>379</v>
      </c>
      <c r="D709" s="51">
        <v>51100</v>
      </c>
      <c r="E709" s="55">
        <f>COUNTIF(Masters!D$6:D$990,B709)</f>
        <v>1</v>
      </c>
    </row>
    <row r="710" spans="2:5" ht="12.5" x14ac:dyDescent="0.25">
      <c r="B710" s="51" t="s">
        <v>550</v>
      </c>
      <c r="C710" s="51" t="s">
        <v>2056</v>
      </c>
      <c r="D710" s="51">
        <v>52100</v>
      </c>
      <c r="E710" s="55">
        <f>COUNTIF(Masters!D$6:D$990,B710)</f>
        <v>1</v>
      </c>
    </row>
    <row r="711" spans="2:5" ht="12.5" x14ac:dyDescent="0.25">
      <c r="B711" s="51" t="s">
        <v>354</v>
      </c>
      <c r="C711" s="51" t="s">
        <v>2857</v>
      </c>
      <c r="D711" s="51">
        <v>43202</v>
      </c>
      <c r="E711" s="55">
        <f>COUNTIF(Masters!D$6:D$990,B711)</f>
        <v>1</v>
      </c>
    </row>
    <row r="712" spans="2:5" ht="12.5" x14ac:dyDescent="0.25">
      <c r="B712" s="51" t="s">
        <v>381</v>
      </c>
      <c r="C712" s="51" t="s">
        <v>2199</v>
      </c>
      <c r="D712" s="51">
        <v>64300</v>
      </c>
      <c r="E712" s="55">
        <f>COUNTIF(Masters!D$6:D$990,B712)</f>
        <v>1</v>
      </c>
    </row>
    <row r="713" spans="2:5" ht="12.5" x14ac:dyDescent="0.25">
      <c r="B713" s="51" t="s">
        <v>462</v>
      </c>
      <c r="C713" s="51" t="s">
        <v>1570</v>
      </c>
      <c r="D713" s="51">
        <v>21109</v>
      </c>
      <c r="E713" s="55">
        <f>COUNTIF(Masters!D$6:D$990,B713)</f>
        <v>1</v>
      </c>
    </row>
    <row r="714" spans="2:5" ht="12.5" x14ac:dyDescent="0.25">
      <c r="B714" s="51" t="s">
        <v>464</v>
      </c>
      <c r="C714" s="51" t="s">
        <v>1601</v>
      </c>
      <c r="D714" s="51">
        <v>21322</v>
      </c>
      <c r="E714" s="55">
        <f>COUNTIF(Masters!D$6:D$990,B714)</f>
        <v>1</v>
      </c>
    </row>
    <row r="715" spans="2:5" ht="12.5" x14ac:dyDescent="0.25">
      <c r="B715" s="51" t="s">
        <v>465</v>
      </c>
      <c r="C715" s="51" t="s">
        <v>1570</v>
      </c>
      <c r="D715" s="51">
        <v>21109</v>
      </c>
      <c r="E715" s="55">
        <f>COUNTIF(Masters!D$6:D$990,B715)</f>
        <v>1</v>
      </c>
    </row>
    <row r="716" spans="2:5" ht="12.5" x14ac:dyDescent="0.25">
      <c r="B716" s="51" t="s">
        <v>466</v>
      </c>
      <c r="C716" s="51" t="s">
        <v>1567</v>
      </c>
      <c r="D716" s="51">
        <v>21103</v>
      </c>
      <c r="E716" s="55">
        <f>COUNTIF(Masters!D$6:D$990,B716)</f>
        <v>1</v>
      </c>
    </row>
    <row r="717" spans="2:5" ht="12.5" x14ac:dyDescent="0.25">
      <c r="B717" s="51" t="s">
        <v>467</v>
      </c>
      <c r="C717" s="51" t="s">
        <v>1573</v>
      </c>
      <c r="D717" s="51">
        <v>21110</v>
      </c>
      <c r="E717" s="55">
        <f>COUNTIF(Masters!D$6:D$990,B717)</f>
        <v>1</v>
      </c>
    </row>
    <row r="718" spans="2:5" ht="12.5" x14ac:dyDescent="0.25">
      <c r="B718" s="51" t="s">
        <v>468</v>
      </c>
      <c r="C718" s="51" t="s">
        <v>1604</v>
      </c>
      <c r="D718" s="51">
        <v>21330</v>
      </c>
      <c r="E718" s="55">
        <f>COUNTIF(Masters!D$6:D$990,B718)</f>
        <v>1</v>
      </c>
    </row>
    <row r="719" spans="2:5" ht="12.5" x14ac:dyDescent="0.25">
      <c r="B719" s="51" t="s">
        <v>783</v>
      </c>
      <c r="C719" s="51" t="s">
        <v>2835</v>
      </c>
      <c r="D719" s="51">
        <v>53100</v>
      </c>
      <c r="E719" s="55">
        <f>COUNTIF(Masters!D$6:D$990,B719)</f>
        <v>1</v>
      </c>
    </row>
    <row r="720" spans="2:5" ht="12.5" x14ac:dyDescent="0.25">
      <c r="B720" s="51" t="s">
        <v>757</v>
      </c>
      <c r="C720" s="51" t="s">
        <v>2870</v>
      </c>
      <c r="D720" s="51">
        <v>22220</v>
      </c>
      <c r="E720" s="55">
        <f>COUNTIF(Masters!D$6:D$990,B720)</f>
        <v>1</v>
      </c>
    </row>
    <row r="721" spans="2:5" ht="12.5" x14ac:dyDescent="0.25">
      <c r="B721" s="51" t="s">
        <v>954</v>
      </c>
      <c r="C721" s="51" t="s">
        <v>2828</v>
      </c>
      <c r="D721" s="51">
        <v>95109</v>
      </c>
      <c r="E721" s="55">
        <f>COUNTIF(Masters!D$6:D$990,B721)</f>
        <v>1</v>
      </c>
    </row>
    <row r="722" spans="2:5" ht="12.5" x14ac:dyDescent="0.25">
      <c r="B722" s="51" t="s">
        <v>799</v>
      </c>
      <c r="C722" s="51" t="s">
        <v>2799</v>
      </c>
      <c r="D722" s="51">
        <v>94219</v>
      </c>
      <c r="E722" s="55">
        <f>COUNTIF(Masters!D$6:D$990,B722)</f>
        <v>1</v>
      </c>
    </row>
    <row r="723" spans="2:5" ht="12.5" x14ac:dyDescent="0.25">
      <c r="B723" s="51" t="s">
        <v>400</v>
      </c>
      <c r="C723" s="51" t="s">
        <v>2272</v>
      </c>
      <c r="D723" s="51">
        <v>65211</v>
      </c>
      <c r="E723" s="55">
        <f>COUNTIF(Masters!D$6:D$990,B723)</f>
        <v>1</v>
      </c>
    </row>
    <row r="724" spans="2:5" ht="12.5" x14ac:dyDescent="0.25">
      <c r="B724" s="51" t="s">
        <v>312</v>
      </c>
      <c r="C724" s="51" t="s">
        <v>2898</v>
      </c>
      <c r="D724" s="51">
        <v>60040</v>
      </c>
      <c r="E724" s="55">
        <f>COUNTIF(Masters!D$6:D$990,B724)</f>
        <v>1</v>
      </c>
    </row>
    <row r="725" spans="2:5" ht="12.5" x14ac:dyDescent="0.25">
      <c r="B725" s="51" t="s">
        <v>636</v>
      </c>
      <c r="C725" s="51" t="s">
        <v>1996</v>
      </c>
      <c r="D725" s="51">
        <v>44100</v>
      </c>
      <c r="E725" s="55">
        <f>COUNTIF(Masters!D$6:D$990,B725)</f>
        <v>1</v>
      </c>
    </row>
    <row r="726" spans="2:5" ht="12.5" x14ac:dyDescent="0.25">
      <c r="B726" s="51" t="s">
        <v>577</v>
      </c>
      <c r="C726" s="51" t="s">
        <v>2897</v>
      </c>
      <c r="D726" s="51">
        <v>65329</v>
      </c>
      <c r="E726" s="55">
        <f>COUNTIF(Masters!D$6:D$990,B726)</f>
        <v>1</v>
      </c>
    </row>
    <row r="727" spans="2:5" ht="12.5" x14ac:dyDescent="0.25">
      <c r="B727" s="51" t="s">
        <v>417</v>
      </c>
      <c r="C727" s="51" t="s">
        <v>1430</v>
      </c>
      <c r="D727" s="51">
        <v>12101</v>
      </c>
      <c r="E727" s="55">
        <f>COUNTIF(Masters!D$6:D$990,B727)</f>
        <v>1</v>
      </c>
    </row>
    <row r="728" spans="2:5" ht="12.5" x14ac:dyDescent="0.25">
      <c r="B728" s="51" t="s">
        <v>606</v>
      </c>
      <c r="C728" s="51" t="s">
        <v>1496</v>
      </c>
      <c r="D728" s="51">
        <v>14102</v>
      </c>
      <c r="E728" s="55">
        <f>COUNTIF(Masters!D$6:D$990,B728)</f>
        <v>1</v>
      </c>
    </row>
    <row r="729" spans="2:5" ht="12.5" x14ac:dyDescent="0.25">
      <c r="B729" s="51" t="s">
        <v>470</v>
      </c>
      <c r="C729" s="51" t="s">
        <v>1610</v>
      </c>
      <c r="D729" s="51">
        <v>21332</v>
      </c>
      <c r="E729" s="55">
        <f>COUNTIF(Masters!D$6:D$990,B729)</f>
        <v>1</v>
      </c>
    </row>
    <row r="730" spans="2:5" ht="12.5" x14ac:dyDescent="0.25">
      <c r="B730" s="51" t="s">
        <v>313</v>
      </c>
      <c r="C730" s="51" t="s">
        <v>1275</v>
      </c>
      <c r="D730" s="51">
        <v>70021</v>
      </c>
      <c r="E730" s="55">
        <f>COUNTIF(Masters!D$6:D$990,B730)</f>
        <v>1</v>
      </c>
    </row>
    <row r="731" spans="2:5" ht="12.5" x14ac:dyDescent="0.25">
      <c r="B731" s="51" t="s">
        <v>402</v>
      </c>
      <c r="C731" s="51" t="s">
        <v>2899</v>
      </c>
      <c r="D731" s="51">
        <v>41311</v>
      </c>
      <c r="E731" s="55">
        <f>COUNTIF(Masters!D$6:D$990,B731)</f>
        <v>1</v>
      </c>
    </row>
    <row r="732" spans="2:5" ht="12.5" x14ac:dyDescent="0.25">
      <c r="B732" s="51" t="s">
        <v>519</v>
      </c>
      <c r="C732" s="51" t="s">
        <v>2900</v>
      </c>
      <c r="D732" s="51">
        <v>14402</v>
      </c>
      <c r="E732" s="55">
        <f>COUNTIF(Masters!D$6:D$990,B732)</f>
        <v>1</v>
      </c>
    </row>
    <row r="733" spans="2:5" ht="12.5" x14ac:dyDescent="0.25">
      <c r="B733" s="51" t="s">
        <v>667</v>
      </c>
      <c r="C733" s="51" t="s">
        <v>1960</v>
      </c>
      <c r="D733" s="51">
        <v>41407</v>
      </c>
      <c r="E733" s="55">
        <f>COUNTIF(Masters!D$6:D$990,B733)</f>
        <v>1</v>
      </c>
    </row>
    <row r="734" spans="2:5" ht="12.5" x14ac:dyDescent="0.25">
      <c r="B734" s="51" t="s">
        <v>355</v>
      </c>
      <c r="C734" s="51" t="s">
        <v>1433</v>
      </c>
      <c r="D734" s="51">
        <v>13101</v>
      </c>
      <c r="E734" s="55">
        <f>COUNTIF(Masters!D$6:D$990,B734)</f>
        <v>1</v>
      </c>
    </row>
    <row r="735" spans="2:5" ht="12.5" x14ac:dyDescent="0.25">
      <c r="B735" s="51" t="s">
        <v>522</v>
      </c>
      <c r="C735" s="51" t="s">
        <v>1549</v>
      </c>
      <c r="D735" s="51">
        <v>14403</v>
      </c>
      <c r="E735" s="55">
        <f>COUNTIF(Masters!D$6:D$990,B735)</f>
        <v>1</v>
      </c>
    </row>
    <row r="736" spans="2:5" ht="12.5" x14ac:dyDescent="0.25">
      <c r="B736" s="51" t="s">
        <v>616</v>
      </c>
      <c r="C736" s="51" t="s">
        <v>333</v>
      </c>
      <c r="D736" s="51">
        <v>14404</v>
      </c>
      <c r="E736" s="55">
        <f>COUNTIF(Masters!D$6:D$990,B736)</f>
        <v>1</v>
      </c>
    </row>
    <row r="737" spans="2:5" ht="12.5" x14ac:dyDescent="0.25">
      <c r="B737" s="51" t="s">
        <v>1145</v>
      </c>
      <c r="C737" s="51" t="s">
        <v>2533</v>
      </c>
      <c r="D737" s="51">
        <v>75211</v>
      </c>
      <c r="E737" s="55">
        <f>COUNTIF(Masters!D$6:D$990,B737)</f>
        <v>1</v>
      </c>
    </row>
    <row r="738" spans="2:5" ht="12.5" x14ac:dyDescent="0.25">
      <c r="B738" s="51" t="s">
        <v>418</v>
      </c>
      <c r="C738" s="51" t="s">
        <v>2134</v>
      </c>
      <c r="D738" s="51">
        <v>63101</v>
      </c>
      <c r="E738" s="55">
        <f>COUNTIF(Masters!D$6:D$990,B738)</f>
        <v>1</v>
      </c>
    </row>
    <row r="739" spans="2:5" ht="12.5" x14ac:dyDescent="0.25">
      <c r="B739" s="51" t="s">
        <v>1196</v>
      </c>
      <c r="C739" s="51" t="s">
        <v>1327</v>
      </c>
      <c r="D739" s="51">
        <v>50012</v>
      </c>
      <c r="E739" s="55">
        <f>COUNTIF(Masters!D$6:D$990,B739)</f>
        <v>1</v>
      </c>
    </row>
    <row r="740" spans="2:5" ht="12.5" x14ac:dyDescent="0.25">
      <c r="B740" s="51" t="s">
        <v>872</v>
      </c>
      <c r="C740" s="51" t="s">
        <v>1957</v>
      </c>
      <c r="D740" s="51">
        <v>41406</v>
      </c>
      <c r="E740" s="55">
        <f>COUNTIF(Masters!D$6:D$990,B740)</f>
        <v>1</v>
      </c>
    </row>
    <row r="741" spans="2:5" ht="12.5" x14ac:dyDescent="0.25">
      <c r="B741" s="51" t="s">
        <v>778</v>
      </c>
      <c r="C741" s="51" t="s">
        <v>1352</v>
      </c>
      <c r="D741" s="51">
        <v>70011</v>
      </c>
      <c r="E741" s="55">
        <f>COUNTIF(Masters!D$6:D$990,B741)</f>
        <v>1</v>
      </c>
    </row>
    <row r="742" spans="2:5" ht="12.5" x14ac:dyDescent="0.25">
      <c r="B742" s="51" t="s">
        <v>845</v>
      </c>
      <c r="C742" s="51" t="s">
        <v>1338</v>
      </c>
      <c r="D742" s="51">
        <v>60030</v>
      </c>
      <c r="E742" s="55">
        <f>COUNTIF(Masters!D$6:D$990,B742)</f>
        <v>1</v>
      </c>
    </row>
    <row r="743" spans="2:5" ht="12.5" x14ac:dyDescent="0.25">
      <c r="B743" s="51" t="s">
        <v>365</v>
      </c>
      <c r="C743" s="51" t="s">
        <v>2232</v>
      </c>
      <c r="D743" s="51">
        <v>64410</v>
      </c>
      <c r="E743" s="55">
        <f>COUNTIF(Masters!D$6:D$990,B743)</f>
        <v>1</v>
      </c>
    </row>
    <row r="744" spans="2:5" ht="12.5" x14ac:dyDescent="0.25">
      <c r="B744" s="51" t="s">
        <v>383</v>
      </c>
      <c r="C744" s="51" t="s">
        <v>2901</v>
      </c>
      <c r="D744" s="51">
        <v>64100</v>
      </c>
      <c r="E744" s="55">
        <f>COUNTIF(Masters!D$6:D$990,B744)</f>
        <v>1</v>
      </c>
    </row>
    <row r="745" spans="2:5" ht="12.5" x14ac:dyDescent="0.25">
      <c r="B745" s="51" t="s">
        <v>1201</v>
      </c>
      <c r="C745" s="51" t="s">
        <v>1334</v>
      </c>
      <c r="D745" s="51">
        <v>60020</v>
      </c>
      <c r="E745" s="55">
        <f>COUNTIF(Masters!D$6:D$990,B745)</f>
        <v>1</v>
      </c>
    </row>
    <row r="746" spans="2:5" ht="12.5" x14ac:dyDescent="0.25">
      <c r="B746" s="51" t="s">
        <v>404</v>
      </c>
      <c r="C746" s="51" t="s">
        <v>2120</v>
      </c>
      <c r="D746" s="51">
        <v>62010</v>
      </c>
      <c r="E746" s="55">
        <f>COUNTIF(Masters!D$6:D$990,B746)</f>
        <v>1</v>
      </c>
    </row>
    <row r="747" spans="2:5" ht="12.5" x14ac:dyDescent="0.25">
      <c r="B747" s="51" t="s">
        <v>420</v>
      </c>
      <c r="C747" s="51" t="s">
        <v>2191</v>
      </c>
      <c r="D747" s="51">
        <v>64101</v>
      </c>
      <c r="E747" s="55">
        <f>COUNTIF(Masters!D$6:D$990,B747)</f>
        <v>1</v>
      </c>
    </row>
    <row r="748" spans="2:5" ht="12.5" x14ac:dyDescent="0.25">
      <c r="B748" s="51" t="s">
        <v>881</v>
      </c>
      <c r="C748" s="51" t="s">
        <v>1899</v>
      </c>
      <c r="D748" s="51">
        <v>41220</v>
      </c>
      <c r="E748" s="55">
        <f>COUNTIF(Masters!D$6:D$990,B748)</f>
        <v>1</v>
      </c>
    </row>
    <row r="749" spans="2:5" ht="12.5" x14ac:dyDescent="0.25">
      <c r="B749" s="51" t="s">
        <v>629</v>
      </c>
      <c r="C749" s="51" t="s">
        <v>2269</v>
      </c>
      <c r="D749" s="51">
        <v>65210</v>
      </c>
      <c r="E749" s="55">
        <f>COUNTIF(Masters!D$6:D$990,B749)</f>
        <v>1</v>
      </c>
    </row>
    <row r="750" spans="2:5" ht="12.5" x14ac:dyDescent="0.25">
      <c r="B750" s="51" t="s">
        <v>384</v>
      </c>
      <c r="C750" s="51" t="s">
        <v>1485</v>
      </c>
      <c r="D750" s="51">
        <v>13200</v>
      </c>
      <c r="E750" s="55">
        <f>COUNTIF(Masters!D$6:D$990,B750)</f>
        <v>1</v>
      </c>
    </row>
    <row r="751" spans="2:5" ht="12.5" x14ac:dyDescent="0.25">
      <c r="B751" s="51" t="s">
        <v>851</v>
      </c>
      <c r="C751" s="51" t="s">
        <v>1946</v>
      </c>
      <c r="D751" s="51">
        <v>41403</v>
      </c>
      <c r="E751" s="55">
        <f>COUNTIF(Masters!D$6:D$990,B751)</f>
        <v>1</v>
      </c>
    </row>
    <row r="752" spans="2:5" ht="12.5" x14ac:dyDescent="0.25">
      <c r="B752" s="51" t="s">
        <v>852</v>
      </c>
      <c r="C752" s="51" t="s">
        <v>1946</v>
      </c>
      <c r="D752" s="51">
        <v>41403</v>
      </c>
      <c r="E752" s="55">
        <f>COUNTIF(Masters!D$6:D$990,B752)</f>
        <v>1</v>
      </c>
    </row>
    <row r="753" spans="2:5" ht="12.5" x14ac:dyDescent="0.25">
      <c r="B753" s="51" t="s">
        <v>882</v>
      </c>
      <c r="C753" s="51" t="s">
        <v>1917</v>
      </c>
      <c r="D753" s="51">
        <v>41300</v>
      </c>
      <c r="E753" s="55">
        <f>COUNTIF(Masters!D$6:D$990,B753)</f>
        <v>1</v>
      </c>
    </row>
    <row r="754" spans="2:5" ht="12.5" x14ac:dyDescent="0.25">
      <c r="B754" s="51" t="s">
        <v>758</v>
      </c>
      <c r="C754" s="51" t="s">
        <v>1646</v>
      </c>
      <c r="D754" s="51">
        <v>21231</v>
      </c>
      <c r="E754" s="55">
        <f>COUNTIF(Masters!D$6:D$990,B754)</f>
        <v>1</v>
      </c>
    </row>
    <row r="755" spans="2:5" ht="12.5" x14ac:dyDescent="0.25">
      <c r="B755" s="51" t="s">
        <v>472</v>
      </c>
      <c r="C755" s="51" t="s">
        <v>1570</v>
      </c>
      <c r="D755" s="51">
        <v>21109</v>
      </c>
      <c r="E755" s="55">
        <f>COUNTIF(Masters!D$6:D$990,B755)</f>
        <v>1</v>
      </c>
    </row>
    <row r="756" spans="2:5" ht="12.5" x14ac:dyDescent="0.25">
      <c r="B756" s="51" t="s">
        <v>539</v>
      </c>
      <c r="C756" s="51" t="s">
        <v>1396</v>
      </c>
      <c r="D756" s="51">
        <v>11200</v>
      </c>
      <c r="E756" s="55">
        <f>COUNTIF(Masters!D$6:D$990,B756)</f>
        <v>1</v>
      </c>
    </row>
    <row r="757" spans="2:5" ht="12.5" x14ac:dyDescent="0.25">
      <c r="B757" s="51" t="s">
        <v>473</v>
      </c>
      <c r="C757" s="51" t="s">
        <v>2893</v>
      </c>
      <c r="D757" s="51">
        <v>31100</v>
      </c>
      <c r="E757" s="55">
        <f>COUNTIF(Masters!D$6:D$990,B757)</f>
        <v>1</v>
      </c>
    </row>
    <row r="758" spans="2:5" ht="12.5" x14ac:dyDescent="0.25">
      <c r="B758" s="51" t="s">
        <v>385</v>
      </c>
      <c r="C758" s="51" t="s">
        <v>2263</v>
      </c>
      <c r="D758" s="51">
        <v>65109</v>
      </c>
      <c r="E758" s="55">
        <f>COUNTIF(Masters!D$6:D$990,B758)</f>
        <v>1</v>
      </c>
    </row>
    <row r="759" spans="2:5" ht="12.5" x14ac:dyDescent="0.25">
      <c r="B759" s="51" t="s">
        <v>1218</v>
      </c>
      <c r="C759" s="51" t="s">
        <v>2902</v>
      </c>
      <c r="D759" s="51">
        <v>92012</v>
      </c>
      <c r="E759" s="55">
        <f>COUNTIF(Masters!D$6:D$990,B759)</f>
        <v>1</v>
      </c>
    </row>
    <row r="760" spans="2:5" ht="12.5" x14ac:dyDescent="0.25">
      <c r="B760" s="51" t="s">
        <v>340</v>
      </c>
      <c r="C760" s="51" t="s">
        <v>1407</v>
      </c>
      <c r="D760" s="51">
        <v>12010</v>
      </c>
      <c r="E760" s="55">
        <f>COUNTIF(Masters!D$6:D$990,B760)</f>
        <v>1</v>
      </c>
    </row>
    <row r="761" spans="2:5" ht="12.5" x14ac:dyDescent="0.25">
      <c r="B761" s="51" t="s">
        <v>329</v>
      </c>
      <c r="C761" s="51" t="s">
        <v>2558</v>
      </c>
      <c r="D761" s="51">
        <v>82031</v>
      </c>
      <c r="E761" s="55">
        <f>COUNTIF(Masters!D$6:D$990,B761)</f>
        <v>1</v>
      </c>
    </row>
    <row r="762" spans="2:5" ht="12.5" x14ac:dyDescent="0.25">
      <c r="B762" s="51" t="s">
        <v>343</v>
      </c>
      <c r="C762" s="51" t="s">
        <v>2854</v>
      </c>
      <c r="D762" s="51">
        <v>12013</v>
      </c>
      <c r="E762" s="55">
        <f>COUNTIF(Masters!D$6:D$990,B762)</f>
        <v>1</v>
      </c>
    </row>
    <row r="763" spans="2:5" ht="12.5" x14ac:dyDescent="0.25">
      <c r="B763" s="51" t="s">
        <v>697</v>
      </c>
      <c r="C763" s="51" t="s">
        <v>2903</v>
      </c>
      <c r="D763" s="51">
        <v>21220</v>
      </c>
      <c r="E763" s="55">
        <f>COUNTIF(Masters!D$6:D$990,B763)</f>
        <v>1</v>
      </c>
    </row>
    <row r="764" spans="2:5" ht="12.5" x14ac:dyDescent="0.25">
      <c r="B764" s="51" t="s">
        <v>785</v>
      </c>
      <c r="C764" s="51" t="s">
        <v>2857</v>
      </c>
      <c r="D764" s="51">
        <v>43202</v>
      </c>
      <c r="E764" s="55">
        <f>COUNTIF(Masters!D$6:D$990,B764)</f>
        <v>1</v>
      </c>
    </row>
    <row r="765" spans="2:5" ht="12.5" x14ac:dyDescent="0.25">
      <c r="B765" s="51" t="s">
        <v>324</v>
      </c>
      <c r="C765" s="51" t="s">
        <v>1272</v>
      </c>
      <c r="D765" s="51">
        <v>10030</v>
      </c>
      <c r="E765" s="55">
        <f>COUNTIF(Masters!D$6:D$990,B765)</f>
        <v>1</v>
      </c>
    </row>
    <row r="766" spans="2:5" ht="12.5" x14ac:dyDescent="0.25">
      <c r="B766" s="51" t="s">
        <v>520</v>
      </c>
      <c r="C766" s="51" t="s">
        <v>2035</v>
      </c>
      <c r="D766" s="51">
        <v>51114</v>
      </c>
      <c r="E766" s="55">
        <f>COUNTIF(Masters!D$6:D$990,B766)</f>
        <v>1</v>
      </c>
    </row>
    <row r="767" spans="2:5" ht="12.5" x14ac:dyDescent="0.25">
      <c r="B767" s="51" t="s">
        <v>476</v>
      </c>
      <c r="C767" s="51" t="s">
        <v>2904</v>
      </c>
      <c r="D767" s="51">
        <v>21399</v>
      </c>
      <c r="E767" s="55">
        <f>COUNTIF(Masters!D$6:D$990,B767)</f>
        <v>1</v>
      </c>
    </row>
    <row r="768" spans="2:5" ht="12.5" x14ac:dyDescent="0.25">
      <c r="B768" s="51" t="s">
        <v>964</v>
      </c>
      <c r="C768" s="51" t="s">
        <v>2719</v>
      </c>
      <c r="D768" s="51">
        <v>94130</v>
      </c>
      <c r="E768" s="55">
        <f>COUNTIF(Masters!D$6:D$990,B768)</f>
        <v>1</v>
      </c>
    </row>
    <row r="769" spans="2:5" ht="12.5" x14ac:dyDescent="0.25">
      <c r="B769" s="51" t="s">
        <v>599</v>
      </c>
      <c r="C769" s="51" t="s">
        <v>2217</v>
      </c>
      <c r="D769" s="51">
        <v>64313</v>
      </c>
      <c r="E769" s="55">
        <f>COUNTIF(Masters!D$6:D$990,B769)</f>
        <v>1</v>
      </c>
    </row>
    <row r="770" spans="2:5" ht="12.5" x14ac:dyDescent="0.25">
      <c r="B770" s="51" t="s">
        <v>965</v>
      </c>
      <c r="C770" s="51" t="s">
        <v>2840</v>
      </c>
      <c r="D770" s="51">
        <v>94140</v>
      </c>
      <c r="E770" s="55">
        <f>COUNTIF(Masters!D$6:D$990,B770)</f>
        <v>1</v>
      </c>
    </row>
    <row r="771" spans="2:5" ht="12.5" x14ac:dyDescent="0.25">
      <c r="B771" s="51" t="s">
        <v>422</v>
      </c>
      <c r="C771" s="51" t="s">
        <v>2223</v>
      </c>
      <c r="D771" s="51">
        <v>64320</v>
      </c>
      <c r="E771" s="55">
        <f>COUNTIF(Masters!D$6:D$990,B771)</f>
        <v>1</v>
      </c>
    </row>
    <row r="772" spans="2:5" ht="12.5" x14ac:dyDescent="0.25">
      <c r="B772" s="51" t="s">
        <v>367</v>
      </c>
      <c r="C772" s="51" t="s">
        <v>2865</v>
      </c>
      <c r="D772" s="51">
        <v>42200</v>
      </c>
      <c r="E772" s="55">
        <f>COUNTIF(Masters!D$6:D$990,B772)</f>
        <v>1</v>
      </c>
    </row>
    <row r="773" spans="2:5" ht="12.5" x14ac:dyDescent="0.25">
      <c r="B773" s="51" t="s">
        <v>897</v>
      </c>
      <c r="C773" s="51" t="s">
        <v>1554</v>
      </c>
      <c r="D773" s="51">
        <v>14405</v>
      </c>
      <c r="E773" s="55">
        <f>COUNTIF(Masters!D$6:D$990,B773)</f>
        <v>1</v>
      </c>
    </row>
    <row r="774" spans="2:5" ht="12.5" x14ac:dyDescent="0.25">
      <c r="B774" s="51" t="s">
        <v>1158</v>
      </c>
      <c r="C774" s="51" t="s">
        <v>2589</v>
      </c>
      <c r="D774" s="51">
        <v>85104</v>
      </c>
      <c r="E774" s="55">
        <f>COUNTIF(Masters!D$6:D$990,B774)</f>
        <v>1</v>
      </c>
    </row>
    <row r="775" spans="2:5" ht="12.5" x14ac:dyDescent="0.25">
      <c r="B775" s="51" t="s">
        <v>423</v>
      </c>
      <c r="C775" s="51" t="s">
        <v>2223</v>
      </c>
      <c r="D775" s="51">
        <v>64320</v>
      </c>
      <c r="E775" s="55">
        <f>COUNTIF(Masters!D$6:D$990,B775)</f>
        <v>1</v>
      </c>
    </row>
    <row r="776" spans="2:5" ht="12.5" x14ac:dyDescent="0.25">
      <c r="B776" s="51" t="s">
        <v>637</v>
      </c>
      <c r="C776" s="51" t="s">
        <v>2859</v>
      </c>
      <c r="D776" s="51">
        <v>44101</v>
      </c>
      <c r="E776" s="55">
        <f>COUNTIF(Masters!D$6:D$990,B776)</f>
        <v>1</v>
      </c>
    </row>
    <row r="777" spans="2:5" ht="12.5" x14ac:dyDescent="0.25">
      <c r="B777" s="51" t="s">
        <v>405</v>
      </c>
      <c r="C777" s="51" t="s">
        <v>2242</v>
      </c>
      <c r="D777" s="51">
        <v>64201</v>
      </c>
      <c r="E777" s="55">
        <f>COUNTIF(Masters!D$6:D$990,B777)</f>
        <v>1</v>
      </c>
    </row>
    <row r="778" spans="2:5" ht="12.5" x14ac:dyDescent="0.25">
      <c r="B778" s="51" t="s">
        <v>836</v>
      </c>
      <c r="C778" s="51" t="s">
        <v>2278</v>
      </c>
      <c r="D778" s="51">
        <v>65311</v>
      </c>
      <c r="E778" s="55">
        <f>COUNTIF(Masters!D$6:D$990,B778)</f>
        <v>1</v>
      </c>
    </row>
    <row r="779" spans="2:5" ht="12.5" x14ac:dyDescent="0.25">
      <c r="B779" s="51" t="s">
        <v>359</v>
      </c>
      <c r="C779" s="51" t="s">
        <v>2857</v>
      </c>
      <c r="D779" s="51">
        <v>43202</v>
      </c>
      <c r="E779" s="55">
        <f>COUNTIF(Masters!D$6:D$990,B779)</f>
        <v>1</v>
      </c>
    </row>
    <row r="780" spans="2:5" ht="12.5" x14ac:dyDescent="0.25">
      <c r="B780" s="51" t="s">
        <v>332</v>
      </c>
      <c r="C780" s="51" t="s">
        <v>1422</v>
      </c>
      <c r="D780" s="51">
        <v>13100</v>
      </c>
      <c r="E780" s="55">
        <f>COUNTIF(Masters!D$6:D$990,B780)</f>
        <v>1</v>
      </c>
    </row>
    <row r="781" spans="2:5" ht="12.5" x14ac:dyDescent="0.25">
      <c r="B781" s="51" t="s">
        <v>668</v>
      </c>
      <c r="C781" s="51" t="s">
        <v>1264</v>
      </c>
      <c r="D781" s="51">
        <v>10022</v>
      </c>
      <c r="E781" s="55">
        <f>COUNTIF(Masters!D$6:D$990,B781)</f>
        <v>1</v>
      </c>
    </row>
    <row r="782" spans="2:5" ht="12.5" x14ac:dyDescent="0.25">
      <c r="B782" s="51" t="s">
        <v>581</v>
      </c>
      <c r="C782" s="51" t="s">
        <v>2214</v>
      </c>
      <c r="D782" s="51">
        <v>64312</v>
      </c>
      <c r="E782" s="55">
        <f>COUNTIF(Masters!D$6:D$990,B782)</f>
        <v>1</v>
      </c>
    </row>
    <row r="783" spans="2:5" ht="12.5" x14ac:dyDescent="0.25">
      <c r="B783" s="51" t="s">
        <v>563</v>
      </c>
      <c r="C783" s="51" t="s">
        <v>2214</v>
      </c>
      <c r="D783" s="51">
        <v>64312</v>
      </c>
      <c r="E783" s="55">
        <f>COUNTIF(Masters!D$6:D$990,B783)</f>
        <v>1</v>
      </c>
    </row>
    <row r="784" spans="2:5" ht="12.5" x14ac:dyDescent="0.25">
      <c r="B784" s="51" t="s">
        <v>786</v>
      </c>
      <c r="C784" s="51" t="s">
        <v>2214</v>
      </c>
      <c r="D784" s="51">
        <v>64312</v>
      </c>
      <c r="E784" s="55">
        <f>COUNTIF(Masters!D$6:D$990,B784)</f>
        <v>1</v>
      </c>
    </row>
    <row r="785" spans="2:5" ht="12.5" x14ac:dyDescent="0.25">
      <c r="B785" s="51" t="s">
        <v>582</v>
      </c>
      <c r="C785" s="51" t="s">
        <v>2214</v>
      </c>
      <c r="D785" s="51">
        <v>64312</v>
      </c>
      <c r="E785" s="55">
        <f>COUNTIF(Masters!D$6:D$990,B785)</f>
        <v>1</v>
      </c>
    </row>
    <row r="786" spans="2:5" ht="12.5" x14ac:dyDescent="0.25">
      <c r="B786" s="51" t="s">
        <v>583</v>
      </c>
      <c r="C786" s="51" t="s">
        <v>2214</v>
      </c>
      <c r="D786" s="51">
        <v>64312</v>
      </c>
      <c r="E786" s="55">
        <f>COUNTIF(Masters!D$6:D$990,B786)</f>
        <v>1</v>
      </c>
    </row>
    <row r="787" spans="2:5" ht="12.5" x14ac:dyDescent="0.25">
      <c r="B787" s="51" t="s">
        <v>584</v>
      </c>
      <c r="C787" s="51" t="s">
        <v>2214</v>
      </c>
      <c r="D787" s="51">
        <v>64312</v>
      </c>
      <c r="E787" s="55">
        <f>COUNTIF(Masters!D$6:D$990,B787)</f>
        <v>1</v>
      </c>
    </row>
    <row r="788" spans="2:5" ht="12.5" x14ac:dyDescent="0.25">
      <c r="B788" s="51" t="s">
        <v>523</v>
      </c>
      <c r="C788" s="51" t="s">
        <v>2086</v>
      </c>
      <c r="D788" s="51">
        <v>52114</v>
      </c>
      <c r="E788" s="55">
        <f>COUNTIF(Masters!D$6:D$990,B788)</f>
        <v>1</v>
      </c>
    </row>
    <row r="789" spans="2:5" ht="12.5" x14ac:dyDescent="0.25">
      <c r="B789" s="51" t="s">
        <v>450</v>
      </c>
      <c r="C789" s="51" t="s">
        <v>2904</v>
      </c>
      <c r="D789" s="51">
        <v>21399</v>
      </c>
      <c r="E789" s="55">
        <f>COUNTIF(Masters!D$6:D$990,B789)</f>
        <v>1</v>
      </c>
    </row>
    <row r="790" spans="2:5" ht="12.5" x14ac:dyDescent="0.25">
      <c r="B790" s="51" t="s">
        <v>533</v>
      </c>
      <c r="C790" s="51" t="s">
        <v>1390</v>
      </c>
      <c r="D790" s="51">
        <v>11103</v>
      </c>
      <c r="E790" s="55">
        <f>COUNTIF(Masters!D$6:D$990,B790)</f>
        <v>1</v>
      </c>
    </row>
    <row r="791" spans="2:5" ht="12.5" x14ac:dyDescent="0.25">
      <c r="B791" s="51" t="s">
        <v>662</v>
      </c>
      <c r="C791" s="51" t="s">
        <v>2905</v>
      </c>
      <c r="D791" s="51">
        <v>41402</v>
      </c>
      <c r="E791" s="55">
        <f>COUNTIF(Masters!D$6:D$990,B791)</f>
        <v>1</v>
      </c>
    </row>
    <row r="792" spans="2:5" ht="12.5" x14ac:dyDescent="0.25">
      <c r="B792" s="51" t="s">
        <v>451</v>
      </c>
      <c r="C792" s="51" t="s">
        <v>1595</v>
      </c>
      <c r="D792" s="51">
        <v>21320</v>
      </c>
      <c r="E792" s="55">
        <f>COUNTIF(Masters!D$6:D$990,B792)</f>
        <v>1</v>
      </c>
    </row>
    <row r="793" spans="2:5" ht="12.5" x14ac:dyDescent="0.25">
      <c r="B793" s="51" t="s">
        <v>452</v>
      </c>
      <c r="C793" s="51" t="s">
        <v>452</v>
      </c>
      <c r="D793" s="51">
        <v>21101</v>
      </c>
      <c r="E793" s="55">
        <f>COUNTIF(Masters!D$6:D$990,B793)</f>
        <v>1</v>
      </c>
    </row>
    <row r="794" spans="2:5" ht="12.5" x14ac:dyDescent="0.25">
      <c r="B794" s="51" t="s">
        <v>743</v>
      </c>
      <c r="C794" s="51" t="s">
        <v>1770</v>
      </c>
      <c r="D794" s="51">
        <v>31301</v>
      </c>
      <c r="E794" s="55">
        <f>COUNTIF(Masters!D$6:D$990,B794)</f>
        <v>1</v>
      </c>
    </row>
    <row r="795" spans="2:5" ht="12.5" x14ac:dyDescent="0.25">
      <c r="B795" s="51" t="s">
        <v>408</v>
      </c>
      <c r="C795" s="51" t="s">
        <v>2242</v>
      </c>
      <c r="D795" s="51">
        <v>64201</v>
      </c>
      <c r="E795" s="55">
        <f>COUNTIF(Masters!D$6:D$990,B795)</f>
        <v>1</v>
      </c>
    </row>
    <row r="796" spans="2:5" ht="12.5" x14ac:dyDescent="0.25">
      <c r="B796" s="51" t="s">
        <v>301</v>
      </c>
      <c r="C796" s="51" t="s">
        <v>2906</v>
      </c>
      <c r="D796" s="51">
        <v>40040</v>
      </c>
      <c r="E796" s="55">
        <f>COUNTIF(Masters!D$6:D$990,B796)</f>
        <v>1</v>
      </c>
    </row>
    <row r="797" spans="2:5" ht="12.5" x14ac:dyDescent="0.25">
      <c r="B797" s="51" t="s">
        <v>454</v>
      </c>
      <c r="C797" s="51" t="s">
        <v>1616</v>
      </c>
      <c r="D797" s="51">
        <v>21311</v>
      </c>
      <c r="E797" s="55">
        <f>COUNTIF(Masters!D$6:D$990,B797)</f>
        <v>1</v>
      </c>
    </row>
    <row r="798" spans="2:5" ht="12.5" x14ac:dyDescent="0.25">
      <c r="B798" s="51" t="s">
        <v>919</v>
      </c>
      <c r="C798" s="51" t="s">
        <v>2524</v>
      </c>
      <c r="D798" s="51">
        <v>75110</v>
      </c>
      <c r="E798" s="55">
        <f>COUNTIF(Masters!D$6:D$990,B798)</f>
        <v>1</v>
      </c>
    </row>
    <row r="799" spans="2:5" ht="12.5" x14ac:dyDescent="0.25">
      <c r="B799" s="51" t="s">
        <v>746</v>
      </c>
      <c r="C799" s="51" t="s">
        <v>1643</v>
      </c>
      <c r="D799" s="51">
        <v>21223</v>
      </c>
      <c r="E799" s="55">
        <f>COUNTIF(Masters!D$6:D$990,B799)</f>
        <v>1</v>
      </c>
    </row>
    <row r="800" spans="2:5" ht="12.5" x14ac:dyDescent="0.25">
      <c r="B800" s="51" t="s">
        <v>601</v>
      </c>
      <c r="C800" s="51" t="s">
        <v>2263</v>
      </c>
      <c r="D800" s="51">
        <v>65109</v>
      </c>
      <c r="E800" s="55">
        <f>COUNTIF(Masters!D$6:D$990,B800)</f>
        <v>1</v>
      </c>
    </row>
    <row r="801" spans="2:5" ht="12.5" x14ac:dyDescent="0.25">
      <c r="B801" s="51" t="s">
        <v>373</v>
      </c>
      <c r="C801" s="51" t="s">
        <v>2263</v>
      </c>
      <c r="D801" s="51">
        <v>65109</v>
      </c>
      <c r="E801" s="55">
        <f>COUNTIF(Masters!D$6:D$990,B801)</f>
        <v>1</v>
      </c>
    </row>
    <row r="802" spans="2:5" ht="12.5" x14ac:dyDescent="0.25">
      <c r="B802" s="51" t="s">
        <v>620</v>
      </c>
      <c r="C802" s="51" t="s">
        <v>2266</v>
      </c>
      <c r="D802" s="51">
        <v>65201</v>
      </c>
      <c r="E802" s="55">
        <f>COUNTIF(Masters!D$6:D$990,B802)</f>
        <v>1</v>
      </c>
    </row>
    <row r="803" spans="2:5" ht="12.5" x14ac:dyDescent="0.25">
      <c r="B803" s="51" t="s">
        <v>374</v>
      </c>
      <c r="C803" s="51" t="s">
        <v>2263</v>
      </c>
      <c r="D803" s="51">
        <v>65109</v>
      </c>
      <c r="E803" s="55">
        <f>COUNTIF(Masters!D$6:D$990,B803)</f>
        <v>1</v>
      </c>
    </row>
    <row r="804" spans="2:5" ht="12.5" x14ac:dyDescent="0.25">
      <c r="B804" s="51" t="s">
        <v>803</v>
      </c>
      <c r="C804" s="51" t="s">
        <v>2284</v>
      </c>
      <c r="D804" s="51">
        <v>65320</v>
      </c>
      <c r="E804" s="55">
        <f>COUNTIF(Masters!D$6:D$990,B804)</f>
        <v>1</v>
      </c>
    </row>
    <row r="805" spans="2:5" ht="12.5" x14ac:dyDescent="0.25">
      <c r="B805" s="51" t="s">
        <v>822</v>
      </c>
      <c r="C805" s="51" t="s">
        <v>2284</v>
      </c>
      <c r="D805" s="51">
        <v>65320</v>
      </c>
      <c r="E805" s="55">
        <f>COUNTIF(Masters!D$6:D$990,B805)</f>
        <v>1</v>
      </c>
    </row>
    <row r="806" spans="2:5" ht="12.5" x14ac:dyDescent="0.25">
      <c r="B806" s="51" t="s">
        <v>670</v>
      </c>
      <c r="C806" s="51" t="s">
        <v>1264</v>
      </c>
      <c r="D806" s="51">
        <v>10022</v>
      </c>
      <c r="E806" s="55">
        <f>COUNTIF(Masters!D$6:D$990,B806)</f>
        <v>1</v>
      </c>
    </row>
    <row r="807" spans="2:5" ht="12.5" x14ac:dyDescent="0.25">
      <c r="B807" s="51" t="s">
        <v>883</v>
      </c>
      <c r="C807" s="51" t="s">
        <v>1905</v>
      </c>
      <c r="D807" s="51">
        <v>41320</v>
      </c>
      <c r="E807" s="55">
        <f>COUNTIF(Masters!D$6:D$990,B807)</f>
        <v>1</v>
      </c>
    </row>
    <row r="808" spans="2:5" ht="12.5" x14ac:dyDescent="0.25">
      <c r="B808" s="51" t="s">
        <v>544</v>
      </c>
      <c r="C808" s="51" t="s">
        <v>2907</v>
      </c>
      <c r="D808" s="51">
        <v>41321</v>
      </c>
      <c r="E808" s="55">
        <f>COUNTIF(Masters!D$6:D$990,B808)</f>
        <v>1</v>
      </c>
    </row>
    <row r="809" spans="2:5" ht="12.5" x14ac:dyDescent="0.25">
      <c r="B809" s="51" t="s">
        <v>334</v>
      </c>
      <c r="C809" s="51" t="s">
        <v>2862</v>
      </c>
      <c r="D809" s="51">
        <v>12104</v>
      </c>
      <c r="E809" s="55">
        <f>COUNTIF(Masters!D$6:D$990,B809)</f>
        <v>1</v>
      </c>
    </row>
    <row r="810" spans="2:5" ht="12.5" x14ac:dyDescent="0.25">
      <c r="B810" s="51" t="s">
        <v>456</v>
      </c>
      <c r="C810" s="51" t="s">
        <v>2904</v>
      </c>
      <c r="D810" s="51">
        <v>21399</v>
      </c>
      <c r="E810" s="55">
        <f>COUNTIF(Masters!D$6:D$990,B810)</f>
        <v>1</v>
      </c>
    </row>
    <row r="811" spans="2:5" ht="12.5" x14ac:dyDescent="0.25">
      <c r="B811" s="51" t="s">
        <v>884</v>
      </c>
      <c r="C811" s="51" t="s">
        <v>2908</v>
      </c>
      <c r="D811" s="51">
        <v>41301</v>
      </c>
      <c r="E811" s="55">
        <f>COUNTIF(Masters!D$6:D$990,B811)</f>
        <v>1</v>
      </c>
    </row>
    <row r="812" spans="2:5" ht="12.5" x14ac:dyDescent="0.25">
      <c r="B812" s="51" t="s">
        <v>693</v>
      </c>
      <c r="C812" s="51" t="s">
        <v>2909</v>
      </c>
      <c r="D812" s="51">
        <v>11102</v>
      </c>
      <c r="E812" s="55">
        <f>COUNTIF(Masters!D$6:D$990,B812)</f>
        <v>1</v>
      </c>
    </row>
    <row r="813" spans="2:5" ht="12.5" x14ac:dyDescent="0.25">
      <c r="B813" s="51" t="s">
        <v>970</v>
      </c>
      <c r="C813" s="51" t="s">
        <v>2740</v>
      </c>
      <c r="D813" s="51">
        <v>94142</v>
      </c>
      <c r="E813" s="55">
        <f>COUNTIF(Masters!D$6:D$990,B813)</f>
        <v>1</v>
      </c>
    </row>
    <row r="814" spans="2:5" ht="12.5" x14ac:dyDescent="0.25">
      <c r="B814" s="51" t="s">
        <v>1180</v>
      </c>
      <c r="C814" s="51" t="s">
        <v>1742</v>
      </c>
      <c r="D814" s="51">
        <v>72601</v>
      </c>
      <c r="E814" s="55">
        <f>COUNTIF(Masters!D$6:D$990,B814)</f>
        <v>1</v>
      </c>
    </row>
    <row r="815" spans="2:5" ht="12.5" x14ac:dyDescent="0.25">
      <c r="B815" s="51" t="s">
        <v>328</v>
      </c>
      <c r="C815" s="51" t="s">
        <v>2188</v>
      </c>
      <c r="D815" s="51">
        <v>62201</v>
      </c>
      <c r="E815" s="55">
        <f>COUNTIF(Masters!D$6:D$990,B815)</f>
        <v>1</v>
      </c>
    </row>
    <row r="816" spans="2:5" ht="12.5" x14ac:dyDescent="0.25">
      <c r="B816" s="51" t="s">
        <v>622</v>
      </c>
      <c r="C816" s="51" t="s">
        <v>2897</v>
      </c>
      <c r="D816" s="51">
        <v>65329</v>
      </c>
      <c r="E816" s="55">
        <f>COUNTIF(Masters!D$6:D$990,B816)</f>
        <v>1</v>
      </c>
    </row>
    <row r="817" spans="2:5" ht="12.5" x14ac:dyDescent="0.25">
      <c r="B817" s="51" t="s">
        <v>393</v>
      </c>
      <c r="C817" s="51" t="s">
        <v>2147</v>
      </c>
      <c r="D817" s="51">
        <v>62022</v>
      </c>
      <c r="E817" s="55">
        <f>COUNTIF(Masters!D$6:D$990,B817)</f>
        <v>1</v>
      </c>
    </row>
    <row r="818" spans="2:5" ht="12.5" x14ac:dyDescent="0.25">
      <c r="B818" s="51" t="s">
        <v>336</v>
      </c>
      <c r="C818" s="51" t="s">
        <v>2888</v>
      </c>
      <c r="D818" s="51">
        <v>43203</v>
      </c>
      <c r="E818" s="55">
        <f>COUNTIF(Masters!D$6:D$990,B818)</f>
        <v>1</v>
      </c>
    </row>
    <row r="819" spans="2:5" ht="12.5" x14ac:dyDescent="0.25">
      <c r="B819" s="51" t="s">
        <v>396</v>
      </c>
      <c r="C819" s="51" t="s">
        <v>2865</v>
      </c>
      <c r="D819" s="51">
        <v>42200</v>
      </c>
      <c r="E819" s="55">
        <f>COUNTIF(Masters!D$6:D$990,B819)</f>
        <v>1</v>
      </c>
    </row>
    <row r="820" spans="2:5" ht="12.5" x14ac:dyDescent="0.25">
      <c r="B820" s="51" t="s">
        <v>307</v>
      </c>
      <c r="C820" s="51" t="s">
        <v>1257</v>
      </c>
      <c r="D820" s="51">
        <v>10020</v>
      </c>
      <c r="E820" s="55">
        <f>COUNTIF(Masters!D$6:D$990,B820)</f>
        <v>1</v>
      </c>
    </row>
    <row r="821" spans="2:5" ht="12.5" x14ac:dyDescent="0.25">
      <c r="B821" s="51" t="s">
        <v>378</v>
      </c>
      <c r="C821" s="51" t="s">
        <v>1479</v>
      </c>
      <c r="D821" s="51">
        <v>12202</v>
      </c>
      <c r="E821" s="55">
        <f>COUNTIF(Masters!D$6:D$990,B821)</f>
        <v>1</v>
      </c>
    </row>
    <row r="822" spans="2:5" ht="12.5" x14ac:dyDescent="0.25">
      <c r="B822" s="51" t="s">
        <v>541</v>
      </c>
      <c r="C822" s="51" t="s">
        <v>541</v>
      </c>
      <c r="D822" s="51">
        <v>51113</v>
      </c>
      <c r="E822" s="55">
        <f>COUNTIF(Masters!D$6:D$990,B822)</f>
        <v>1</v>
      </c>
    </row>
    <row r="823" spans="2:5" ht="12.5" x14ac:dyDescent="0.25">
      <c r="B823" s="51" t="s">
        <v>623</v>
      </c>
      <c r="C823" s="51" t="s">
        <v>2266</v>
      </c>
      <c r="D823" s="51">
        <v>65201</v>
      </c>
      <c r="E823" s="55">
        <f>COUNTIF(Masters!D$6:D$990,B823)</f>
        <v>1</v>
      </c>
    </row>
    <row r="824" spans="2:5" ht="12.5" x14ac:dyDescent="0.25">
      <c r="B824" s="51" t="s">
        <v>940</v>
      </c>
      <c r="C824" s="51" t="s">
        <v>2815</v>
      </c>
      <c r="D824" s="51">
        <v>95104</v>
      </c>
      <c r="E824" s="55">
        <f>COUNTIF(Masters!D$6:D$990,B824)</f>
        <v>1</v>
      </c>
    </row>
    <row r="825" spans="2:5" ht="12.5" x14ac:dyDescent="0.25">
      <c r="B825" s="51" t="s">
        <v>941</v>
      </c>
      <c r="C825" s="51" t="s">
        <v>2811</v>
      </c>
      <c r="D825" s="51">
        <v>95103</v>
      </c>
      <c r="E825" s="55">
        <f>COUNTIF(Masters!D$6:D$990,B825)</f>
        <v>1</v>
      </c>
    </row>
    <row r="826" spans="2:5" ht="12.5" x14ac:dyDescent="0.25">
      <c r="B826" s="51" t="s">
        <v>944</v>
      </c>
      <c r="C826" s="51" t="s">
        <v>2275</v>
      </c>
      <c r="D826" s="51">
        <v>65310</v>
      </c>
      <c r="E826" s="55">
        <f>COUNTIF(Masters!D$6:D$990,B826)</f>
        <v>1</v>
      </c>
    </row>
    <row r="827" spans="2:5" ht="12.5" x14ac:dyDescent="0.25">
      <c r="B827" s="51" t="s">
        <v>380</v>
      </c>
      <c r="C827" s="51" t="s">
        <v>2138</v>
      </c>
      <c r="D827" s="51">
        <v>63102</v>
      </c>
      <c r="E827" s="55">
        <f>COUNTIF(Masters!D$6:D$990,B827)</f>
        <v>1</v>
      </c>
    </row>
    <row r="828" spans="2:5" ht="12.5" x14ac:dyDescent="0.25">
      <c r="B828" s="51" t="s">
        <v>945</v>
      </c>
      <c r="C828" s="51" t="s">
        <v>2608</v>
      </c>
      <c r="D828" s="51">
        <v>85120</v>
      </c>
      <c r="E828" s="55">
        <f>COUNTIF(Masters!D$6:D$990,B828)</f>
        <v>1</v>
      </c>
    </row>
    <row r="829" spans="2:5" ht="12.5" x14ac:dyDescent="0.25">
      <c r="B829" s="51" t="s">
        <v>850</v>
      </c>
      <c r="C829" s="51" t="s">
        <v>1400</v>
      </c>
      <c r="D829" s="51">
        <v>11201</v>
      </c>
      <c r="E829" s="55">
        <f>COUNTIF(Masters!D$6:D$990,B829)</f>
        <v>1</v>
      </c>
    </row>
    <row r="830" spans="2:5" ht="12.5" x14ac:dyDescent="0.25">
      <c r="B830" s="51" t="s">
        <v>1200</v>
      </c>
      <c r="C830" s="51" t="s">
        <v>1324</v>
      </c>
      <c r="D830" s="51">
        <v>50011</v>
      </c>
      <c r="E830" s="55">
        <f>COUNTIF(Masters!D$6:D$990,B830)</f>
        <v>1</v>
      </c>
    </row>
    <row r="831" spans="2:5" ht="12.5" x14ac:dyDescent="0.25">
      <c r="B831" s="51" t="s">
        <v>461</v>
      </c>
      <c r="C831" s="51" t="s">
        <v>2904</v>
      </c>
      <c r="D831" s="51">
        <v>21399</v>
      </c>
      <c r="E831" s="55">
        <f>COUNTIF(Masters!D$6:D$990,B831)</f>
        <v>1</v>
      </c>
    </row>
    <row r="832" spans="2:5" ht="12.5" x14ac:dyDescent="0.25">
      <c r="B832" s="51" t="s">
        <v>671</v>
      </c>
      <c r="C832" s="51" t="s">
        <v>1264</v>
      </c>
      <c r="D832" s="51">
        <v>10022</v>
      </c>
      <c r="E832" s="55">
        <f>COUNTIF(Masters!D$6:D$990,B832)</f>
        <v>1</v>
      </c>
    </row>
    <row r="833" spans="2:5" ht="12.5" x14ac:dyDescent="0.25">
      <c r="B833" s="51" t="s">
        <v>463</v>
      </c>
      <c r="C833" s="51" t="s">
        <v>1588</v>
      </c>
      <c r="D833" s="51">
        <v>21301</v>
      </c>
      <c r="E833" s="55">
        <f>COUNTIF(Masters!D$6:D$990,B833)</f>
        <v>1</v>
      </c>
    </row>
    <row r="834" spans="2:5" ht="12.5" x14ac:dyDescent="0.25">
      <c r="B834" s="51" t="s">
        <v>950</v>
      </c>
      <c r="C834" s="51" t="s">
        <v>2602</v>
      </c>
      <c r="D834" s="51">
        <v>85110</v>
      </c>
      <c r="E834" s="55">
        <f>COUNTIF(Masters!D$6:D$990,B834)</f>
        <v>1</v>
      </c>
    </row>
    <row r="835" spans="2:5" ht="12.5" x14ac:dyDescent="0.25">
      <c r="B835" s="51" t="s">
        <v>545</v>
      </c>
      <c r="C835" s="51" t="s">
        <v>2910</v>
      </c>
      <c r="D835" s="51">
        <v>41302</v>
      </c>
      <c r="E835" s="55">
        <f>COUNTIF(Masters!D$6:D$990,B835)</f>
        <v>1</v>
      </c>
    </row>
    <row r="836" spans="2:5" ht="12.5" x14ac:dyDescent="0.25">
      <c r="B836" s="51" t="s">
        <v>309</v>
      </c>
      <c r="C836" s="51" t="s">
        <v>1257</v>
      </c>
      <c r="D836" s="51">
        <v>10020</v>
      </c>
      <c r="E836" s="55">
        <f>COUNTIF(Masters!D$6:D$990,B836)</f>
        <v>1</v>
      </c>
    </row>
    <row r="837" spans="2:5" ht="12.5" x14ac:dyDescent="0.25">
      <c r="B837" s="51" t="s">
        <v>696</v>
      </c>
      <c r="C837" s="51" t="s">
        <v>1393</v>
      </c>
      <c r="D837" s="51">
        <v>11109</v>
      </c>
      <c r="E837" s="55">
        <f>COUNTIF(Masters!D$6:D$990,B837)</f>
        <v>1</v>
      </c>
    </row>
    <row r="838" spans="2:5" ht="12.5" x14ac:dyDescent="0.25">
      <c r="B838" s="51" t="s">
        <v>1117</v>
      </c>
      <c r="C838" s="51" t="s">
        <v>2761</v>
      </c>
      <c r="D838" s="51">
        <v>94200</v>
      </c>
      <c r="E838" s="55">
        <f>COUNTIF(Masters!D$6:D$990,B838)</f>
        <v>1</v>
      </c>
    </row>
    <row r="839" spans="2:5" ht="12.5" x14ac:dyDescent="0.25">
      <c r="B839" s="51" t="s">
        <v>416</v>
      </c>
      <c r="C839" s="51" t="s">
        <v>1996</v>
      </c>
      <c r="D839" s="51">
        <v>44100</v>
      </c>
      <c r="E839" s="55">
        <f>COUNTIF(Masters!D$6:D$990,B839)</f>
        <v>1</v>
      </c>
    </row>
    <row r="840" spans="2:5" ht="12.5" x14ac:dyDescent="0.25">
      <c r="B840" s="51" t="s">
        <v>337</v>
      </c>
      <c r="C840" s="51" t="s">
        <v>2865</v>
      </c>
      <c r="D840" s="51">
        <v>42200</v>
      </c>
      <c r="E840" s="55">
        <f>COUNTIF(Masters!D$6:D$990,B840)</f>
        <v>1</v>
      </c>
    </row>
    <row r="841" spans="2:5" ht="12.5" x14ac:dyDescent="0.25">
      <c r="B841" s="51" t="s">
        <v>397</v>
      </c>
      <c r="C841" s="51" t="s">
        <v>1770</v>
      </c>
      <c r="D841" s="51">
        <v>31301</v>
      </c>
      <c r="E841" s="55">
        <f>COUNTIF(Masters!D$6:D$990,B841)</f>
        <v>1</v>
      </c>
    </row>
    <row r="842" spans="2:5" ht="12.5" x14ac:dyDescent="0.25">
      <c r="B842" s="51" t="s">
        <v>398</v>
      </c>
      <c r="C842" s="51" t="s">
        <v>1770</v>
      </c>
      <c r="D842" s="51">
        <v>31301</v>
      </c>
      <c r="E842" s="55">
        <f>COUNTIF(Masters!D$6:D$990,B842)</f>
        <v>1</v>
      </c>
    </row>
    <row r="843" spans="2:5" ht="12.5" x14ac:dyDescent="0.25">
      <c r="B843" s="51" t="s">
        <v>310</v>
      </c>
      <c r="C843" s="51" t="s">
        <v>1254</v>
      </c>
      <c r="D843" s="51">
        <v>10019</v>
      </c>
      <c r="E843" s="55">
        <f>COUNTIF(Masters!D$6:D$990,B843)</f>
        <v>1</v>
      </c>
    </row>
    <row r="844" spans="2:5" ht="12.5" x14ac:dyDescent="0.25">
      <c r="B844" s="51" t="s">
        <v>311</v>
      </c>
      <c r="C844" s="51" t="s">
        <v>1269</v>
      </c>
      <c r="D844" s="51">
        <v>10029</v>
      </c>
      <c r="E844" s="55">
        <f>COUNTIF(Masters!D$6:D$990,B844)</f>
        <v>1</v>
      </c>
    </row>
    <row r="845" spans="2:5" ht="12.5" x14ac:dyDescent="0.25">
      <c r="B845" s="51" t="s">
        <v>1210</v>
      </c>
      <c r="C845" s="51" t="s">
        <v>1299</v>
      </c>
      <c r="D845" s="51">
        <v>40019</v>
      </c>
      <c r="E845" s="55">
        <f>COUNTIF(Masters!D$6:D$990,B845)</f>
        <v>1</v>
      </c>
    </row>
    <row r="846" spans="2:5" ht="12.5" x14ac:dyDescent="0.25">
      <c r="B846" s="51" t="s">
        <v>553</v>
      </c>
      <c r="C846" s="51" t="s">
        <v>1875</v>
      </c>
      <c r="D846" s="51">
        <v>32109</v>
      </c>
      <c r="E846" s="55">
        <f>COUNTIF(Masters!D$6:D$990,B846)</f>
        <v>1</v>
      </c>
    </row>
    <row r="847" spans="2:5" ht="12.5" x14ac:dyDescent="0.25">
      <c r="B847" s="51" t="s">
        <v>531</v>
      </c>
      <c r="C847" s="51" t="s">
        <v>2911</v>
      </c>
      <c r="D847" s="51">
        <v>42204</v>
      </c>
      <c r="E847" s="55">
        <f>COUNTIF(Masters!D$6:D$990,B847)</f>
        <v>1</v>
      </c>
    </row>
    <row r="848" spans="2:5" ht="12.5" x14ac:dyDescent="0.25">
      <c r="B848" s="51" t="s">
        <v>538</v>
      </c>
      <c r="C848" s="51" t="s">
        <v>1403</v>
      </c>
      <c r="D848" s="51">
        <v>11202</v>
      </c>
      <c r="E848" s="55">
        <f>COUNTIF(Masters!D$6:D$990,B848)</f>
        <v>1</v>
      </c>
    </row>
    <row r="849" spans="2:5" ht="12.5" x14ac:dyDescent="0.25">
      <c r="B849" s="51" t="s">
        <v>672</v>
      </c>
      <c r="C849" s="51" t="s">
        <v>1264</v>
      </c>
      <c r="D849" s="51">
        <v>10022</v>
      </c>
      <c r="E849" s="55">
        <f>COUNTIF(Masters!D$6:D$990,B849)</f>
        <v>1</v>
      </c>
    </row>
    <row r="850" spans="2:5" ht="12.5" x14ac:dyDescent="0.25">
      <c r="B850" s="51" t="s">
        <v>314</v>
      </c>
      <c r="C850" s="51" t="s">
        <v>1251</v>
      </c>
      <c r="D850" s="51">
        <v>10012</v>
      </c>
      <c r="E850" s="55">
        <f>COUNTIF(Masters!D$6:D$990,B850)</f>
        <v>1</v>
      </c>
    </row>
    <row r="851" spans="2:5" ht="12.5" x14ac:dyDescent="0.25">
      <c r="B851" s="51" t="s">
        <v>316</v>
      </c>
      <c r="C851" s="51" t="s">
        <v>1257</v>
      </c>
      <c r="D851" s="51">
        <v>10020</v>
      </c>
      <c r="E851" s="55">
        <f>COUNTIF(Masters!D$6:D$990,B851)</f>
        <v>1</v>
      </c>
    </row>
    <row r="852" spans="2:5" ht="12.5" x14ac:dyDescent="0.25">
      <c r="B852" s="51" t="s">
        <v>673</v>
      </c>
      <c r="C852" s="51" t="s">
        <v>1331</v>
      </c>
      <c r="D852" s="51">
        <v>60010</v>
      </c>
      <c r="E852" s="55">
        <f>COUNTIF(Masters!D$6:D$990,B852)</f>
        <v>1</v>
      </c>
    </row>
    <row r="853" spans="2:5" ht="12.5" x14ac:dyDescent="0.25">
      <c r="B853" s="51" t="s">
        <v>832</v>
      </c>
      <c r="C853" s="51" t="s">
        <v>2278</v>
      </c>
      <c r="D853" s="51">
        <v>65311</v>
      </c>
      <c r="E853" s="55">
        <f>COUNTIF(Masters!D$6:D$990,B853)</f>
        <v>1</v>
      </c>
    </row>
    <row r="854" spans="2:5" ht="12.5" x14ac:dyDescent="0.25">
      <c r="B854" s="51" t="s">
        <v>542</v>
      </c>
      <c r="C854" s="51" t="s">
        <v>1390</v>
      </c>
      <c r="D854" s="51">
        <v>11103</v>
      </c>
      <c r="E854" s="55">
        <f>COUNTIF(Masters!D$6:D$990,B854)</f>
        <v>1</v>
      </c>
    </row>
    <row r="855" spans="2:5" ht="12.5" x14ac:dyDescent="0.25">
      <c r="B855" s="51" t="s">
        <v>318</v>
      </c>
      <c r="C855" s="51" t="s">
        <v>1257</v>
      </c>
      <c r="D855" s="51">
        <v>10020</v>
      </c>
      <c r="E855" s="55">
        <f>COUNTIF(Masters!D$6:D$990,B855)</f>
        <v>1</v>
      </c>
    </row>
    <row r="856" spans="2:5" ht="12.5" x14ac:dyDescent="0.25">
      <c r="B856" s="51" t="s">
        <v>386</v>
      </c>
      <c r="C856" s="51" t="s">
        <v>2232</v>
      </c>
      <c r="D856" s="51">
        <v>64410</v>
      </c>
      <c r="E856" s="55">
        <f>COUNTIF(Masters!D$6:D$990,B856)</f>
        <v>1</v>
      </c>
    </row>
    <row r="857" spans="2:5" ht="12.5" x14ac:dyDescent="0.25">
      <c r="B857" s="51" t="s">
        <v>853</v>
      </c>
      <c r="C857" s="51" t="s">
        <v>1946</v>
      </c>
      <c r="D857" s="51">
        <v>41403</v>
      </c>
      <c r="E857" s="55">
        <f>COUNTIF(Masters!D$6:D$990,B857)</f>
        <v>1</v>
      </c>
    </row>
    <row r="858" spans="2:5" ht="12.5" x14ac:dyDescent="0.25">
      <c r="B858" s="51" t="s">
        <v>341</v>
      </c>
      <c r="C858" s="51" t="s">
        <v>1413</v>
      </c>
      <c r="D858" s="51">
        <v>12012</v>
      </c>
      <c r="E858" s="55">
        <f>COUNTIF(Masters!D$6:D$990,B858)</f>
        <v>1</v>
      </c>
    </row>
    <row r="859" spans="2:5" ht="12.5" x14ac:dyDescent="0.25">
      <c r="B859" s="51" t="s">
        <v>342</v>
      </c>
      <c r="C859" s="51" t="s">
        <v>1416</v>
      </c>
      <c r="D859" s="51">
        <v>72025</v>
      </c>
      <c r="E859" s="55">
        <f>COUNTIF(Masters!D$6:D$990,B859)</f>
        <v>1</v>
      </c>
    </row>
    <row r="860" spans="2:5" ht="12.5" x14ac:dyDescent="0.25">
      <c r="B860" s="51" t="s">
        <v>388</v>
      </c>
      <c r="C860" s="51" t="s">
        <v>2897</v>
      </c>
      <c r="D860" s="51">
        <v>65329</v>
      </c>
      <c r="E860" s="55">
        <f>COUNTIF(Masters!D$6:D$990,B860)</f>
        <v>1</v>
      </c>
    </row>
    <row r="861" spans="2:5" ht="12.5" x14ac:dyDescent="0.25">
      <c r="B861" s="51" t="s">
        <v>630</v>
      </c>
      <c r="C861" s="51" t="s">
        <v>2269</v>
      </c>
      <c r="D861" s="51">
        <v>65210</v>
      </c>
      <c r="E861" s="55">
        <f>COUNTIF(Masters!D$6:D$990,B861)</f>
        <v>1</v>
      </c>
    </row>
    <row r="862" spans="2:5" ht="12.5" x14ac:dyDescent="0.25">
      <c r="B862" s="51" t="s">
        <v>710</v>
      </c>
      <c r="C862" s="51" t="s">
        <v>2035</v>
      </c>
      <c r="D862" s="51">
        <v>51114</v>
      </c>
      <c r="E862" s="55">
        <f>COUNTIF(Masters!D$6:D$990,B862)</f>
        <v>1</v>
      </c>
    </row>
    <row r="863" spans="2:5" ht="12.5" x14ac:dyDescent="0.25">
      <c r="B863" s="51" t="s">
        <v>698</v>
      </c>
      <c r="C863" s="51" t="s">
        <v>1393</v>
      </c>
      <c r="D863" s="51">
        <v>11109</v>
      </c>
      <c r="E863" s="55">
        <f>COUNTIF(Masters!D$6:D$990,B863)</f>
        <v>1</v>
      </c>
    </row>
    <row r="864" spans="2:5" ht="12.5" x14ac:dyDescent="0.25">
      <c r="B864" s="51" t="s">
        <v>699</v>
      </c>
      <c r="C864" s="51" t="s">
        <v>1479</v>
      </c>
      <c r="D864" s="51">
        <v>12202</v>
      </c>
      <c r="E864" s="55">
        <f>COUNTIF(Masters!D$6:D$990,B864)</f>
        <v>1</v>
      </c>
    </row>
    <row r="865" spans="2:5" ht="12.5" x14ac:dyDescent="0.25">
      <c r="B865" s="51" t="s">
        <v>854</v>
      </c>
      <c r="C865" s="51" t="s">
        <v>1889</v>
      </c>
      <c r="D865" s="51">
        <v>41200</v>
      </c>
      <c r="E865" s="55">
        <f>COUNTIF(Masters!D$6:D$990,B865)</f>
        <v>1</v>
      </c>
    </row>
    <row r="866" spans="2:5" ht="12.5" x14ac:dyDescent="0.25">
      <c r="B866" s="51" t="s">
        <v>835</v>
      </c>
      <c r="C866" s="51" t="s">
        <v>2278</v>
      </c>
      <c r="D866" s="51">
        <v>65311</v>
      </c>
      <c r="E866" s="55">
        <f>COUNTIF(Masters!D$6:D$990,B866)</f>
        <v>1</v>
      </c>
    </row>
    <row r="867" spans="2:5" ht="12.5" x14ac:dyDescent="0.25">
      <c r="B867" s="51" t="s">
        <v>761</v>
      </c>
      <c r="C867" s="51" t="s">
        <v>2912</v>
      </c>
      <c r="D867" s="51">
        <v>21233</v>
      </c>
      <c r="E867" s="55">
        <f>COUNTIF(Masters!D$6:D$990,B867)</f>
        <v>1</v>
      </c>
    </row>
    <row r="868" spans="2:5" ht="12.5" x14ac:dyDescent="0.25">
      <c r="B868" s="51" t="s">
        <v>742</v>
      </c>
      <c r="C868" s="51" t="s">
        <v>1636</v>
      </c>
      <c r="D868" s="51">
        <v>21210</v>
      </c>
      <c r="E868" s="55">
        <f>COUNTIF(Masters!D$6:D$990,B868)</f>
        <v>1</v>
      </c>
    </row>
    <row r="869" spans="2:5" ht="12.5" x14ac:dyDescent="0.25">
      <c r="B869" s="51" t="s">
        <v>297</v>
      </c>
      <c r="C869" s="51" t="s">
        <v>1305</v>
      </c>
      <c r="D869" s="51">
        <v>40021</v>
      </c>
      <c r="E869" s="55">
        <f>COUNTIF(Masters!D$6:D$990,B869)</f>
        <v>1</v>
      </c>
    </row>
    <row r="870" spans="2:5" ht="12.5" x14ac:dyDescent="0.25">
      <c r="B870" s="51" t="s">
        <v>298</v>
      </c>
      <c r="C870" s="51" t="s">
        <v>1302</v>
      </c>
      <c r="D870" s="51">
        <v>40020</v>
      </c>
      <c r="E870" s="55">
        <f>COUNTIF(Masters!D$6:D$990,B870)</f>
        <v>1</v>
      </c>
    </row>
    <row r="871" spans="2:5" ht="12.5" x14ac:dyDescent="0.25">
      <c r="B871" s="51" t="s">
        <v>447</v>
      </c>
      <c r="C871" s="51" t="s">
        <v>2904</v>
      </c>
      <c r="D871" s="51">
        <v>21399</v>
      </c>
      <c r="E871" s="55">
        <f>COUNTIF(Masters!D$6:D$990,B871)</f>
        <v>1</v>
      </c>
    </row>
    <row r="872" spans="2:5" ht="12.5" x14ac:dyDescent="0.25">
      <c r="B872" s="51" t="s">
        <v>729</v>
      </c>
      <c r="C872" s="51" t="s">
        <v>2913</v>
      </c>
      <c r="D872" s="51">
        <v>41409</v>
      </c>
      <c r="E872" s="55">
        <f>COUNTIF(Masters!D$6:D$990,B872)</f>
        <v>1</v>
      </c>
    </row>
    <row r="873" spans="2:5" ht="12.5" x14ac:dyDescent="0.25">
      <c r="B873" s="51" t="s">
        <v>730</v>
      </c>
      <c r="C873" s="51" t="s">
        <v>2913</v>
      </c>
      <c r="D873" s="51">
        <v>41409</v>
      </c>
      <c r="E873" s="55">
        <f>COUNTIF(Masters!D$6:D$990,B873)</f>
        <v>1</v>
      </c>
    </row>
    <row r="874" spans="2:5" ht="12.5" x14ac:dyDescent="0.25">
      <c r="B874" s="51" t="s">
        <v>627</v>
      </c>
      <c r="C874" s="51" t="s">
        <v>2269</v>
      </c>
      <c r="D874" s="51">
        <v>65210</v>
      </c>
      <c r="E874" s="55">
        <f>COUNTIF(Masters!D$6:D$990,B874)</f>
        <v>1</v>
      </c>
    </row>
    <row r="875" spans="2:5" ht="12.5" x14ac:dyDescent="0.25">
      <c r="B875" s="51" t="s">
        <v>587</v>
      </c>
      <c r="C875" s="51" t="s">
        <v>2897</v>
      </c>
      <c r="D875" s="51">
        <v>65329</v>
      </c>
      <c r="E875" s="55">
        <f>COUNTIF(Masters!D$6:D$990,B875)</f>
        <v>1</v>
      </c>
    </row>
    <row r="876" spans="2:5" ht="12.5" x14ac:dyDescent="0.25">
      <c r="B876" s="51" t="s">
        <v>453</v>
      </c>
      <c r="C876" s="51" t="s">
        <v>1584</v>
      </c>
      <c r="D876" s="51">
        <v>21300</v>
      </c>
      <c r="E876" s="55">
        <f>COUNTIF(Masters!D$6:D$990,B876)</f>
        <v>1</v>
      </c>
    </row>
    <row r="877" spans="2:5" ht="12.5" x14ac:dyDescent="0.25">
      <c r="B877" s="51" t="s">
        <v>744</v>
      </c>
      <c r="C877" s="51" t="s">
        <v>2914</v>
      </c>
      <c r="D877" s="51">
        <v>21230</v>
      </c>
      <c r="E877" s="55">
        <f>COUNTIF(Masters!D$6:D$990,B877)</f>
        <v>1</v>
      </c>
    </row>
    <row r="878" spans="2:5" ht="12.5" x14ac:dyDescent="0.25">
      <c r="B878" s="51" t="s">
        <v>602</v>
      </c>
      <c r="C878" s="51" t="s">
        <v>2897</v>
      </c>
      <c r="D878" s="51">
        <v>65329</v>
      </c>
      <c r="E878" s="55">
        <f>COUNTIF(Masters!D$6:D$990,B878)</f>
        <v>1</v>
      </c>
    </row>
    <row r="879" spans="2:5" ht="12.5" x14ac:dyDescent="0.25">
      <c r="B879" s="51" t="s">
        <v>455</v>
      </c>
      <c r="C879" s="51" t="s">
        <v>1591</v>
      </c>
      <c r="D879" s="51">
        <v>21310</v>
      </c>
      <c r="E879" s="55">
        <f>COUNTIF(Masters!D$6:D$990,B879)</f>
        <v>1</v>
      </c>
    </row>
    <row r="880" spans="2:5" ht="12.5" x14ac:dyDescent="0.25">
      <c r="B880" s="51" t="s">
        <v>549</v>
      </c>
      <c r="C880" s="51" t="s">
        <v>2830</v>
      </c>
      <c r="D880" s="51">
        <v>55109</v>
      </c>
      <c r="E880" s="55">
        <f>COUNTIF(Masters!D$6:D$990,B880)</f>
        <v>1</v>
      </c>
    </row>
    <row r="881" spans="2:5" ht="12.5" x14ac:dyDescent="0.25">
      <c r="B881" s="51" t="s">
        <v>691</v>
      </c>
      <c r="C881" s="51" t="s">
        <v>1393</v>
      </c>
      <c r="D881" s="51">
        <v>11109</v>
      </c>
      <c r="E881" s="55">
        <f>COUNTIF(Masters!D$6:D$990,B881)</f>
        <v>1</v>
      </c>
    </row>
    <row r="882" spans="2:5" ht="12.5" x14ac:dyDescent="0.25">
      <c r="B882" s="51" t="s">
        <v>692</v>
      </c>
      <c r="C882" s="51" t="s">
        <v>1393</v>
      </c>
      <c r="D882" s="51">
        <v>11109</v>
      </c>
      <c r="E882" s="55">
        <f>COUNTIF(Masters!D$6:D$990,B882)</f>
        <v>1</v>
      </c>
    </row>
    <row r="883" spans="2:5" ht="12.5" x14ac:dyDescent="0.25">
      <c r="B883" s="51" t="s">
        <v>621</v>
      </c>
      <c r="C883" s="51" t="s">
        <v>2266</v>
      </c>
      <c r="D883" s="51">
        <v>65201</v>
      </c>
      <c r="E883" s="55">
        <f>COUNTIF(Masters!D$6:D$990,B883)</f>
        <v>1</v>
      </c>
    </row>
    <row r="884" spans="2:5" ht="12.5" x14ac:dyDescent="0.25">
      <c r="B884" s="51" t="s">
        <v>1205</v>
      </c>
      <c r="C884" s="51" t="s">
        <v>1293</v>
      </c>
      <c r="D884" s="51">
        <v>40011</v>
      </c>
      <c r="E884" s="55">
        <f>COUNTIF(Masters!D$6:D$990,B884)</f>
        <v>1</v>
      </c>
    </row>
    <row r="885" spans="2:5" ht="12.5" x14ac:dyDescent="0.25">
      <c r="B885" s="51" t="s">
        <v>1206</v>
      </c>
      <c r="C885" s="51" t="s">
        <v>1296</v>
      </c>
      <c r="D885" s="51">
        <v>40012</v>
      </c>
      <c r="E885" s="55">
        <f>COUNTIF(Masters!D$6:D$990,B885)</f>
        <v>1</v>
      </c>
    </row>
    <row r="886" spans="2:5" ht="12.5" x14ac:dyDescent="0.25">
      <c r="B886" s="51" t="s">
        <v>1207</v>
      </c>
      <c r="C886" s="51" t="s">
        <v>1290</v>
      </c>
      <c r="D886" s="51">
        <v>40010</v>
      </c>
      <c r="E886" s="55">
        <f>COUNTIF(Masters!D$6:D$990,B886)</f>
        <v>1</v>
      </c>
    </row>
    <row r="887" spans="2:5" ht="12.5" x14ac:dyDescent="0.25">
      <c r="B887" s="51" t="s">
        <v>628</v>
      </c>
      <c r="C887" s="51" t="s">
        <v>2269</v>
      </c>
      <c r="D887" s="51">
        <v>65210</v>
      </c>
      <c r="E887" s="55">
        <f>COUNTIF(Masters!D$6:D$990,B887)</f>
        <v>1</v>
      </c>
    </row>
    <row r="888" spans="2:5" ht="12.5" x14ac:dyDescent="0.25">
      <c r="B888" s="51" t="s">
        <v>733</v>
      </c>
      <c r="C888" s="51" t="s">
        <v>2913</v>
      </c>
      <c r="D888" s="51">
        <v>41409</v>
      </c>
      <c r="E888" s="55">
        <f>COUNTIF(Masters!D$6:D$990,B888)</f>
        <v>1</v>
      </c>
    </row>
    <row r="889" spans="2:5" ht="12.5" x14ac:dyDescent="0.25">
      <c r="B889" s="51" t="s">
        <v>459</v>
      </c>
      <c r="C889" s="51" t="s">
        <v>1598</v>
      </c>
      <c r="D889" s="51">
        <v>21321</v>
      </c>
      <c r="E889" s="55">
        <f>COUNTIF(Masters!D$6:D$990,B889)</f>
        <v>1</v>
      </c>
    </row>
    <row r="890" spans="2:5" ht="12.5" x14ac:dyDescent="0.25">
      <c r="B890" s="51" t="s">
        <v>755</v>
      </c>
      <c r="C890" s="51" t="s">
        <v>2915</v>
      </c>
      <c r="D890" s="51">
        <v>21232</v>
      </c>
      <c r="E890" s="55">
        <f>COUNTIF(Masters!D$6:D$990,B890)</f>
        <v>1</v>
      </c>
    </row>
    <row r="891" spans="2:5" ht="12.5" x14ac:dyDescent="0.25">
      <c r="B891" s="51" t="s">
        <v>695</v>
      </c>
      <c r="C891" s="51" t="s">
        <v>1910</v>
      </c>
      <c r="D891" s="51">
        <v>41101</v>
      </c>
      <c r="E891" s="55">
        <f>COUNTIF(Masters!D$6:D$990,B891)</f>
        <v>1</v>
      </c>
    </row>
    <row r="892" spans="2:5" ht="12.5" x14ac:dyDescent="0.25">
      <c r="B892" s="51" t="s">
        <v>1194</v>
      </c>
      <c r="C892" s="51" t="s">
        <v>1321</v>
      </c>
      <c r="D892" s="51">
        <v>50010</v>
      </c>
      <c r="E892" s="55">
        <f>COUNTIF(Masters!D$6:D$990,B892)</f>
        <v>1</v>
      </c>
    </row>
    <row r="893" spans="2:5" ht="12.5" x14ac:dyDescent="0.25">
      <c r="B893" s="51" t="s">
        <v>842</v>
      </c>
      <c r="C893" s="51" t="s">
        <v>1309</v>
      </c>
      <c r="D893" s="51">
        <v>40030</v>
      </c>
      <c r="E893" s="55">
        <f>COUNTIF(Masters!D$6:D$990,B893)</f>
        <v>1</v>
      </c>
    </row>
    <row r="894" spans="2:5" ht="12.5" x14ac:dyDescent="0.25">
      <c r="B894" s="51" t="s">
        <v>756</v>
      </c>
      <c r="C894" s="51" t="s">
        <v>1636</v>
      </c>
      <c r="D894" s="51">
        <v>21210</v>
      </c>
      <c r="E894" s="55">
        <f>COUNTIF(Masters!D$6:D$990,B894)</f>
        <v>1</v>
      </c>
    </row>
    <row r="895" spans="2:5" ht="12.5" x14ac:dyDescent="0.25">
      <c r="B895" s="51" t="s">
        <v>573</v>
      </c>
      <c r="C895" s="51" t="s">
        <v>2533</v>
      </c>
      <c r="D895" s="51">
        <v>75211</v>
      </c>
      <c r="E895" s="55">
        <f>COUNTIF(Masters!D$6:D$990,B895)</f>
        <v>1</v>
      </c>
    </row>
    <row r="896" spans="2:5" ht="12.5" x14ac:dyDescent="0.25">
      <c r="B896" s="51" t="s">
        <v>576</v>
      </c>
      <c r="C896" s="51" t="s">
        <v>2897</v>
      </c>
      <c r="D896" s="51">
        <v>65329</v>
      </c>
      <c r="E896" s="55">
        <f>COUNTIF(Masters!D$6:D$990,B896)</f>
        <v>1</v>
      </c>
    </row>
    <row r="897" spans="2:5" ht="12.5" x14ac:dyDescent="0.25">
      <c r="B897" s="51" t="s">
        <v>736</v>
      </c>
      <c r="C897" s="51" t="s">
        <v>2913</v>
      </c>
      <c r="D897" s="51">
        <v>41409</v>
      </c>
      <c r="E897" s="55">
        <f>COUNTIF(Masters!D$6:D$990,B897)</f>
        <v>1</v>
      </c>
    </row>
    <row r="898" spans="2:5" ht="12.5" x14ac:dyDescent="0.25">
      <c r="B898" s="51" t="s">
        <v>554</v>
      </c>
      <c r="C898" s="51" t="s">
        <v>554</v>
      </c>
      <c r="D898" s="51">
        <v>31200</v>
      </c>
      <c r="E898" s="55">
        <f>COUNTIF(Masters!D$6:D$990,B898)</f>
        <v>1</v>
      </c>
    </row>
    <row r="899" spans="2:5" ht="12.5" x14ac:dyDescent="0.25">
      <c r="B899" s="51" t="s">
        <v>739</v>
      </c>
      <c r="C899" s="51" t="s">
        <v>2913</v>
      </c>
      <c r="D899" s="51">
        <v>41409</v>
      </c>
      <c r="E899" s="55">
        <f>COUNTIF(Masters!D$6:D$990,B899)</f>
        <v>1</v>
      </c>
    </row>
    <row r="900" spans="2:5" ht="12.5" x14ac:dyDescent="0.25">
      <c r="B900" s="51" t="s">
        <v>978</v>
      </c>
      <c r="C900" s="51" t="s">
        <v>2530</v>
      </c>
      <c r="D900" s="51">
        <v>75212</v>
      </c>
      <c r="E900" s="55">
        <f>COUNTIF(Masters!D$6:D$990,B900)</f>
        <v>1</v>
      </c>
    </row>
    <row r="901" spans="2:5" ht="12.5" x14ac:dyDescent="0.25">
      <c r="B901" s="51" t="s">
        <v>625</v>
      </c>
      <c r="C901" s="51" t="s">
        <v>2533</v>
      </c>
      <c r="D901" s="51">
        <v>75211</v>
      </c>
      <c r="E901" s="55">
        <f>COUNTIF(Masters!D$6:D$990,B901)</f>
        <v>1</v>
      </c>
    </row>
    <row r="902" spans="2:5" ht="12.5" x14ac:dyDescent="0.25">
      <c r="B902" s="51" t="s">
        <v>317</v>
      </c>
      <c r="C902" s="51" t="s">
        <v>1302</v>
      </c>
      <c r="D902" s="51">
        <v>40020</v>
      </c>
      <c r="E902" s="55">
        <f>COUNTIF(Masters!D$6:D$990,B902)</f>
        <v>1</v>
      </c>
    </row>
    <row r="903" spans="2:5" ht="12.5" x14ac:dyDescent="0.25">
      <c r="B903" s="51" t="s">
        <v>296</v>
      </c>
      <c r="C903" s="51" t="s">
        <v>1305</v>
      </c>
      <c r="D903" s="51">
        <v>40021</v>
      </c>
      <c r="E903" s="55">
        <f>COUNTIF(Masters!D$6:D$990,B903)</f>
        <v>1</v>
      </c>
    </row>
    <row r="904" spans="2:5" ht="12.5" x14ac:dyDescent="0.25">
      <c r="B904" s="51" t="s">
        <v>320</v>
      </c>
      <c r="C904" s="51" t="s">
        <v>1380</v>
      </c>
      <c r="D904" s="51">
        <v>90011</v>
      </c>
      <c r="E904" s="55">
        <f>COUNTIF(Masters!D$6:D$990,B904)</f>
        <v>1</v>
      </c>
    </row>
    <row r="905" spans="2:5" ht="12.5" x14ac:dyDescent="0.25">
      <c r="B905" s="51" t="s">
        <v>323</v>
      </c>
      <c r="C905" s="51" t="s">
        <v>2916</v>
      </c>
      <c r="D905" s="51">
        <v>18</v>
      </c>
      <c r="E905" s="55">
        <f>COUNTIF(Masters!D$6:D$990,B905)</f>
        <v>1</v>
      </c>
    </row>
    <row r="906" spans="2:5" ht="12.5" x14ac:dyDescent="0.25">
      <c r="B906" s="51" t="s">
        <v>759</v>
      </c>
      <c r="C906" s="51" t="s">
        <v>1636</v>
      </c>
      <c r="D906" s="51">
        <v>21210</v>
      </c>
      <c r="E906" s="55">
        <f>COUNTIF(Masters!D$6:D$990,B906)</f>
        <v>1</v>
      </c>
    </row>
    <row r="907" spans="2:5" ht="12.5" x14ac:dyDescent="0.25">
      <c r="B907" s="51" t="s">
        <v>339</v>
      </c>
      <c r="C907" s="51" t="s">
        <v>1410</v>
      </c>
      <c r="D907" s="51">
        <v>12011</v>
      </c>
      <c r="E907" s="55">
        <f>COUNTIF(Masters!D$6:D$990,B907)</f>
        <v>1</v>
      </c>
    </row>
    <row r="908" spans="2:5" ht="12.5" x14ac:dyDescent="0.25">
      <c r="B908" s="51" t="s">
        <v>387</v>
      </c>
      <c r="C908" s="51" t="s">
        <v>2263</v>
      </c>
      <c r="D908" s="51">
        <v>65109</v>
      </c>
      <c r="E908" s="55">
        <f>COUNTIF(Masters!D$6:D$990,B908)</f>
        <v>1</v>
      </c>
    </row>
    <row r="909" spans="2:5" ht="12.5" x14ac:dyDescent="0.25">
      <c r="B909" s="51" t="s">
        <v>687</v>
      </c>
      <c r="C909" s="51" t="s">
        <v>1383</v>
      </c>
      <c r="D909" s="51">
        <v>11100</v>
      </c>
      <c r="E909" s="55">
        <f>COUNTIF(Masters!D$6:D$990,B909)</f>
        <v>1</v>
      </c>
    </row>
    <row r="910" spans="2:5" ht="12.5" x14ac:dyDescent="0.25">
      <c r="B910" s="51" t="s">
        <v>446</v>
      </c>
      <c r="C910" s="51" t="s">
        <v>1613</v>
      </c>
      <c r="D910" s="51">
        <v>21390</v>
      </c>
      <c r="E910" s="55">
        <f>COUNTIF(Masters!D$6:D$990,B910)</f>
        <v>1</v>
      </c>
    </row>
    <row r="911" spans="2:5" ht="12.5" x14ac:dyDescent="0.25">
      <c r="B911" s="51" t="s">
        <v>299</v>
      </c>
      <c r="C911" s="51" t="s">
        <v>1260</v>
      </c>
      <c r="D911" s="51">
        <v>10021</v>
      </c>
      <c r="E911" s="55">
        <f>COUNTIF(Masters!D$6:D$990,B911)</f>
        <v>1</v>
      </c>
    </row>
    <row r="912" spans="2:5" ht="12.5" x14ac:dyDescent="0.25">
      <c r="B912" s="51" t="s">
        <v>839</v>
      </c>
      <c r="C912" s="51" t="s">
        <v>1260</v>
      </c>
      <c r="D912" s="51">
        <v>10021</v>
      </c>
      <c r="E912" s="55">
        <f>COUNTIF(Masters!D$6:D$990,B912)</f>
        <v>1</v>
      </c>
    </row>
    <row r="913" spans="2:5" ht="12.5" x14ac:dyDescent="0.25">
      <c r="B913" s="51" t="s">
        <v>747</v>
      </c>
      <c r="C913" s="51" t="s">
        <v>1939</v>
      </c>
      <c r="D913" s="51">
        <v>41401</v>
      </c>
      <c r="E913" s="55">
        <f>COUNTIF(Masters!D$6:D$990,B913)</f>
        <v>1</v>
      </c>
    </row>
    <row r="914" spans="2:5" ht="12.5" x14ac:dyDescent="0.25">
      <c r="B914" s="51" t="s">
        <v>304</v>
      </c>
      <c r="C914" s="51" t="s">
        <v>1302</v>
      </c>
      <c r="D914" s="51">
        <v>40020</v>
      </c>
      <c r="E914" s="55">
        <f>COUNTIF(Masters!D$6:D$990,B914)</f>
        <v>1</v>
      </c>
    </row>
    <row r="915" spans="2:5" ht="12.5" x14ac:dyDescent="0.25">
      <c r="B915" s="51" t="s">
        <v>704</v>
      </c>
      <c r="C915" s="51" t="s">
        <v>1387</v>
      </c>
      <c r="D915" s="51">
        <v>11101</v>
      </c>
      <c r="E915" s="55">
        <f>COUNTIF(Masters!D$6:D$990,B915)</f>
        <v>1</v>
      </c>
    </row>
    <row r="916" spans="2:5" ht="12.5" x14ac:dyDescent="0.25">
      <c r="B916" s="51" t="s">
        <v>305</v>
      </c>
      <c r="C916" s="51" t="s">
        <v>1244</v>
      </c>
      <c r="D916" s="51">
        <v>10010</v>
      </c>
      <c r="E916" s="55">
        <f>COUNTIF(Masters!D$6:D$990,B916)</f>
        <v>1</v>
      </c>
    </row>
    <row r="917" spans="2:5" ht="12.5" x14ac:dyDescent="0.25">
      <c r="B917" s="51" t="s">
        <v>732</v>
      </c>
      <c r="C917" s="51" t="s">
        <v>2913</v>
      </c>
      <c r="D917" s="51">
        <v>41409</v>
      </c>
      <c r="E917" s="55">
        <f>COUNTIF(Masters!D$6:D$990,B917)</f>
        <v>1</v>
      </c>
    </row>
    <row r="918" spans="2:5" ht="12.5" x14ac:dyDescent="0.25">
      <c r="B918" s="51" t="s">
        <v>330</v>
      </c>
      <c r="C918" s="51" t="s">
        <v>1247</v>
      </c>
      <c r="D918" s="51">
        <v>10011</v>
      </c>
      <c r="E918" s="55">
        <f>COUNTIF(Masters!D$6:D$990,B918)</f>
        <v>1</v>
      </c>
    </row>
    <row r="919" spans="2:5" ht="12.5" x14ac:dyDescent="0.25">
      <c r="B919" s="51" t="s">
        <v>706</v>
      </c>
      <c r="C919" s="51" t="s">
        <v>1387</v>
      </c>
      <c r="D919" s="51">
        <v>11101</v>
      </c>
      <c r="E919" s="55">
        <f>COUNTIF(Masters!D$6:D$990,B919)</f>
        <v>1</v>
      </c>
    </row>
    <row r="920" spans="2:5" ht="12.5" x14ac:dyDescent="0.25">
      <c r="B920" s="51" t="s">
        <v>1193</v>
      </c>
      <c r="C920" s="51" t="s">
        <v>1193</v>
      </c>
      <c r="D920" s="51">
        <v>41100</v>
      </c>
      <c r="E920" s="55">
        <f>COUNTIF(Masters!D$6:D$990,B920)</f>
        <v>1</v>
      </c>
    </row>
    <row r="921" spans="2:5" ht="12.5" x14ac:dyDescent="0.25">
      <c r="B921" s="51" t="s">
        <v>734</v>
      </c>
      <c r="C921" s="51" t="s">
        <v>2913</v>
      </c>
      <c r="D921" s="51">
        <v>41409</v>
      </c>
      <c r="E921" s="55">
        <f>COUNTIF(Masters!D$6:D$990,B921)</f>
        <v>1</v>
      </c>
    </row>
    <row r="922" spans="2:5" ht="12.5" x14ac:dyDescent="0.25">
      <c r="B922" s="51" t="s">
        <v>1195</v>
      </c>
      <c r="C922" s="51" t="s">
        <v>1287</v>
      </c>
      <c r="D922" s="51">
        <v>30010</v>
      </c>
      <c r="E922" s="55">
        <f>COUNTIF(Masters!D$6:D$990,B922)</f>
        <v>1</v>
      </c>
    </row>
    <row r="923" spans="2:5" ht="12.5" x14ac:dyDescent="0.25">
      <c r="B923" s="51" t="s">
        <v>738</v>
      </c>
      <c r="C923" s="51" t="s">
        <v>2913</v>
      </c>
      <c r="D923" s="51">
        <v>41409</v>
      </c>
      <c r="E923" s="55">
        <f>COUNTIF(Masters!D$6:D$990,B923)</f>
        <v>1</v>
      </c>
    </row>
    <row r="924" spans="2:5" ht="12.5" x14ac:dyDescent="0.25">
      <c r="B924" s="51" t="s">
        <v>319</v>
      </c>
      <c r="C924" s="51" t="s">
        <v>2916</v>
      </c>
      <c r="D924" s="51">
        <v>18</v>
      </c>
      <c r="E924" s="55">
        <f>COUNTIF(Masters!D$6:D$990,B924)</f>
        <v>1</v>
      </c>
    </row>
    <row r="925" spans="2:5" ht="12.5" x14ac:dyDescent="0.25">
      <c r="B925" s="51" t="s">
        <v>321</v>
      </c>
      <c r="C925" s="51" t="s">
        <v>2916</v>
      </c>
      <c r="D925" s="51">
        <v>18</v>
      </c>
      <c r="E925" s="55">
        <f>COUNTIF(Masters!D$6:D$990,B925)</f>
        <v>1</v>
      </c>
    </row>
    <row r="926" spans="2:5" ht="12.5" x14ac:dyDescent="0.25">
      <c r="B926" s="51" t="s">
        <v>322</v>
      </c>
      <c r="C926" s="51" t="s">
        <v>2916</v>
      </c>
      <c r="D926" s="51">
        <v>18</v>
      </c>
      <c r="E926" s="55">
        <f>COUNTIF(Masters!D$6:D$990,B926)</f>
        <v>1</v>
      </c>
    </row>
    <row r="927" spans="2:5" ht="12.5" x14ac:dyDescent="0.25">
      <c r="B927" s="51" t="s">
        <v>741</v>
      </c>
      <c r="C927" s="51" t="s">
        <v>2913</v>
      </c>
      <c r="D927" s="51">
        <v>41409</v>
      </c>
      <c r="E927" s="55">
        <f>COUNTIF(Masters!D$6:D$990,B927)</f>
        <v>1</v>
      </c>
    </row>
    <row r="928" spans="2:5" ht="12.5" x14ac:dyDescent="0.25">
      <c r="B928" s="51" t="s">
        <v>716</v>
      </c>
      <c r="C928" s="51" t="s">
        <v>1383</v>
      </c>
      <c r="D928" s="51">
        <v>11100</v>
      </c>
      <c r="E928" s="55">
        <f>COUNTIF(Masters!D$6:D$990,B928)</f>
        <v>1</v>
      </c>
    </row>
    <row r="929" spans="2:2" ht="12.5" x14ac:dyDescent="0.25">
      <c r="B929" s="55"/>
    </row>
  </sheetData>
  <autoFilter ref="B5:D5" xr:uid="{00000000-0001-0000-0900-000000000000}"/>
  <customSheetViews>
    <customSheetView guid="{E7E38D76-1720-4466-B034-67600735660D}" filter="1" showAutoFilter="1">
      <pageMargins left="0.7" right="0.7" top="0.75" bottom="0.75" header="0.3" footer="0.3"/>
      <autoFilter ref="B4:E929" xr:uid="{9DE6A395-5241-4424-BDE8-A71C7A944DD3}"/>
    </customSheetView>
  </customSheetViews>
  <conditionalFormatting sqref="E6:E928">
    <cfRule type="cellIs" dxfId="0" priority="1" operator="not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60"/>
  <sheetViews>
    <sheetView zoomScaleNormal="100" workbookViewId="0">
      <selection activeCell="L10" sqref="K10:L10"/>
    </sheetView>
  </sheetViews>
  <sheetFormatPr defaultColWidth="12.6328125" defaultRowHeight="15" customHeight="1" x14ac:dyDescent="0.25"/>
  <cols>
    <col min="1" max="1" width="3.453125" customWidth="1"/>
    <col min="2" max="2" width="4.08984375" customWidth="1"/>
    <col min="3" max="3" width="5.08984375" customWidth="1"/>
    <col min="4" max="4" width="11.7265625" customWidth="1"/>
    <col min="5" max="5" width="71.36328125" customWidth="1"/>
    <col min="6" max="6" width="7.6328125" customWidth="1"/>
    <col min="7" max="7" width="6.6328125" customWidth="1"/>
    <col min="8" max="8" width="5.7265625" customWidth="1"/>
    <col min="9" max="10" width="4.90625" customWidth="1"/>
    <col min="11" max="11" width="4.26953125" customWidth="1"/>
    <col min="12" max="12" width="5.90625" customWidth="1"/>
    <col min="13" max="13" width="5.7265625" customWidth="1"/>
    <col min="14" max="15" width="2.90625" customWidth="1"/>
    <col min="16" max="16" width="23" customWidth="1"/>
    <col min="17" max="17" width="6.36328125" customWidth="1"/>
    <col min="18" max="19" width="6.08984375" customWidth="1"/>
    <col min="20" max="20" width="7" customWidth="1"/>
    <col min="21" max="21" width="10" customWidth="1"/>
    <col min="22" max="25" width="6.08984375" customWidth="1"/>
    <col min="26" max="26" width="7.08984375" customWidth="1"/>
    <col min="27" max="27" width="14.08984375" customWidth="1"/>
  </cols>
  <sheetData>
    <row r="1" spans="1:32" ht="15.75" customHeight="1" x14ac:dyDescent="0.3">
      <c r="A1" s="1"/>
      <c r="B1" s="1"/>
      <c r="C1" s="1"/>
      <c r="D1" s="1"/>
      <c r="E1" s="1"/>
      <c r="F1" s="1">
        <v>0</v>
      </c>
      <c r="G1" s="1">
        <v>1</v>
      </c>
      <c r="H1" s="1">
        <v>2</v>
      </c>
      <c r="I1" s="1">
        <v>3</v>
      </c>
      <c r="J1" s="1">
        <v>4</v>
      </c>
      <c r="K1" s="1"/>
      <c r="L1" s="1"/>
      <c r="M1" s="1"/>
      <c r="N1" s="1"/>
      <c r="O1" s="1"/>
      <c r="P1" s="1"/>
      <c r="Q1" s="1"/>
      <c r="R1" s="35" t="s">
        <v>92</v>
      </c>
      <c r="S1" s="35" t="s">
        <v>20</v>
      </c>
      <c r="T1" s="35" t="s">
        <v>93</v>
      </c>
      <c r="U1" s="35" t="s">
        <v>94</v>
      </c>
      <c r="V1" s="35" t="s">
        <v>95</v>
      </c>
      <c r="W1" s="1"/>
      <c r="X1" s="1"/>
      <c r="Y1" s="1"/>
      <c r="Z1" s="2"/>
      <c r="AA1" s="1"/>
      <c r="AB1" s="1"/>
      <c r="AC1" s="1"/>
      <c r="AD1" s="1"/>
      <c r="AE1" s="1"/>
      <c r="AF1" s="1"/>
    </row>
    <row r="2" spans="1:32" ht="15.75" customHeight="1" x14ac:dyDescent="0.3">
      <c r="A2" s="1"/>
      <c r="B2" s="1"/>
      <c r="C2" s="95" t="s">
        <v>96</v>
      </c>
      <c r="D2" s="92"/>
      <c r="E2" s="92"/>
      <c r="F2" s="92"/>
      <c r="G2" s="92"/>
      <c r="H2" s="92"/>
      <c r="I2" s="92"/>
      <c r="J2" s="92"/>
      <c r="K2" s="92"/>
      <c r="L2" s="92"/>
      <c r="M2" s="92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2"/>
      <c r="AA2" s="1"/>
      <c r="AB2" s="1"/>
      <c r="AC2" s="1"/>
      <c r="AD2" s="1"/>
      <c r="AE2" s="1"/>
      <c r="AF2" s="1"/>
    </row>
    <row r="3" spans="1:32" ht="15.75" customHeight="1" x14ac:dyDescent="0.3">
      <c r="A3" s="1"/>
      <c r="B3" s="1"/>
      <c r="C3" s="92"/>
      <c r="D3" s="92"/>
      <c r="E3" s="92"/>
      <c r="F3" s="92"/>
      <c r="G3" s="92"/>
      <c r="H3" s="92"/>
      <c r="I3" s="92"/>
      <c r="J3" s="92"/>
      <c r="K3" s="92"/>
      <c r="L3" s="92"/>
      <c r="M3" s="92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2"/>
      <c r="AA3" s="1"/>
      <c r="AB3" s="1"/>
      <c r="AC3" s="1"/>
      <c r="AD3" s="1"/>
      <c r="AE3" s="1"/>
      <c r="AF3" s="1"/>
    </row>
    <row r="4" spans="1:32" ht="15.75" customHeight="1" x14ac:dyDescent="0.35">
      <c r="A4" s="2"/>
      <c r="B4" s="2" t="s">
        <v>97</v>
      </c>
      <c r="C4" s="36" t="s">
        <v>98</v>
      </c>
      <c r="D4" s="36" t="s">
        <v>99</v>
      </c>
      <c r="E4" s="36" t="s">
        <v>100</v>
      </c>
      <c r="F4" s="37" t="str">
        <f>'WorkP-NewQOrder'!J4</f>
        <v>Very Difficult</v>
      </c>
      <c r="G4" s="36" t="str">
        <f>'WorkP-NewQOrder'!I4</f>
        <v>Difficult</v>
      </c>
      <c r="H4" s="36" t="s">
        <v>101</v>
      </c>
      <c r="I4" s="36" t="str">
        <f>'WorkP-NewQOrder'!G4</f>
        <v>Easy</v>
      </c>
      <c r="J4" s="38" t="str">
        <f>'WorkP-NewQOrder'!F4</f>
        <v>Very Easy</v>
      </c>
      <c r="K4" s="36"/>
      <c r="L4" s="36" t="s">
        <v>11</v>
      </c>
      <c r="M4" s="36" t="s">
        <v>12</v>
      </c>
      <c r="N4" s="2"/>
      <c r="O4" s="2"/>
      <c r="P4" s="39" t="s">
        <v>13</v>
      </c>
      <c r="Q4" s="39" t="s">
        <v>14</v>
      </c>
      <c r="R4" s="39" t="s">
        <v>15</v>
      </c>
      <c r="S4" s="39" t="s">
        <v>16</v>
      </c>
      <c r="T4" s="39" t="s">
        <v>17</v>
      </c>
      <c r="U4" s="2" t="s">
        <v>18</v>
      </c>
      <c r="V4" s="2"/>
      <c r="W4" s="40" t="s">
        <v>19</v>
      </c>
      <c r="X4" s="2"/>
      <c r="Y4" s="2"/>
      <c r="Z4" s="2"/>
      <c r="AA4" s="1"/>
      <c r="AB4" s="2"/>
      <c r="AC4" s="2"/>
      <c r="AD4" s="2"/>
      <c r="AE4" s="2"/>
      <c r="AF4" s="2"/>
    </row>
    <row r="5" spans="1:32" ht="15.75" customHeight="1" x14ac:dyDescent="0.35">
      <c r="B5" s="1">
        <v>1</v>
      </c>
      <c r="C5" s="8">
        <v>1</v>
      </c>
      <c r="D5" s="9" t="s">
        <v>21</v>
      </c>
      <c r="E5" s="9" t="s">
        <v>102</v>
      </c>
      <c r="F5" s="1">
        <f t="shared" ref="F5:J6" ca="1" si="0">INDIRECT(CONCATENATE("'WorkP-NewQOrder"&amp;"'!",R$1,$B5+4))</f>
        <v>0</v>
      </c>
      <c r="G5" s="1">
        <f t="shared" ca="1" si="0"/>
        <v>0</v>
      </c>
      <c r="H5" s="1">
        <f t="shared" ca="1" si="0"/>
        <v>0</v>
      </c>
      <c r="I5" s="1">
        <f t="shared" ca="1" si="0"/>
        <v>0</v>
      </c>
      <c r="J5" s="1">
        <f t="shared" ca="1" si="0"/>
        <v>1</v>
      </c>
      <c r="K5" s="1"/>
      <c r="L5" s="1">
        <f t="shared" ref="L5:L54" ca="1" si="1">SUM(F5:J5)</f>
        <v>1</v>
      </c>
      <c r="M5" s="1">
        <f t="shared" ref="M5:M54" ca="1" si="2">F$1*F5+G$1*G5+H$1*H5+I$1*I5+J$1*J5</f>
        <v>4</v>
      </c>
      <c r="N5" s="1"/>
      <c r="O5" s="1"/>
      <c r="P5" s="12" t="str">
        <f>Masters!B6</f>
        <v>Social</v>
      </c>
      <c r="Q5" s="13">
        <f t="shared" ref="Q5:Q9" ca="1" si="3">SUMIFS(M$5:M$60,D$5:D$60,P5)</f>
        <v>21</v>
      </c>
      <c r="R5" s="13">
        <f t="shared" ref="R5:R9" si="4">COUNTIF(D$5:D$60,P5)</f>
        <v>10</v>
      </c>
      <c r="S5" s="13">
        <f t="shared" ref="S5:S9" ca="1" si="5">Q5/R5</f>
        <v>2.1</v>
      </c>
      <c r="T5" s="14">
        <f t="shared" ref="T5:T9" ca="1" si="6">Q5/(R5*4)</f>
        <v>0.52500000000000002</v>
      </c>
      <c r="U5" s="1">
        <f t="shared" ref="U5:U9" ca="1" si="7">FLOOR(T5*4,1)+1</f>
        <v>3</v>
      </c>
      <c r="V5" s="1"/>
      <c r="W5" s="15">
        <f t="shared" ref="W5:W9" ca="1" si="8">ROUND(T5*4,0)+1</f>
        <v>3</v>
      </c>
      <c r="X5" s="1"/>
      <c r="Y5" s="1"/>
      <c r="Z5" s="2"/>
      <c r="AA5" s="1" t="e">
        <f ca="1">INDIRECT("Abilities-NewQOrder"&amp;"!J6")</f>
        <v>#REF!</v>
      </c>
      <c r="AB5" s="1"/>
      <c r="AC5" s="1"/>
      <c r="AD5" s="1"/>
      <c r="AE5" s="1"/>
      <c r="AF5" s="1"/>
    </row>
    <row r="6" spans="1:32" ht="15.75" customHeight="1" x14ac:dyDescent="0.35">
      <c r="B6" s="1">
        <v>2</v>
      </c>
      <c r="C6" s="8">
        <v>2</v>
      </c>
      <c r="D6" s="9" t="s">
        <v>24</v>
      </c>
      <c r="E6" s="9" t="s">
        <v>103</v>
      </c>
      <c r="F6" s="1">
        <f t="shared" ca="1" si="0"/>
        <v>0</v>
      </c>
      <c r="G6" s="1">
        <f t="shared" ca="1" si="0"/>
        <v>0</v>
      </c>
      <c r="H6" s="1">
        <f t="shared" ca="1" si="0"/>
        <v>0</v>
      </c>
      <c r="I6" s="1">
        <f t="shared" ca="1" si="0"/>
        <v>1</v>
      </c>
      <c r="J6" s="1">
        <f t="shared" ca="1" si="0"/>
        <v>0</v>
      </c>
      <c r="K6" s="1"/>
      <c r="L6" s="1">
        <f t="shared" ca="1" si="1"/>
        <v>1</v>
      </c>
      <c r="M6" s="1">
        <f t="shared" ca="1" si="2"/>
        <v>3</v>
      </c>
      <c r="N6" s="1">
        <f t="shared" ref="N6:N43" si="9">B6+4</f>
        <v>6</v>
      </c>
      <c r="O6" s="1"/>
      <c r="P6" s="12" t="str">
        <f>Masters!B7</f>
        <v>Directive</v>
      </c>
      <c r="Q6" s="13">
        <f t="shared" ca="1" si="3"/>
        <v>19</v>
      </c>
      <c r="R6" s="13">
        <f t="shared" si="4"/>
        <v>10</v>
      </c>
      <c r="S6" s="13">
        <f t="shared" ca="1" si="5"/>
        <v>1.9</v>
      </c>
      <c r="T6" s="14">
        <f t="shared" ca="1" si="6"/>
        <v>0.47499999999999998</v>
      </c>
      <c r="U6" s="1">
        <f t="shared" ca="1" si="7"/>
        <v>2</v>
      </c>
      <c r="V6" s="1"/>
      <c r="W6" s="15">
        <f t="shared" ca="1" si="8"/>
        <v>3</v>
      </c>
      <c r="X6" s="1"/>
      <c r="Y6" s="1"/>
      <c r="Z6" s="2"/>
      <c r="AA6" s="1" t="e">
        <f ca="1">INDIRECT("'Abilities-NewQOrder'"&amp;"!J7")</f>
        <v>#REF!</v>
      </c>
      <c r="AB6" s="1"/>
      <c r="AC6" s="1"/>
      <c r="AD6" s="1"/>
      <c r="AE6" s="1"/>
      <c r="AF6" s="1"/>
    </row>
    <row r="7" spans="1:32" ht="15.75" customHeight="1" x14ac:dyDescent="0.35">
      <c r="B7" s="1">
        <v>3</v>
      </c>
      <c r="C7" s="8">
        <v>3</v>
      </c>
      <c r="D7" s="9" t="s">
        <v>27</v>
      </c>
      <c r="E7" s="9" t="s">
        <v>104</v>
      </c>
      <c r="F7" s="1">
        <f t="shared" ref="F7:F54" ca="1" si="10">INDIRECT(CONCATENATE("'WorkP-NewQOrder"&amp;"'!",R$1,$B7+4))</f>
        <v>0</v>
      </c>
      <c r="G7" s="1">
        <f t="shared" ref="G7:G54" ca="1" si="11">INDIRECT(CONCATENATE("'WorkP-NewQOrder"&amp;"'!",S$1,$B7+4))</f>
        <v>0</v>
      </c>
      <c r="H7" s="1">
        <f t="shared" ref="H7:H54" ca="1" si="12">INDIRECT(CONCATENATE("'WorkP-NewQOrder"&amp;"'!",T$1,$B7+4))</f>
        <v>1</v>
      </c>
      <c r="I7" s="1">
        <f t="shared" ref="I7:I54" ca="1" si="13">INDIRECT(CONCATENATE("'WorkP-NewQOrder"&amp;"'!",U$1,$B7+4))</f>
        <v>0</v>
      </c>
      <c r="J7" s="1">
        <f t="shared" ref="J7:J54" ca="1" si="14">INDIRECT(CONCATENATE("'WorkP-NewQOrder"&amp;"'!",V$1,$B7+4))</f>
        <v>0</v>
      </c>
      <c r="K7" s="1"/>
      <c r="L7" s="1">
        <f t="shared" ca="1" si="1"/>
        <v>1</v>
      </c>
      <c r="M7" s="1">
        <f t="shared" ca="1" si="2"/>
        <v>2</v>
      </c>
      <c r="N7" s="1">
        <f t="shared" si="9"/>
        <v>7</v>
      </c>
      <c r="O7" s="1"/>
      <c r="P7" s="12" t="str">
        <f>Masters!B8</f>
        <v>Innovative</v>
      </c>
      <c r="Q7" s="13">
        <f t="shared" ca="1" si="3"/>
        <v>22</v>
      </c>
      <c r="R7" s="13">
        <f t="shared" si="4"/>
        <v>10</v>
      </c>
      <c r="S7" s="13">
        <f t="shared" ca="1" si="5"/>
        <v>2.2000000000000002</v>
      </c>
      <c r="T7" s="14">
        <f t="shared" ca="1" si="6"/>
        <v>0.55000000000000004</v>
      </c>
      <c r="U7" s="1">
        <f t="shared" ca="1" si="7"/>
        <v>3</v>
      </c>
      <c r="V7" s="1"/>
      <c r="W7" s="15">
        <f t="shared" ca="1" si="8"/>
        <v>3</v>
      </c>
      <c r="X7" s="1"/>
      <c r="Y7" s="1"/>
      <c r="Z7" s="2"/>
      <c r="AA7" s="1" t="e">
        <f ca="1">INDIRECT("'Abilities-NewQOrder'"&amp;"!J9")</f>
        <v>#REF!</v>
      </c>
      <c r="AB7" s="1"/>
      <c r="AC7" s="1"/>
      <c r="AD7" s="1"/>
      <c r="AE7" s="1"/>
      <c r="AF7" s="1"/>
    </row>
    <row r="8" spans="1:32" ht="15.75" customHeight="1" x14ac:dyDescent="0.35">
      <c r="B8" s="1">
        <v>4</v>
      </c>
      <c r="C8" s="8">
        <v>4</v>
      </c>
      <c r="D8" s="9" t="s">
        <v>21</v>
      </c>
      <c r="E8" s="9" t="s">
        <v>105</v>
      </c>
      <c r="F8" s="1">
        <f t="shared" ca="1" si="10"/>
        <v>0</v>
      </c>
      <c r="G8" s="1">
        <f t="shared" ca="1" si="11"/>
        <v>1</v>
      </c>
      <c r="H8" s="1">
        <f t="shared" ca="1" si="12"/>
        <v>0</v>
      </c>
      <c r="I8" s="1">
        <f t="shared" ca="1" si="13"/>
        <v>0</v>
      </c>
      <c r="J8" s="1">
        <f t="shared" ca="1" si="14"/>
        <v>0</v>
      </c>
      <c r="K8" s="1"/>
      <c r="L8" s="1">
        <f t="shared" ca="1" si="1"/>
        <v>1</v>
      </c>
      <c r="M8" s="1">
        <f t="shared" ca="1" si="2"/>
        <v>1</v>
      </c>
      <c r="N8" s="1">
        <f t="shared" si="9"/>
        <v>8</v>
      </c>
      <c r="O8" s="1"/>
      <c r="P8" s="12" t="str">
        <f>Masters!B9</f>
        <v>Methodical</v>
      </c>
      <c r="Q8" s="13">
        <f t="shared" ca="1" si="3"/>
        <v>15</v>
      </c>
      <c r="R8" s="13">
        <f t="shared" si="4"/>
        <v>10</v>
      </c>
      <c r="S8" s="13">
        <f t="shared" ca="1" si="5"/>
        <v>1.5</v>
      </c>
      <c r="T8" s="14">
        <f t="shared" ca="1" si="6"/>
        <v>0.375</v>
      </c>
      <c r="U8" s="1">
        <f t="shared" ca="1" si="7"/>
        <v>2</v>
      </c>
      <c r="V8" s="1"/>
      <c r="W8" s="15">
        <f t="shared" ca="1" si="8"/>
        <v>3</v>
      </c>
      <c r="X8" s="1"/>
      <c r="Y8" s="1"/>
      <c r="Z8" s="2"/>
      <c r="AA8" s="1"/>
      <c r="AB8" s="1"/>
      <c r="AC8" s="1"/>
      <c r="AD8" s="1"/>
      <c r="AE8" s="1"/>
      <c r="AF8" s="1"/>
    </row>
    <row r="9" spans="1:32" ht="15.75" customHeight="1" x14ac:dyDescent="0.35">
      <c r="B9" s="1">
        <v>5</v>
      </c>
      <c r="C9" s="8">
        <v>5</v>
      </c>
      <c r="D9" s="9" t="s">
        <v>30</v>
      </c>
      <c r="E9" s="9" t="s">
        <v>106</v>
      </c>
      <c r="F9" s="1">
        <f t="shared" ca="1" si="10"/>
        <v>1</v>
      </c>
      <c r="G9" s="1">
        <f t="shared" ca="1" si="11"/>
        <v>0</v>
      </c>
      <c r="H9" s="1">
        <f t="shared" ca="1" si="12"/>
        <v>0</v>
      </c>
      <c r="I9" s="1">
        <f t="shared" ca="1" si="13"/>
        <v>0</v>
      </c>
      <c r="J9" s="1">
        <f t="shared" ca="1" si="14"/>
        <v>0</v>
      </c>
      <c r="K9" s="1"/>
      <c r="L9" s="1">
        <f t="shared" ca="1" si="1"/>
        <v>1</v>
      </c>
      <c r="M9" s="1">
        <f t="shared" ca="1" si="2"/>
        <v>0</v>
      </c>
      <c r="N9" s="1">
        <f t="shared" si="9"/>
        <v>9</v>
      </c>
      <c r="O9" s="1"/>
      <c r="P9" s="12" t="str">
        <f>Masters!B10</f>
        <v>Objective</v>
      </c>
      <c r="Q9" s="13">
        <f t="shared" ca="1" si="3"/>
        <v>23</v>
      </c>
      <c r="R9" s="13">
        <f t="shared" si="4"/>
        <v>10</v>
      </c>
      <c r="S9" s="13">
        <f t="shared" ca="1" si="5"/>
        <v>2.2999999999999998</v>
      </c>
      <c r="T9" s="14">
        <f t="shared" ca="1" si="6"/>
        <v>0.57499999999999996</v>
      </c>
      <c r="U9" s="1">
        <f t="shared" ca="1" si="7"/>
        <v>3</v>
      </c>
      <c r="V9" s="1"/>
      <c r="W9" s="15">
        <f t="shared" ca="1" si="8"/>
        <v>3</v>
      </c>
      <c r="X9" s="1"/>
      <c r="Y9" s="1"/>
      <c r="Z9" s="2"/>
      <c r="AA9" s="1"/>
      <c r="AB9" s="1"/>
      <c r="AC9" s="1"/>
      <c r="AD9" s="1"/>
      <c r="AE9" s="1"/>
      <c r="AF9" s="1"/>
    </row>
    <row r="10" spans="1:32" ht="15.75" customHeight="1" x14ac:dyDescent="0.35">
      <c r="B10" s="1">
        <v>6</v>
      </c>
      <c r="C10" s="8">
        <v>6</v>
      </c>
      <c r="D10" s="9" t="s">
        <v>21</v>
      </c>
      <c r="E10" s="9" t="s">
        <v>107</v>
      </c>
      <c r="F10" s="1">
        <f t="shared" ca="1" si="10"/>
        <v>1</v>
      </c>
      <c r="G10" s="1">
        <f t="shared" ca="1" si="11"/>
        <v>0</v>
      </c>
      <c r="H10" s="1">
        <f t="shared" ca="1" si="12"/>
        <v>0</v>
      </c>
      <c r="I10" s="1">
        <f t="shared" ca="1" si="13"/>
        <v>0</v>
      </c>
      <c r="J10" s="1">
        <f t="shared" ca="1" si="14"/>
        <v>0</v>
      </c>
      <c r="K10" s="1"/>
      <c r="L10" s="1">
        <f t="shared" ca="1" si="1"/>
        <v>1</v>
      </c>
      <c r="M10" s="1">
        <f t="shared" ca="1" si="2"/>
        <v>0</v>
      </c>
      <c r="N10" s="1">
        <f t="shared" si="9"/>
        <v>10</v>
      </c>
      <c r="O10" s="1"/>
      <c r="P10" s="12">
        <f>Masters!B11</f>
        <v>0</v>
      </c>
      <c r="Q10" s="13"/>
      <c r="R10" s="13"/>
      <c r="S10" s="13"/>
      <c r="T10" s="14"/>
      <c r="U10" s="1"/>
      <c r="V10" s="1"/>
      <c r="W10" s="15"/>
      <c r="X10" s="1"/>
      <c r="Y10" s="1"/>
      <c r="Z10" s="2"/>
      <c r="AA10" s="1">
        <f>'WorkP-NewQOrder'!J7</f>
        <v>0</v>
      </c>
      <c r="AB10" s="1"/>
      <c r="AC10" s="1"/>
      <c r="AD10" s="1"/>
      <c r="AE10" s="1"/>
      <c r="AF10" s="1"/>
    </row>
    <row r="11" spans="1:32" ht="15.75" customHeight="1" x14ac:dyDescent="0.35">
      <c r="B11" s="1">
        <v>7</v>
      </c>
      <c r="C11" s="8">
        <v>7</v>
      </c>
      <c r="D11" s="9" t="s">
        <v>27</v>
      </c>
      <c r="E11" s="9" t="s">
        <v>108</v>
      </c>
      <c r="F11" s="1">
        <f t="shared" ca="1" si="10"/>
        <v>0</v>
      </c>
      <c r="G11" s="1">
        <f t="shared" ca="1" si="11"/>
        <v>1</v>
      </c>
      <c r="H11" s="1">
        <f t="shared" ca="1" si="12"/>
        <v>0</v>
      </c>
      <c r="I11" s="1">
        <f t="shared" ca="1" si="13"/>
        <v>0</v>
      </c>
      <c r="J11" s="1">
        <f t="shared" ca="1" si="14"/>
        <v>0</v>
      </c>
      <c r="K11" s="1"/>
      <c r="L11" s="1">
        <f t="shared" ca="1" si="1"/>
        <v>1</v>
      </c>
      <c r="M11" s="1">
        <f t="shared" ca="1" si="2"/>
        <v>1</v>
      </c>
      <c r="N11" s="1">
        <f t="shared" si="9"/>
        <v>11</v>
      </c>
      <c r="O11" s="1"/>
      <c r="P11" s="12">
        <f>Masters!B12</f>
        <v>0</v>
      </c>
      <c r="Q11" s="13"/>
      <c r="R11" s="13"/>
      <c r="S11" s="13"/>
      <c r="T11" s="14"/>
      <c r="U11" s="1"/>
      <c r="V11" s="1"/>
      <c r="W11" s="15"/>
      <c r="X11" s="1"/>
      <c r="Y11" s="1"/>
      <c r="Z11" s="2"/>
      <c r="AA11" s="1"/>
      <c r="AB11" s="1"/>
      <c r="AC11" s="1"/>
      <c r="AD11" s="1"/>
      <c r="AE11" s="1"/>
      <c r="AF11" s="1"/>
    </row>
    <row r="12" spans="1:32" ht="15.75" customHeight="1" x14ac:dyDescent="0.35">
      <c r="B12" s="1">
        <v>8</v>
      </c>
      <c r="C12" s="8">
        <v>8</v>
      </c>
      <c r="D12" s="9" t="s">
        <v>30</v>
      </c>
      <c r="E12" s="9" t="s">
        <v>109</v>
      </c>
      <c r="F12" s="1">
        <f t="shared" ca="1" si="10"/>
        <v>0</v>
      </c>
      <c r="G12" s="1">
        <f t="shared" ca="1" si="11"/>
        <v>0</v>
      </c>
      <c r="H12" s="1">
        <f t="shared" ca="1" si="12"/>
        <v>1</v>
      </c>
      <c r="I12" s="1">
        <f t="shared" ca="1" si="13"/>
        <v>0</v>
      </c>
      <c r="J12" s="1">
        <f t="shared" ca="1" si="14"/>
        <v>0</v>
      </c>
      <c r="K12" s="1"/>
      <c r="L12" s="1">
        <f t="shared" ca="1" si="1"/>
        <v>1</v>
      </c>
      <c r="M12" s="1">
        <f t="shared" ca="1" si="2"/>
        <v>2</v>
      </c>
      <c r="N12" s="1">
        <f t="shared" si="9"/>
        <v>12</v>
      </c>
      <c r="O12" s="1"/>
      <c r="P12" s="12">
        <f>Masters!B13</f>
        <v>0</v>
      </c>
      <c r="Q12" s="13"/>
      <c r="R12" s="13"/>
      <c r="S12" s="13"/>
      <c r="T12" s="14"/>
      <c r="U12" s="1"/>
      <c r="V12" s="1"/>
      <c r="W12" s="15"/>
      <c r="X12" s="1"/>
      <c r="Y12" s="1"/>
      <c r="Z12" s="2"/>
      <c r="AA12" s="1"/>
      <c r="AB12" s="1"/>
      <c r="AC12" s="1"/>
      <c r="AD12" s="1"/>
      <c r="AE12" s="1"/>
      <c r="AF12" s="1"/>
    </row>
    <row r="13" spans="1:32" ht="15.75" customHeight="1" x14ac:dyDescent="0.35">
      <c r="B13" s="1">
        <v>9</v>
      </c>
      <c r="C13" s="8">
        <v>9</v>
      </c>
      <c r="D13" s="9" t="s">
        <v>35</v>
      </c>
      <c r="E13" s="9" t="s">
        <v>110</v>
      </c>
      <c r="F13" s="1">
        <f t="shared" ca="1" si="10"/>
        <v>0</v>
      </c>
      <c r="G13" s="1">
        <f t="shared" ca="1" si="11"/>
        <v>0</v>
      </c>
      <c r="H13" s="1">
        <f t="shared" ca="1" si="12"/>
        <v>0</v>
      </c>
      <c r="I13" s="1">
        <f t="shared" ca="1" si="13"/>
        <v>1</v>
      </c>
      <c r="J13" s="1">
        <f t="shared" ca="1" si="14"/>
        <v>0</v>
      </c>
      <c r="K13" s="1"/>
      <c r="L13" s="1">
        <f t="shared" ca="1" si="1"/>
        <v>1</v>
      </c>
      <c r="M13" s="1">
        <f t="shared" ca="1" si="2"/>
        <v>3</v>
      </c>
      <c r="N13" s="1">
        <f t="shared" si="9"/>
        <v>13</v>
      </c>
      <c r="O13" s="1"/>
      <c r="P13" s="12">
        <f>Masters!B14</f>
        <v>0</v>
      </c>
      <c r="Q13" s="13"/>
      <c r="R13" s="13"/>
      <c r="S13" s="13"/>
      <c r="T13" s="14"/>
      <c r="U13" s="1"/>
      <c r="V13" s="1"/>
      <c r="W13" s="15"/>
      <c r="X13" s="1"/>
      <c r="Y13" s="1"/>
      <c r="Z13" s="2"/>
      <c r="AA13" s="1"/>
      <c r="AB13" s="1"/>
      <c r="AC13" s="1"/>
      <c r="AD13" s="1"/>
      <c r="AE13" s="1"/>
      <c r="AF13" s="1"/>
    </row>
    <row r="14" spans="1:32" ht="15.75" customHeight="1" x14ac:dyDescent="0.35">
      <c r="B14" s="1">
        <v>10</v>
      </c>
      <c r="C14" s="8">
        <v>10</v>
      </c>
      <c r="D14" s="9" t="s">
        <v>30</v>
      </c>
      <c r="E14" s="9" t="s">
        <v>111</v>
      </c>
      <c r="F14" s="1">
        <f t="shared" ca="1" si="10"/>
        <v>0</v>
      </c>
      <c r="G14" s="1">
        <f t="shared" ca="1" si="11"/>
        <v>0</v>
      </c>
      <c r="H14" s="1">
        <f t="shared" ca="1" si="12"/>
        <v>0</v>
      </c>
      <c r="I14" s="1">
        <f t="shared" ca="1" si="13"/>
        <v>0</v>
      </c>
      <c r="J14" s="1">
        <f t="shared" ca="1" si="14"/>
        <v>1</v>
      </c>
      <c r="K14" s="1"/>
      <c r="L14" s="1">
        <f t="shared" ca="1" si="1"/>
        <v>1</v>
      </c>
      <c r="M14" s="1">
        <f t="shared" ca="1" si="2"/>
        <v>4</v>
      </c>
      <c r="N14" s="1">
        <f t="shared" si="9"/>
        <v>14</v>
      </c>
      <c r="O14" s="1"/>
      <c r="P14" s="12">
        <f>Masters!B15</f>
        <v>0</v>
      </c>
      <c r="Q14" s="13"/>
      <c r="R14" s="13"/>
      <c r="S14" s="13"/>
      <c r="T14" s="13"/>
      <c r="U14" s="1"/>
      <c r="V14" s="1"/>
      <c r="W14" s="1"/>
      <c r="X14" s="1"/>
      <c r="Y14" s="1"/>
      <c r="Z14" s="2"/>
      <c r="AA14" s="1"/>
      <c r="AB14" s="1"/>
      <c r="AC14" s="1"/>
      <c r="AD14" s="1"/>
      <c r="AE14" s="1"/>
      <c r="AF14" s="1"/>
    </row>
    <row r="15" spans="1:32" ht="15.75" customHeight="1" x14ac:dyDescent="0.35">
      <c r="B15" s="1">
        <v>11</v>
      </c>
      <c r="C15" s="8">
        <v>11</v>
      </c>
      <c r="D15" s="9" t="s">
        <v>27</v>
      </c>
      <c r="E15" s="9" t="s">
        <v>112</v>
      </c>
      <c r="F15" s="1">
        <f t="shared" ca="1" si="10"/>
        <v>0</v>
      </c>
      <c r="G15" s="1">
        <f t="shared" ca="1" si="11"/>
        <v>0</v>
      </c>
      <c r="H15" s="1">
        <f t="shared" ca="1" si="12"/>
        <v>0</v>
      </c>
      <c r="I15" s="1">
        <f t="shared" ca="1" si="13"/>
        <v>0</v>
      </c>
      <c r="J15" s="1">
        <f t="shared" ca="1" si="14"/>
        <v>1</v>
      </c>
      <c r="K15" s="1"/>
      <c r="L15" s="1">
        <f t="shared" ca="1" si="1"/>
        <v>1</v>
      </c>
      <c r="M15" s="1">
        <f t="shared" ca="1" si="2"/>
        <v>4</v>
      </c>
      <c r="N15" s="1">
        <f t="shared" si="9"/>
        <v>15</v>
      </c>
      <c r="O15" s="1"/>
      <c r="P15" s="16" t="str">
        <f>Masters!B16</f>
        <v xml:space="preserve"> </v>
      </c>
      <c r="Q15" s="17"/>
      <c r="R15" s="17"/>
      <c r="S15" s="17"/>
      <c r="T15" s="17"/>
      <c r="U15" s="17"/>
      <c r="V15" s="17"/>
      <c r="W15" s="17"/>
      <c r="X15" s="17"/>
      <c r="Y15" s="1"/>
      <c r="Z15" s="16"/>
      <c r="AA15" s="17"/>
      <c r="AB15" s="1"/>
      <c r="AC15" s="1"/>
      <c r="AD15" s="1"/>
      <c r="AE15" s="1"/>
      <c r="AF15" s="1"/>
    </row>
    <row r="16" spans="1:32" ht="15.75" customHeight="1" x14ac:dyDescent="0.35">
      <c r="B16" s="1">
        <v>12</v>
      </c>
      <c r="C16" s="8">
        <v>12</v>
      </c>
      <c r="D16" s="9" t="s">
        <v>24</v>
      </c>
      <c r="E16" s="9" t="s">
        <v>113</v>
      </c>
      <c r="F16" s="1">
        <f t="shared" ca="1" si="10"/>
        <v>0</v>
      </c>
      <c r="G16" s="1">
        <f t="shared" ca="1" si="11"/>
        <v>0</v>
      </c>
      <c r="H16" s="1">
        <f t="shared" ca="1" si="12"/>
        <v>0</v>
      </c>
      <c r="I16" s="1">
        <f t="shared" ca="1" si="13"/>
        <v>1</v>
      </c>
      <c r="J16" s="1">
        <f t="shared" ca="1" si="14"/>
        <v>0</v>
      </c>
      <c r="K16" s="1"/>
      <c r="L16" s="1">
        <f t="shared" ca="1" si="1"/>
        <v>1</v>
      </c>
      <c r="M16" s="1">
        <f t="shared" ca="1" si="2"/>
        <v>3</v>
      </c>
      <c r="N16" s="1">
        <f t="shared" si="9"/>
        <v>16</v>
      </c>
      <c r="O16" s="1"/>
      <c r="P16" s="16"/>
      <c r="Q16" s="16"/>
      <c r="R16" s="16"/>
      <c r="S16" s="16"/>
      <c r="T16" s="16"/>
      <c r="U16" s="16"/>
      <c r="V16" s="16"/>
      <c r="W16" s="16"/>
      <c r="X16" s="16"/>
      <c r="Y16" s="1"/>
      <c r="Z16" s="16"/>
      <c r="AA16" s="16"/>
      <c r="AB16" s="1"/>
      <c r="AC16" s="1"/>
      <c r="AD16" s="1"/>
      <c r="AE16" s="1"/>
      <c r="AF16" s="1"/>
    </row>
    <row r="17" spans="2:32" ht="15.75" customHeight="1" x14ac:dyDescent="0.35">
      <c r="B17" s="1">
        <v>13</v>
      </c>
      <c r="C17" s="8">
        <v>13</v>
      </c>
      <c r="D17" s="9" t="s">
        <v>21</v>
      </c>
      <c r="E17" s="9" t="s">
        <v>114</v>
      </c>
      <c r="F17" s="1">
        <f t="shared" ca="1" si="10"/>
        <v>0</v>
      </c>
      <c r="G17" s="1">
        <f t="shared" ca="1" si="11"/>
        <v>0</v>
      </c>
      <c r="H17" s="1">
        <f t="shared" ca="1" si="12"/>
        <v>1</v>
      </c>
      <c r="I17" s="1">
        <f t="shared" ca="1" si="13"/>
        <v>0</v>
      </c>
      <c r="J17" s="1">
        <f t="shared" ca="1" si="14"/>
        <v>0</v>
      </c>
      <c r="K17" s="1"/>
      <c r="L17" s="1">
        <f t="shared" ca="1" si="1"/>
        <v>1</v>
      </c>
      <c r="M17" s="1">
        <f t="shared" ca="1" si="2"/>
        <v>2</v>
      </c>
      <c r="N17" s="1">
        <f t="shared" si="9"/>
        <v>17</v>
      </c>
      <c r="O17" s="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1"/>
      <c r="AC17" s="1"/>
      <c r="AD17" s="1"/>
      <c r="AE17" s="1"/>
      <c r="AF17" s="1"/>
    </row>
    <row r="18" spans="2:32" ht="15.75" customHeight="1" x14ac:dyDescent="0.35">
      <c r="B18" s="1">
        <v>14</v>
      </c>
      <c r="C18" s="8">
        <v>14</v>
      </c>
      <c r="D18" s="9" t="s">
        <v>27</v>
      </c>
      <c r="E18" s="9" t="s">
        <v>115</v>
      </c>
      <c r="F18" s="1">
        <f t="shared" ca="1" si="10"/>
        <v>0</v>
      </c>
      <c r="G18" s="1">
        <f t="shared" ca="1" si="11"/>
        <v>1</v>
      </c>
      <c r="H18" s="1">
        <f t="shared" ca="1" si="12"/>
        <v>0</v>
      </c>
      <c r="I18" s="1">
        <f t="shared" ca="1" si="13"/>
        <v>0</v>
      </c>
      <c r="J18" s="1">
        <f t="shared" ca="1" si="14"/>
        <v>0</v>
      </c>
      <c r="K18" s="1"/>
      <c r="L18" s="1">
        <f t="shared" ca="1" si="1"/>
        <v>1</v>
      </c>
      <c r="M18" s="1">
        <f t="shared" ca="1" si="2"/>
        <v>1</v>
      </c>
      <c r="N18" s="1">
        <f t="shared" si="9"/>
        <v>18</v>
      </c>
      <c r="O18" s="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1"/>
      <c r="AC18" s="1"/>
      <c r="AD18" s="1"/>
      <c r="AE18" s="1"/>
      <c r="AF18" s="1"/>
    </row>
    <row r="19" spans="2:32" ht="15.75" customHeight="1" x14ac:dyDescent="0.35">
      <c r="B19" s="1">
        <v>15</v>
      </c>
      <c r="C19" s="8">
        <v>15</v>
      </c>
      <c r="D19" s="9" t="s">
        <v>21</v>
      </c>
      <c r="E19" s="9" t="s">
        <v>116</v>
      </c>
      <c r="F19" s="1">
        <f t="shared" ca="1" si="10"/>
        <v>1</v>
      </c>
      <c r="G19" s="1">
        <f t="shared" ca="1" si="11"/>
        <v>0</v>
      </c>
      <c r="H19" s="1">
        <f t="shared" ca="1" si="12"/>
        <v>0</v>
      </c>
      <c r="I19" s="1">
        <f t="shared" ca="1" si="13"/>
        <v>0</v>
      </c>
      <c r="J19" s="1">
        <f t="shared" ca="1" si="14"/>
        <v>0</v>
      </c>
      <c r="K19" s="1"/>
      <c r="L19" s="1">
        <f t="shared" ca="1" si="1"/>
        <v>1</v>
      </c>
      <c r="M19" s="1">
        <f t="shared" ca="1" si="2"/>
        <v>0</v>
      </c>
      <c r="N19" s="1">
        <f t="shared" si="9"/>
        <v>19</v>
      </c>
      <c r="O19" s="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1"/>
      <c r="AC19" s="1"/>
      <c r="AD19" s="1"/>
      <c r="AE19" s="1"/>
      <c r="AF19" s="1"/>
    </row>
    <row r="20" spans="2:32" ht="15.75" customHeight="1" x14ac:dyDescent="0.35">
      <c r="B20" s="1">
        <v>16</v>
      </c>
      <c r="C20" s="8">
        <v>16</v>
      </c>
      <c r="D20" s="9" t="s">
        <v>30</v>
      </c>
      <c r="E20" s="9" t="s">
        <v>117</v>
      </c>
      <c r="F20" s="1">
        <f t="shared" ca="1" si="10"/>
        <v>1</v>
      </c>
      <c r="G20" s="1">
        <f t="shared" ca="1" si="11"/>
        <v>0</v>
      </c>
      <c r="H20" s="1">
        <f t="shared" ca="1" si="12"/>
        <v>0</v>
      </c>
      <c r="I20" s="1">
        <f t="shared" ca="1" si="13"/>
        <v>0</v>
      </c>
      <c r="J20" s="1">
        <f t="shared" ca="1" si="14"/>
        <v>0</v>
      </c>
      <c r="K20" s="1"/>
      <c r="L20" s="1">
        <f t="shared" ca="1" si="1"/>
        <v>1</v>
      </c>
      <c r="M20" s="1">
        <f t="shared" ca="1" si="2"/>
        <v>0</v>
      </c>
      <c r="N20" s="1">
        <f t="shared" si="9"/>
        <v>20</v>
      </c>
      <c r="O20" s="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1"/>
      <c r="AC20" s="1"/>
      <c r="AD20" s="1"/>
      <c r="AE20" s="1"/>
      <c r="AF20" s="1"/>
    </row>
    <row r="21" spans="2:32" ht="15.75" customHeight="1" x14ac:dyDescent="0.35">
      <c r="B21" s="1">
        <v>17</v>
      </c>
      <c r="C21" s="8">
        <v>17</v>
      </c>
      <c r="D21" s="9" t="s">
        <v>30</v>
      </c>
      <c r="E21" s="9" t="s">
        <v>118</v>
      </c>
      <c r="F21" s="1">
        <f t="shared" ca="1" si="10"/>
        <v>0</v>
      </c>
      <c r="G21" s="1">
        <f t="shared" ca="1" si="11"/>
        <v>1</v>
      </c>
      <c r="H21" s="1">
        <f t="shared" ca="1" si="12"/>
        <v>0</v>
      </c>
      <c r="I21" s="1">
        <f t="shared" ca="1" si="13"/>
        <v>0</v>
      </c>
      <c r="J21" s="1">
        <f t="shared" ca="1" si="14"/>
        <v>0</v>
      </c>
      <c r="K21" s="1"/>
      <c r="L21" s="1">
        <f t="shared" ca="1" si="1"/>
        <v>1</v>
      </c>
      <c r="M21" s="1">
        <f t="shared" ca="1" si="2"/>
        <v>1</v>
      </c>
      <c r="N21" s="1">
        <f t="shared" si="9"/>
        <v>21</v>
      </c>
      <c r="O21" s="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1"/>
      <c r="AC21" s="1"/>
      <c r="AD21" s="1"/>
      <c r="AE21" s="1"/>
      <c r="AF21" s="1"/>
    </row>
    <row r="22" spans="2:32" ht="15.75" customHeight="1" x14ac:dyDescent="0.35">
      <c r="B22" s="1">
        <v>18</v>
      </c>
      <c r="C22" s="8">
        <v>18</v>
      </c>
      <c r="D22" s="9" t="s">
        <v>27</v>
      </c>
      <c r="E22" s="9" t="s">
        <v>119</v>
      </c>
      <c r="F22" s="1">
        <f t="shared" ca="1" si="10"/>
        <v>0</v>
      </c>
      <c r="G22" s="1">
        <f t="shared" ca="1" si="11"/>
        <v>0</v>
      </c>
      <c r="H22" s="1">
        <f t="shared" ca="1" si="12"/>
        <v>1</v>
      </c>
      <c r="I22" s="1">
        <f t="shared" ca="1" si="13"/>
        <v>0</v>
      </c>
      <c r="J22" s="1">
        <f t="shared" ca="1" si="14"/>
        <v>0</v>
      </c>
      <c r="K22" s="1"/>
      <c r="L22" s="1">
        <f t="shared" ca="1" si="1"/>
        <v>1</v>
      </c>
      <c r="M22" s="1">
        <f t="shared" ca="1" si="2"/>
        <v>2</v>
      </c>
      <c r="N22" s="1">
        <f t="shared" si="9"/>
        <v>22</v>
      </c>
      <c r="O22" s="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1"/>
      <c r="AC22" s="1"/>
      <c r="AD22" s="1"/>
      <c r="AE22" s="1"/>
      <c r="AF22" s="1"/>
    </row>
    <row r="23" spans="2:32" ht="15.75" customHeight="1" x14ac:dyDescent="0.35">
      <c r="B23" s="1">
        <v>19</v>
      </c>
      <c r="C23" s="8">
        <v>19</v>
      </c>
      <c r="D23" s="9" t="s">
        <v>24</v>
      </c>
      <c r="E23" s="9" t="s">
        <v>120</v>
      </c>
      <c r="F23" s="1">
        <f t="shared" ca="1" si="10"/>
        <v>0</v>
      </c>
      <c r="G23" s="1">
        <f t="shared" ca="1" si="11"/>
        <v>0</v>
      </c>
      <c r="H23" s="1">
        <f t="shared" ca="1" si="12"/>
        <v>0</v>
      </c>
      <c r="I23" s="1">
        <f t="shared" ca="1" si="13"/>
        <v>1</v>
      </c>
      <c r="J23" s="1">
        <f t="shared" ca="1" si="14"/>
        <v>0</v>
      </c>
      <c r="K23" s="1"/>
      <c r="L23" s="1">
        <f t="shared" ca="1" si="1"/>
        <v>1</v>
      </c>
      <c r="M23" s="1">
        <f t="shared" ca="1" si="2"/>
        <v>3</v>
      </c>
      <c r="N23" s="1">
        <f t="shared" si="9"/>
        <v>23</v>
      </c>
      <c r="O23" s="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1"/>
      <c r="AC23" s="1"/>
      <c r="AD23" s="1"/>
      <c r="AE23" s="1"/>
      <c r="AF23" s="1"/>
    </row>
    <row r="24" spans="2:32" ht="15.75" customHeight="1" x14ac:dyDescent="0.35">
      <c r="B24" s="1">
        <v>20</v>
      </c>
      <c r="C24" s="8">
        <v>20</v>
      </c>
      <c r="D24" s="9" t="s">
        <v>24</v>
      </c>
      <c r="E24" s="9" t="s">
        <v>121</v>
      </c>
      <c r="F24" s="1">
        <f t="shared" ca="1" si="10"/>
        <v>0</v>
      </c>
      <c r="G24" s="1">
        <f t="shared" ca="1" si="11"/>
        <v>0</v>
      </c>
      <c r="H24" s="1">
        <f t="shared" ca="1" si="12"/>
        <v>0</v>
      </c>
      <c r="I24" s="1">
        <f t="shared" ca="1" si="13"/>
        <v>0</v>
      </c>
      <c r="J24" s="1">
        <f t="shared" ca="1" si="14"/>
        <v>1</v>
      </c>
      <c r="K24" s="1"/>
      <c r="L24" s="1">
        <f t="shared" ca="1" si="1"/>
        <v>1</v>
      </c>
      <c r="M24" s="1">
        <f t="shared" ca="1" si="2"/>
        <v>4</v>
      </c>
      <c r="N24" s="1">
        <f t="shared" si="9"/>
        <v>24</v>
      </c>
      <c r="O24" s="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1"/>
      <c r="AC24" s="1"/>
      <c r="AD24" s="1"/>
      <c r="AE24" s="1"/>
      <c r="AF24" s="1"/>
    </row>
    <row r="25" spans="2:32" ht="15.75" customHeight="1" x14ac:dyDescent="0.35">
      <c r="B25" s="1">
        <v>21</v>
      </c>
      <c r="C25" s="8">
        <v>21</v>
      </c>
      <c r="D25" s="9" t="s">
        <v>35</v>
      </c>
      <c r="E25" s="9" t="s">
        <v>122</v>
      </c>
      <c r="F25" s="1">
        <f t="shared" ca="1" si="10"/>
        <v>0</v>
      </c>
      <c r="G25" s="1">
        <f t="shared" ca="1" si="11"/>
        <v>0</v>
      </c>
      <c r="H25" s="1">
        <f t="shared" ca="1" si="12"/>
        <v>0</v>
      </c>
      <c r="I25" s="1">
        <f t="shared" ca="1" si="13"/>
        <v>0</v>
      </c>
      <c r="J25" s="1">
        <f t="shared" ca="1" si="14"/>
        <v>1</v>
      </c>
      <c r="K25" s="1"/>
      <c r="L25" s="1">
        <f t="shared" ca="1" si="1"/>
        <v>1</v>
      </c>
      <c r="M25" s="1">
        <f t="shared" ca="1" si="2"/>
        <v>4</v>
      </c>
      <c r="N25" s="1">
        <f t="shared" si="9"/>
        <v>25</v>
      </c>
      <c r="O25" s="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1"/>
      <c r="AC25" s="1"/>
      <c r="AD25" s="1"/>
      <c r="AE25" s="1"/>
      <c r="AF25" s="1"/>
    </row>
    <row r="26" spans="2:32" ht="15.75" customHeight="1" x14ac:dyDescent="0.35">
      <c r="B26" s="1">
        <v>22</v>
      </c>
      <c r="C26" s="8">
        <v>22</v>
      </c>
      <c r="D26" s="9" t="s">
        <v>21</v>
      </c>
      <c r="E26" s="9" t="s">
        <v>123</v>
      </c>
      <c r="F26" s="1">
        <f t="shared" ca="1" si="10"/>
        <v>0</v>
      </c>
      <c r="G26" s="1">
        <f t="shared" ca="1" si="11"/>
        <v>0</v>
      </c>
      <c r="H26" s="1">
        <f t="shared" ca="1" si="12"/>
        <v>0</v>
      </c>
      <c r="I26" s="1">
        <f t="shared" ca="1" si="13"/>
        <v>1</v>
      </c>
      <c r="J26" s="1">
        <f t="shared" ca="1" si="14"/>
        <v>0</v>
      </c>
      <c r="K26" s="1"/>
      <c r="L26" s="1">
        <f t="shared" ca="1" si="1"/>
        <v>1</v>
      </c>
      <c r="M26" s="1">
        <f t="shared" ca="1" si="2"/>
        <v>3</v>
      </c>
      <c r="N26" s="1">
        <f t="shared" si="9"/>
        <v>26</v>
      </c>
      <c r="O26" s="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1"/>
      <c r="AC26" s="1"/>
      <c r="AD26" s="1"/>
      <c r="AE26" s="1"/>
      <c r="AF26" s="1"/>
    </row>
    <row r="27" spans="2:32" ht="15.75" customHeight="1" x14ac:dyDescent="0.35">
      <c r="B27" s="1">
        <v>23</v>
      </c>
      <c r="C27" s="8">
        <v>23</v>
      </c>
      <c r="D27" s="9" t="s">
        <v>35</v>
      </c>
      <c r="E27" s="9" t="s">
        <v>124</v>
      </c>
      <c r="F27" s="1">
        <f t="shared" ca="1" si="10"/>
        <v>0</v>
      </c>
      <c r="G27" s="1">
        <f t="shared" ca="1" si="11"/>
        <v>0</v>
      </c>
      <c r="H27" s="1">
        <f t="shared" ca="1" si="12"/>
        <v>1</v>
      </c>
      <c r="I27" s="1">
        <f t="shared" ca="1" si="13"/>
        <v>0</v>
      </c>
      <c r="J27" s="1">
        <f t="shared" ca="1" si="14"/>
        <v>0</v>
      </c>
      <c r="K27" s="1"/>
      <c r="L27" s="1">
        <f t="shared" ca="1" si="1"/>
        <v>1</v>
      </c>
      <c r="M27" s="1">
        <f t="shared" ca="1" si="2"/>
        <v>2</v>
      </c>
      <c r="N27" s="1">
        <f t="shared" si="9"/>
        <v>27</v>
      </c>
      <c r="O27" s="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1"/>
      <c r="AC27" s="1"/>
      <c r="AD27" s="1"/>
      <c r="AE27" s="1"/>
      <c r="AF27" s="1"/>
    </row>
    <row r="28" spans="2:32" ht="15.75" customHeight="1" x14ac:dyDescent="0.35">
      <c r="B28" s="1">
        <v>24</v>
      </c>
      <c r="C28" s="8">
        <v>24</v>
      </c>
      <c r="D28" s="9" t="s">
        <v>27</v>
      </c>
      <c r="E28" s="9" t="s">
        <v>125</v>
      </c>
      <c r="F28" s="1">
        <f t="shared" ca="1" si="10"/>
        <v>0</v>
      </c>
      <c r="G28" s="1">
        <f t="shared" ca="1" si="11"/>
        <v>1</v>
      </c>
      <c r="H28" s="1">
        <f t="shared" ca="1" si="12"/>
        <v>0</v>
      </c>
      <c r="I28" s="1">
        <f t="shared" ca="1" si="13"/>
        <v>0</v>
      </c>
      <c r="J28" s="1">
        <f t="shared" ca="1" si="14"/>
        <v>0</v>
      </c>
      <c r="K28" s="1"/>
      <c r="L28" s="1">
        <f t="shared" ca="1" si="1"/>
        <v>1</v>
      </c>
      <c r="M28" s="1">
        <f t="shared" ca="1" si="2"/>
        <v>1</v>
      </c>
      <c r="N28" s="1">
        <f t="shared" si="9"/>
        <v>28</v>
      </c>
      <c r="O28" s="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1"/>
      <c r="AC28" s="1"/>
      <c r="AD28" s="1"/>
      <c r="AE28" s="1"/>
      <c r="AF28" s="1"/>
    </row>
    <row r="29" spans="2:32" ht="15.75" customHeight="1" x14ac:dyDescent="0.35">
      <c r="B29" s="1">
        <v>25</v>
      </c>
      <c r="C29" s="8">
        <v>25</v>
      </c>
      <c r="D29" s="9" t="s">
        <v>35</v>
      </c>
      <c r="E29" s="9" t="s">
        <v>126</v>
      </c>
      <c r="F29" s="1">
        <f t="shared" ca="1" si="10"/>
        <v>1</v>
      </c>
      <c r="G29" s="1">
        <f t="shared" ca="1" si="11"/>
        <v>0</v>
      </c>
      <c r="H29" s="1">
        <f t="shared" ca="1" si="12"/>
        <v>0</v>
      </c>
      <c r="I29" s="1">
        <f t="shared" ca="1" si="13"/>
        <v>0</v>
      </c>
      <c r="J29" s="1">
        <f t="shared" ca="1" si="14"/>
        <v>0</v>
      </c>
      <c r="K29" s="1"/>
      <c r="L29" s="1">
        <f t="shared" ca="1" si="1"/>
        <v>1</v>
      </c>
      <c r="M29" s="1">
        <f t="shared" ca="1" si="2"/>
        <v>0</v>
      </c>
      <c r="N29" s="1">
        <f t="shared" si="9"/>
        <v>29</v>
      </c>
      <c r="O29" s="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1"/>
      <c r="AC29" s="1"/>
      <c r="AD29" s="1"/>
      <c r="AE29" s="1"/>
      <c r="AF29" s="1"/>
    </row>
    <row r="30" spans="2:32" ht="15.75" customHeight="1" x14ac:dyDescent="0.35">
      <c r="B30" s="1">
        <v>26</v>
      </c>
      <c r="C30" s="8">
        <v>26</v>
      </c>
      <c r="D30" s="9" t="s">
        <v>24</v>
      </c>
      <c r="E30" s="9" t="s">
        <v>127</v>
      </c>
      <c r="F30" s="1">
        <f t="shared" ca="1" si="10"/>
        <v>1</v>
      </c>
      <c r="G30" s="1">
        <f t="shared" ca="1" si="11"/>
        <v>0</v>
      </c>
      <c r="H30" s="1">
        <f t="shared" ca="1" si="12"/>
        <v>0</v>
      </c>
      <c r="I30" s="1">
        <f t="shared" ca="1" si="13"/>
        <v>0</v>
      </c>
      <c r="J30" s="1">
        <f t="shared" ca="1" si="14"/>
        <v>0</v>
      </c>
      <c r="K30" s="1"/>
      <c r="L30" s="1">
        <f t="shared" ca="1" si="1"/>
        <v>1</v>
      </c>
      <c r="M30" s="1">
        <f t="shared" ca="1" si="2"/>
        <v>0</v>
      </c>
      <c r="N30" s="1">
        <f t="shared" si="9"/>
        <v>30</v>
      </c>
      <c r="O30" s="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1"/>
      <c r="AC30" s="1"/>
      <c r="AD30" s="1"/>
      <c r="AE30" s="1"/>
      <c r="AF30" s="1"/>
    </row>
    <row r="31" spans="2:32" ht="15.75" customHeight="1" x14ac:dyDescent="0.35">
      <c r="B31" s="1">
        <v>27</v>
      </c>
      <c r="C31" s="8">
        <v>27</v>
      </c>
      <c r="D31" s="9" t="s">
        <v>24</v>
      </c>
      <c r="E31" s="9" t="s">
        <v>128</v>
      </c>
      <c r="F31" s="1">
        <f t="shared" ca="1" si="10"/>
        <v>0</v>
      </c>
      <c r="G31" s="1">
        <f t="shared" ca="1" si="11"/>
        <v>1</v>
      </c>
      <c r="H31" s="1">
        <f t="shared" ca="1" si="12"/>
        <v>0</v>
      </c>
      <c r="I31" s="1">
        <f t="shared" ca="1" si="13"/>
        <v>0</v>
      </c>
      <c r="J31" s="1">
        <f t="shared" ca="1" si="14"/>
        <v>0</v>
      </c>
      <c r="K31" s="1"/>
      <c r="L31" s="1">
        <f t="shared" ca="1" si="1"/>
        <v>1</v>
      </c>
      <c r="M31" s="1">
        <f t="shared" ca="1" si="2"/>
        <v>1</v>
      </c>
      <c r="N31" s="1">
        <f t="shared" si="9"/>
        <v>31</v>
      </c>
      <c r="O31" s="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1"/>
      <c r="AC31" s="1"/>
      <c r="AD31" s="1"/>
      <c r="AE31" s="1"/>
      <c r="AF31" s="1"/>
    </row>
    <row r="32" spans="2:32" ht="15.75" customHeight="1" x14ac:dyDescent="0.35">
      <c r="B32" s="1">
        <v>28</v>
      </c>
      <c r="C32" s="8">
        <v>28</v>
      </c>
      <c r="D32" s="9" t="s">
        <v>21</v>
      </c>
      <c r="E32" s="9" t="s">
        <v>129</v>
      </c>
      <c r="F32" s="1">
        <f t="shared" ca="1" si="10"/>
        <v>0</v>
      </c>
      <c r="G32" s="1">
        <f t="shared" ca="1" si="11"/>
        <v>0</v>
      </c>
      <c r="H32" s="1">
        <f t="shared" ca="1" si="12"/>
        <v>1</v>
      </c>
      <c r="I32" s="1">
        <f t="shared" ca="1" si="13"/>
        <v>0</v>
      </c>
      <c r="J32" s="1">
        <f t="shared" ca="1" si="14"/>
        <v>0</v>
      </c>
      <c r="K32" s="1"/>
      <c r="L32" s="1">
        <f t="shared" ca="1" si="1"/>
        <v>1</v>
      </c>
      <c r="M32" s="1">
        <f t="shared" ca="1" si="2"/>
        <v>2</v>
      </c>
      <c r="N32" s="1">
        <f t="shared" si="9"/>
        <v>32</v>
      </c>
      <c r="O32" s="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1"/>
      <c r="AC32" s="1"/>
      <c r="AD32" s="1"/>
      <c r="AE32" s="1"/>
      <c r="AF32" s="1"/>
    </row>
    <row r="33" spans="1:32" ht="15.75" customHeight="1" x14ac:dyDescent="0.35">
      <c r="B33" s="1">
        <v>29</v>
      </c>
      <c r="C33" s="8">
        <v>29</v>
      </c>
      <c r="D33" s="9" t="s">
        <v>35</v>
      </c>
      <c r="E33" s="9" t="s">
        <v>130</v>
      </c>
      <c r="F33" s="1">
        <f t="shared" ca="1" si="10"/>
        <v>0</v>
      </c>
      <c r="G33" s="1">
        <f t="shared" ca="1" si="11"/>
        <v>0</v>
      </c>
      <c r="H33" s="1">
        <f t="shared" ca="1" si="12"/>
        <v>0</v>
      </c>
      <c r="I33" s="1">
        <f t="shared" ca="1" si="13"/>
        <v>1</v>
      </c>
      <c r="J33" s="1">
        <f t="shared" ca="1" si="14"/>
        <v>0</v>
      </c>
      <c r="K33" s="1"/>
      <c r="L33" s="1">
        <f t="shared" ca="1" si="1"/>
        <v>1</v>
      </c>
      <c r="M33" s="1">
        <f t="shared" ca="1" si="2"/>
        <v>3</v>
      </c>
      <c r="N33" s="1">
        <f t="shared" si="9"/>
        <v>33</v>
      </c>
      <c r="O33" s="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1"/>
      <c r="AC33" s="1"/>
      <c r="AD33" s="1"/>
      <c r="AE33" s="1"/>
      <c r="AF33" s="1"/>
    </row>
    <row r="34" spans="1:32" ht="15.75" customHeight="1" x14ac:dyDescent="0.35">
      <c r="B34" s="1">
        <v>30</v>
      </c>
      <c r="C34" s="8">
        <v>30</v>
      </c>
      <c r="D34" s="9" t="s">
        <v>35</v>
      </c>
      <c r="E34" s="9" t="s">
        <v>131</v>
      </c>
      <c r="F34" s="1">
        <f t="shared" ca="1" si="10"/>
        <v>0</v>
      </c>
      <c r="G34" s="1">
        <f t="shared" ca="1" si="11"/>
        <v>0</v>
      </c>
      <c r="H34" s="1">
        <f t="shared" ca="1" si="12"/>
        <v>0</v>
      </c>
      <c r="I34" s="1">
        <f t="shared" ca="1" si="13"/>
        <v>0</v>
      </c>
      <c r="J34" s="1">
        <f t="shared" ca="1" si="14"/>
        <v>1</v>
      </c>
      <c r="K34" s="1"/>
      <c r="L34" s="1">
        <f t="shared" ca="1" si="1"/>
        <v>1</v>
      </c>
      <c r="M34" s="1">
        <f t="shared" ca="1" si="2"/>
        <v>4</v>
      </c>
      <c r="N34" s="1">
        <f t="shared" si="9"/>
        <v>34</v>
      </c>
      <c r="O34" s="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1"/>
      <c r="AC34" s="1"/>
      <c r="AD34" s="1"/>
      <c r="AE34" s="1"/>
      <c r="AF34" s="1"/>
    </row>
    <row r="35" spans="1:32" ht="15.75" customHeight="1" x14ac:dyDescent="0.35">
      <c r="B35" s="1">
        <v>31</v>
      </c>
      <c r="C35" s="8">
        <v>31</v>
      </c>
      <c r="D35" s="9" t="s">
        <v>24</v>
      </c>
      <c r="E35" s="9" t="s">
        <v>132</v>
      </c>
      <c r="F35" s="1">
        <f t="shared" ca="1" si="10"/>
        <v>0</v>
      </c>
      <c r="G35" s="1">
        <f t="shared" ca="1" si="11"/>
        <v>0</v>
      </c>
      <c r="H35" s="1">
        <f t="shared" ca="1" si="12"/>
        <v>0</v>
      </c>
      <c r="I35" s="1">
        <f t="shared" ca="1" si="13"/>
        <v>0</v>
      </c>
      <c r="J35" s="1">
        <f t="shared" ca="1" si="14"/>
        <v>1</v>
      </c>
      <c r="K35" s="1"/>
      <c r="L35" s="1">
        <f t="shared" ca="1" si="1"/>
        <v>1</v>
      </c>
      <c r="M35" s="1">
        <f t="shared" ca="1" si="2"/>
        <v>4</v>
      </c>
      <c r="N35" s="1">
        <f t="shared" si="9"/>
        <v>35</v>
      </c>
      <c r="O35" s="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1"/>
      <c r="AC35" s="1"/>
      <c r="AD35" s="1"/>
      <c r="AE35" s="1"/>
      <c r="AF35" s="1"/>
    </row>
    <row r="36" spans="1:32" ht="15.75" customHeight="1" x14ac:dyDescent="0.35">
      <c r="B36" s="1">
        <v>32</v>
      </c>
      <c r="C36" s="8">
        <v>32</v>
      </c>
      <c r="D36" s="9" t="s">
        <v>27</v>
      </c>
      <c r="E36" s="9" t="s">
        <v>133</v>
      </c>
      <c r="F36" s="1">
        <f t="shared" ca="1" si="10"/>
        <v>0</v>
      </c>
      <c r="G36" s="1">
        <f t="shared" ca="1" si="11"/>
        <v>0</v>
      </c>
      <c r="H36" s="1">
        <f t="shared" ca="1" si="12"/>
        <v>0</v>
      </c>
      <c r="I36" s="1">
        <f t="shared" ca="1" si="13"/>
        <v>1</v>
      </c>
      <c r="J36" s="1">
        <f t="shared" ca="1" si="14"/>
        <v>0</v>
      </c>
      <c r="K36" s="1"/>
      <c r="L36" s="1">
        <f t="shared" ca="1" si="1"/>
        <v>1</v>
      </c>
      <c r="M36" s="1">
        <f t="shared" ca="1" si="2"/>
        <v>3</v>
      </c>
      <c r="N36" s="1">
        <f t="shared" si="9"/>
        <v>36</v>
      </c>
      <c r="O36" s="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1"/>
      <c r="AC36" s="1"/>
      <c r="AD36" s="1"/>
      <c r="AE36" s="1"/>
      <c r="AF36" s="1"/>
    </row>
    <row r="37" spans="1:32" ht="15.75" customHeight="1" x14ac:dyDescent="0.35">
      <c r="B37" s="1">
        <v>33</v>
      </c>
      <c r="C37" s="8">
        <v>33</v>
      </c>
      <c r="D37" s="9" t="s">
        <v>30</v>
      </c>
      <c r="E37" s="9" t="s">
        <v>134</v>
      </c>
      <c r="F37" s="1">
        <f t="shared" ca="1" si="10"/>
        <v>0</v>
      </c>
      <c r="G37" s="1">
        <f t="shared" ca="1" si="11"/>
        <v>0</v>
      </c>
      <c r="H37" s="1">
        <f t="shared" ca="1" si="12"/>
        <v>1</v>
      </c>
      <c r="I37" s="1">
        <f t="shared" ca="1" si="13"/>
        <v>0</v>
      </c>
      <c r="J37" s="1">
        <f t="shared" ca="1" si="14"/>
        <v>0</v>
      </c>
      <c r="K37" s="1"/>
      <c r="L37" s="1">
        <f t="shared" ca="1" si="1"/>
        <v>1</v>
      </c>
      <c r="M37" s="1">
        <f t="shared" ca="1" si="2"/>
        <v>2</v>
      </c>
      <c r="N37" s="1">
        <f t="shared" si="9"/>
        <v>37</v>
      </c>
      <c r="O37" s="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1"/>
      <c r="AC37" s="1"/>
      <c r="AD37" s="1"/>
      <c r="AE37" s="1"/>
      <c r="AF37" s="1"/>
    </row>
    <row r="38" spans="1:32" ht="15.75" customHeight="1" x14ac:dyDescent="0.35">
      <c r="B38" s="1">
        <v>34</v>
      </c>
      <c r="C38" s="8">
        <v>34</v>
      </c>
      <c r="D38" s="9" t="s">
        <v>35</v>
      </c>
      <c r="E38" s="9" t="s">
        <v>135</v>
      </c>
      <c r="F38" s="1">
        <f t="shared" ca="1" si="10"/>
        <v>0</v>
      </c>
      <c r="G38" s="1">
        <f t="shared" ca="1" si="11"/>
        <v>1</v>
      </c>
      <c r="H38" s="1">
        <f t="shared" ca="1" si="12"/>
        <v>0</v>
      </c>
      <c r="I38" s="1">
        <f t="shared" ca="1" si="13"/>
        <v>0</v>
      </c>
      <c r="J38" s="1">
        <f t="shared" ca="1" si="14"/>
        <v>0</v>
      </c>
      <c r="K38" s="1"/>
      <c r="L38" s="1">
        <f t="shared" ca="1" si="1"/>
        <v>1</v>
      </c>
      <c r="M38" s="1">
        <f t="shared" ca="1" si="2"/>
        <v>1</v>
      </c>
      <c r="N38" s="1">
        <f t="shared" si="9"/>
        <v>38</v>
      </c>
      <c r="O38" s="17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1"/>
      <c r="AC38" s="1"/>
      <c r="AD38" s="1"/>
      <c r="AE38" s="1"/>
      <c r="AF38" s="1"/>
    </row>
    <row r="39" spans="1:32" ht="15.75" customHeight="1" x14ac:dyDescent="0.35">
      <c r="B39" s="1">
        <v>35</v>
      </c>
      <c r="C39" s="8">
        <v>35</v>
      </c>
      <c r="D39" s="9" t="s">
        <v>21</v>
      </c>
      <c r="E39" s="9" t="s">
        <v>136</v>
      </c>
      <c r="F39" s="1">
        <f t="shared" ca="1" si="10"/>
        <v>1</v>
      </c>
      <c r="G39" s="1">
        <f t="shared" ca="1" si="11"/>
        <v>0</v>
      </c>
      <c r="H39" s="1">
        <f t="shared" ca="1" si="12"/>
        <v>0</v>
      </c>
      <c r="I39" s="1">
        <f t="shared" ca="1" si="13"/>
        <v>0</v>
      </c>
      <c r="J39" s="1">
        <f t="shared" ca="1" si="14"/>
        <v>0</v>
      </c>
      <c r="K39" s="1"/>
      <c r="L39" s="1">
        <f t="shared" ca="1" si="1"/>
        <v>1</v>
      </c>
      <c r="M39" s="1">
        <f t="shared" ca="1" si="2"/>
        <v>0</v>
      </c>
      <c r="N39" s="1">
        <f t="shared" si="9"/>
        <v>39</v>
      </c>
      <c r="O39" s="17"/>
      <c r="P39" s="16"/>
      <c r="Q39" s="33"/>
      <c r="R39" s="33"/>
      <c r="S39" s="33"/>
      <c r="T39" s="33"/>
      <c r="U39" s="33"/>
      <c r="V39" s="33"/>
      <c r="W39" s="33"/>
      <c r="X39" s="33"/>
      <c r="Y39" s="1"/>
      <c r="Z39" s="16"/>
      <c r="AA39" s="31"/>
      <c r="AB39" s="1"/>
      <c r="AC39" s="1"/>
      <c r="AD39" s="1"/>
      <c r="AE39" s="1"/>
      <c r="AF39" s="1"/>
    </row>
    <row r="40" spans="1:32" ht="15.75" customHeight="1" x14ac:dyDescent="0.35">
      <c r="B40" s="1">
        <v>36</v>
      </c>
      <c r="C40" s="8">
        <v>36</v>
      </c>
      <c r="D40" s="9" t="s">
        <v>24</v>
      </c>
      <c r="E40" s="9" t="s">
        <v>137</v>
      </c>
      <c r="F40" s="1">
        <f t="shared" ca="1" si="10"/>
        <v>1</v>
      </c>
      <c r="G40" s="1">
        <f t="shared" ca="1" si="11"/>
        <v>0</v>
      </c>
      <c r="H40" s="1">
        <f t="shared" ca="1" si="12"/>
        <v>0</v>
      </c>
      <c r="I40" s="1">
        <f t="shared" ca="1" si="13"/>
        <v>0</v>
      </c>
      <c r="J40" s="1">
        <f t="shared" ca="1" si="14"/>
        <v>0</v>
      </c>
      <c r="K40" s="1"/>
      <c r="L40" s="1">
        <f t="shared" ca="1" si="1"/>
        <v>1</v>
      </c>
      <c r="M40" s="1">
        <f t="shared" ca="1" si="2"/>
        <v>0</v>
      </c>
      <c r="N40" s="1">
        <f t="shared" si="9"/>
        <v>40</v>
      </c>
      <c r="O40" s="17"/>
      <c r="P40" s="16"/>
      <c r="Q40" s="33"/>
      <c r="R40" s="33"/>
      <c r="S40" s="33"/>
      <c r="T40" s="33"/>
      <c r="U40" s="33"/>
      <c r="V40" s="33"/>
      <c r="W40" s="33"/>
      <c r="X40" s="33"/>
      <c r="Y40" s="1"/>
      <c r="Z40" s="16"/>
      <c r="AA40" s="31"/>
      <c r="AB40" s="1"/>
      <c r="AC40" s="1"/>
      <c r="AD40" s="1"/>
      <c r="AE40" s="1"/>
      <c r="AF40" s="1"/>
    </row>
    <row r="41" spans="1:32" ht="15.75" customHeight="1" x14ac:dyDescent="0.35">
      <c r="B41" s="1">
        <v>37</v>
      </c>
      <c r="C41" s="8">
        <v>37</v>
      </c>
      <c r="D41" s="9" t="s">
        <v>24</v>
      </c>
      <c r="E41" s="9" t="s">
        <v>138</v>
      </c>
      <c r="F41" s="1">
        <f t="shared" ca="1" si="10"/>
        <v>0</v>
      </c>
      <c r="G41" s="1">
        <f t="shared" ca="1" si="11"/>
        <v>1</v>
      </c>
      <c r="H41" s="1">
        <f t="shared" ca="1" si="12"/>
        <v>0</v>
      </c>
      <c r="I41" s="1">
        <f t="shared" ca="1" si="13"/>
        <v>0</v>
      </c>
      <c r="J41" s="1">
        <f t="shared" ca="1" si="14"/>
        <v>0</v>
      </c>
      <c r="K41" s="1"/>
      <c r="L41" s="1">
        <f t="shared" ca="1" si="1"/>
        <v>1</v>
      </c>
      <c r="M41" s="1">
        <f t="shared" ca="1" si="2"/>
        <v>1</v>
      </c>
      <c r="N41" s="1">
        <f t="shared" si="9"/>
        <v>41</v>
      </c>
      <c r="O41" s="17"/>
      <c r="P41" s="16"/>
      <c r="Q41" s="33"/>
      <c r="R41" s="33"/>
      <c r="S41" s="33"/>
      <c r="T41" s="33"/>
      <c r="U41" s="33"/>
      <c r="V41" s="33"/>
      <c r="W41" s="33"/>
      <c r="X41" s="33"/>
      <c r="Y41" s="1"/>
      <c r="Z41" s="16"/>
      <c r="AA41" s="31"/>
      <c r="AB41" s="1"/>
      <c r="AC41" s="1"/>
      <c r="AD41" s="1"/>
      <c r="AE41" s="1"/>
      <c r="AF41" s="1"/>
    </row>
    <row r="42" spans="1:32" ht="15.75" customHeight="1" x14ac:dyDescent="0.35">
      <c r="B42" s="1">
        <v>38</v>
      </c>
      <c r="C42" s="8">
        <v>38</v>
      </c>
      <c r="D42" s="9" t="s">
        <v>30</v>
      </c>
      <c r="E42" s="9" t="s">
        <v>139</v>
      </c>
      <c r="F42" s="1">
        <f t="shared" ca="1" si="10"/>
        <v>0</v>
      </c>
      <c r="G42" s="1">
        <f t="shared" ca="1" si="11"/>
        <v>0</v>
      </c>
      <c r="H42" s="1">
        <f t="shared" ca="1" si="12"/>
        <v>1</v>
      </c>
      <c r="I42" s="1">
        <f t="shared" ca="1" si="13"/>
        <v>0</v>
      </c>
      <c r="J42" s="1">
        <f t="shared" ca="1" si="14"/>
        <v>0</v>
      </c>
      <c r="K42" s="1"/>
      <c r="L42" s="1">
        <f t="shared" ca="1" si="1"/>
        <v>1</v>
      </c>
      <c r="M42" s="1">
        <f t="shared" ca="1" si="2"/>
        <v>2</v>
      </c>
      <c r="N42" s="1">
        <f t="shared" si="9"/>
        <v>42</v>
      </c>
      <c r="O42" s="17"/>
      <c r="P42" s="16"/>
      <c r="Q42" s="33"/>
      <c r="R42" s="33"/>
      <c r="S42" s="33"/>
      <c r="T42" s="33"/>
      <c r="U42" s="33"/>
      <c r="V42" s="33"/>
      <c r="W42" s="33"/>
      <c r="X42" s="33"/>
      <c r="Y42" s="1"/>
      <c r="Z42" s="16"/>
      <c r="AA42" s="31"/>
      <c r="AB42" s="1"/>
      <c r="AC42" s="1"/>
      <c r="AD42" s="1"/>
      <c r="AE42" s="1"/>
      <c r="AF42" s="1"/>
    </row>
    <row r="43" spans="1:32" ht="15.75" customHeight="1" x14ac:dyDescent="0.35">
      <c r="B43" s="1">
        <v>39</v>
      </c>
      <c r="C43" s="8">
        <v>39</v>
      </c>
      <c r="D43" s="9" t="s">
        <v>35</v>
      </c>
      <c r="E43" s="9" t="s">
        <v>140</v>
      </c>
      <c r="F43" s="1">
        <f t="shared" ca="1" si="10"/>
        <v>0</v>
      </c>
      <c r="G43" s="1">
        <f t="shared" ca="1" si="11"/>
        <v>0</v>
      </c>
      <c r="H43" s="1">
        <f t="shared" ca="1" si="12"/>
        <v>0</v>
      </c>
      <c r="I43" s="1">
        <f t="shared" ca="1" si="13"/>
        <v>1</v>
      </c>
      <c r="J43" s="1">
        <f t="shared" ca="1" si="14"/>
        <v>0</v>
      </c>
      <c r="K43" s="1"/>
      <c r="L43" s="1">
        <f t="shared" ca="1" si="1"/>
        <v>1</v>
      </c>
      <c r="M43" s="1">
        <f t="shared" ca="1" si="2"/>
        <v>3</v>
      </c>
      <c r="N43" s="1">
        <f t="shared" si="9"/>
        <v>43</v>
      </c>
      <c r="O43" s="17"/>
      <c r="P43" s="16"/>
      <c r="Q43" s="33"/>
      <c r="R43" s="33"/>
      <c r="S43" s="33"/>
      <c r="T43" s="33"/>
      <c r="U43" s="33"/>
      <c r="V43" s="33"/>
      <c r="W43" s="33"/>
      <c r="X43" s="33"/>
      <c r="Y43" s="1"/>
      <c r="Z43" s="16"/>
      <c r="AA43" s="31"/>
      <c r="AB43" s="1"/>
      <c r="AC43" s="1"/>
      <c r="AD43" s="1"/>
      <c r="AE43" s="1"/>
      <c r="AF43" s="1"/>
    </row>
    <row r="44" spans="1:32" ht="15.75" customHeight="1" x14ac:dyDescent="0.35">
      <c r="A44" s="1"/>
      <c r="B44" s="1">
        <v>40</v>
      </c>
      <c r="C44" s="8">
        <v>40</v>
      </c>
      <c r="D44" s="9" t="s">
        <v>27</v>
      </c>
      <c r="E44" s="9" t="s">
        <v>141</v>
      </c>
      <c r="F44" s="1">
        <f t="shared" ca="1" si="10"/>
        <v>0</v>
      </c>
      <c r="G44" s="1">
        <f t="shared" ca="1" si="11"/>
        <v>0</v>
      </c>
      <c r="H44" s="1">
        <f t="shared" ca="1" si="12"/>
        <v>0</v>
      </c>
      <c r="I44" s="1">
        <f t="shared" ca="1" si="13"/>
        <v>0</v>
      </c>
      <c r="J44" s="1">
        <f t="shared" ca="1" si="14"/>
        <v>1</v>
      </c>
      <c r="K44" s="1"/>
      <c r="L44" s="1">
        <f t="shared" ca="1" si="1"/>
        <v>1</v>
      </c>
      <c r="M44" s="1">
        <f t="shared" ca="1" si="2"/>
        <v>4</v>
      </c>
      <c r="N44" s="1"/>
      <c r="O44" s="17"/>
      <c r="P44" s="16"/>
      <c r="Q44" s="33"/>
      <c r="R44" s="33"/>
      <c r="S44" s="33"/>
      <c r="T44" s="33"/>
      <c r="U44" s="33"/>
      <c r="V44" s="33"/>
      <c r="W44" s="33"/>
      <c r="X44" s="33"/>
      <c r="Y44" s="33"/>
      <c r="Z44" s="16"/>
      <c r="AA44" s="31"/>
      <c r="AB44" s="1"/>
      <c r="AC44" s="1"/>
      <c r="AD44" s="1"/>
      <c r="AE44" s="1"/>
      <c r="AF44" s="1"/>
    </row>
    <row r="45" spans="1:32" ht="15.75" customHeight="1" x14ac:dyDescent="0.35">
      <c r="A45" s="1"/>
      <c r="B45" s="1">
        <v>41</v>
      </c>
      <c r="C45" s="8">
        <v>41</v>
      </c>
      <c r="D45" s="9" t="s">
        <v>30</v>
      </c>
      <c r="E45" s="9" t="s">
        <v>142</v>
      </c>
      <c r="F45" s="1">
        <f t="shared" ca="1" si="10"/>
        <v>0</v>
      </c>
      <c r="G45" s="1">
        <f t="shared" ca="1" si="11"/>
        <v>0</v>
      </c>
      <c r="H45" s="1">
        <f t="shared" ca="1" si="12"/>
        <v>0</v>
      </c>
      <c r="I45" s="1">
        <f t="shared" ca="1" si="13"/>
        <v>0</v>
      </c>
      <c r="J45" s="1">
        <f t="shared" ca="1" si="14"/>
        <v>1</v>
      </c>
      <c r="K45" s="1"/>
      <c r="L45" s="1">
        <f t="shared" ca="1" si="1"/>
        <v>1</v>
      </c>
      <c r="M45" s="1">
        <f t="shared" ca="1" si="2"/>
        <v>4</v>
      </c>
      <c r="N45" s="1"/>
      <c r="O45" s="17"/>
      <c r="P45" s="16"/>
      <c r="Q45" s="33"/>
      <c r="R45" s="33"/>
      <c r="S45" s="33"/>
      <c r="T45" s="33"/>
      <c r="U45" s="33"/>
      <c r="V45" s="33"/>
      <c r="W45" s="33"/>
      <c r="X45" s="33"/>
      <c r="Y45" s="33"/>
      <c r="Z45" s="16"/>
      <c r="AA45" s="31"/>
      <c r="AB45" s="1"/>
      <c r="AC45" s="1"/>
      <c r="AD45" s="1"/>
      <c r="AE45" s="1"/>
      <c r="AF45" s="1"/>
    </row>
    <row r="46" spans="1:32" ht="15.75" customHeight="1" x14ac:dyDescent="0.35">
      <c r="A46" s="1"/>
      <c r="B46" s="1">
        <v>42</v>
      </c>
      <c r="C46" s="8">
        <v>42</v>
      </c>
      <c r="D46" s="9" t="s">
        <v>30</v>
      </c>
      <c r="E46" s="9" t="s">
        <v>143</v>
      </c>
      <c r="F46" s="1">
        <f t="shared" ca="1" si="10"/>
        <v>0</v>
      </c>
      <c r="G46" s="1">
        <f t="shared" ca="1" si="11"/>
        <v>0</v>
      </c>
      <c r="H46" s="1">
        <f t="shared" ca="1" si="12"/>
        <v>0</v>
      </c>
      <c r="I46" s="1">
        <f t="shared" ca="1" si="13"/>
        <v>1</v>
      </c>
      <c r="J46" s="1">
        <f t="shared" ca="1" si="14"/>
        <v>0</v>
      </c>
      <c r="K46" s="1"/>
      <c r="L46" s="1">
        <f t="shared" ca="1" si="1"/>
        <v>1</v>
      </c>
      <c r="M46" s="1">
        <f t="shared" ca="1" si="2"/>
        <v>3</v>
      </c>
      <c r="N46" s="1"/>
      <c r="O46" s="17"/>
      <c r="P46" s="16"/>
      <c r="Q46" s="33"/>
      <c r="R46" s="33"/>
      <c r="S46" s="33"/>
      <c r="T46" s="33"/>
      <c r="U46" s="33"/>
      <c r="V46" s="33"/>
      <c r="W46" s="33"/>
      <c r="X46" s="33"/>
      <c r="Y46" s="33"/>
      <c r="Z46" s="16"/>
      <c r="AA46" s="31"/>
      <c r="AB46" s="1"/>
      <c r="AC46" s="1"/>
      <c r="AD46" s="1"/>
      <c r="AE46" s="1"/>
      <c r="AF46" s="1"/>
    </row>
    <row r="47" spans="1:32" ht="15.75" customHeight="1" x14ac:dyDescent="0.35">
      <c r="A47" s="1"/>
      <c r="B47" s="1">
        <v>43</v>
      </c>
      <c r="C47" s="8">
        <v>43</v>
      </c>
      <c r="D47" s="9" t="s">
        <v>27</v>
      </c>
      <c r="E47" s="9" t="s">
        <v>144</v>
      </c>
      <c r="F47" s="1">
        <f t="shared" ca="1" si="10"/>
        <v>0</v>
      </c>
      <c r="G47" s="1">
        <f t="shared" ca="1" si="11"/>
        <v>0</v>
      </c>
      <c r="H47" s="1">
        <f t="shared" ca="1" si="12"/>
        <v>1</v>
      </c>
      <c r="I47" s="1">
        <f t="shared" ca="1" si="13"/>
        <v>0</v>
      </c>
      <c r="J47" s="1">
        <f t="shared" ca="1" si="14"/>
        <v>0</v>
      </c>
      <c r="K47" s="1"/>
      <c r="L47" s="1">
        <f t="shared" ca="1" si="1"/>
        <v>1</v>
      </c>
      <c r="M47" s="1">
        <f t="shared" ca="1" si="2"/>
        <v>2</v>
      </c>
      <c r="N47" s="1"/>
      <c r="O47" s="17"/>
      <c r="P47" s="16"/>
      <c r="Q47" s="33"/>
      <c r="R47" s="33"/>
      <c r="S47" s="33"/>
      <c r="T47" s="33"/>
      <c r="U47" s="33"/>
      <c r="V47" s="33"/>
      <c r="W47" s="33"/>
      <c r="X47" s="33"/>
      <c r="Y47" s="33"/>
      <c r="Z47" s="16"/>
      <c r="AA47" s="31"/>
      <c r="AB47" s="1"/>
      <c r="AC47" s="1"/>
      <c r="AD47" s="1"/>
      <c r="AE47" s="1"/>
      <c r="AF47" s="1"/>
    </row>
    <row r="48" spans="1:32" ht="15.75" customHeight="1" x14ac:dyDescent="0.35">
      <c r="A48" s="1"/>
      <c r="B48" s="1">
        <v>44</v>
      </c>
      <c r="C48" s="8">
        <v>44</v>
      </c>
      <c r="D48" s="9" t="s">
        <v>35</v>
      </c>
      <c r="E48" s="9" t="s">
        <v>145</v>
      </c>
      <c r="F48" s="1">
        <f t="shared" ca="1" si="10"/>
        <v>0</v>
      </c>
      <c r="G48" s="1">
        <f t="shared" ca="1" si="11"/>
        <v>1</v>
      </c>
      <c r="H48" s="1">
        <f t="shared" ca="1" si="12"/>
        <v>0</v>
      </c>
      <c r="I48" s="1">
        <f t="shared" ca="1" si="13"/>
        <v>0</v>
      </c>
      <c r="J48" s="1">
        <f t="shared" ca="1" si="14"/>
        <v>0</v>
      </c>
      <c r="K48" s="1"/>
      <c r="L48" s="1">
        <f t="shared" ca="1" si="1"/>
        <v>1</v>
      </c>
      <c r="M48" s="1">
        <f t="shared" ca="1" si="2"/>
        <v>1</v>
      </c>
      <c r="N48" s="1"/>
      <c r="O48" s="17"/>
      <c r="P48" s="16"/>
      <c r="Q48" s="33"/>
      <c r="R48" s="33"/>
      <c r="S48" s="33"/>
      <c r="T48" s="33"/>
      <c r="U48" s="33"/>
      <c r="V48" s="33"/>
      <c r="W48" s="33"/>
      <c r="X48" s="33"/>
      <c r="Y48" s="33"/>
      <c r="Z48" s="16"/>
      <c r="AA48" s="31"/>
      <c r="AB48" s="1"/>
      <c r="AC48" s="1"/>
      <c r="AD48" s="1"/>
      <c r="AE48" s="1"/>
      <c r="AF48" s="1"/>
    </row>
    <row r="49" spans="1:32" ht="15.75" customHeight="1" x14ac:dyDescent="0.35">
      <c r="A49" s="1"/>
      <c r="B49" s="1">
        <v>45</v>
      </c>
      <c r="C49" s="8">
        <v>45</v>
      </c>
      <c r="D49" s="9" t="s">
        <v>21</v>
      </c>
      <c r="E49" s="9" t="s">
        <v>146</v>
      </c>
      <c r="F49" s="1">
        <f t="shared" ca="1" si="10"/>
        <v>1</v>
      </c>
      <c r="G49" s="1">
        <f t="shared" ca="1" si="11"/>
        <v>0</v>
      </c>
      <c r="H49" s="1">
        <f t="shared" ca="1" si="12"/>
        <v>0</v>
      </c>
      <c r="I49" s="1">
        <f t="shared" ca="1" si="13"/>
        <v>0</v>
      </c>
      <c r="J49" s="1">
        <f t="shared" ca="1" si="14"/>
        <v>0</v>
      </c>
      <c r="K49" s="1"/>
      <c r="L49" s="1">
        <f t="shared" ca="1" si="1"/>
        <v>1</v>
      </c>
      <c r="M49" s="1">
        <f t="shared" ca="1" si="2"/>
        <v>0</v>
      </c>
      <c r="N49" s="1"/>
      <c r="O49" s="17"/>
      <c r="P49" s="16"/>
      <c r="Q49" s="33"/>
      <c r="R49" s="33"/>
      <c r="S49" s="33"/>
      <c r="T49" s="33"/>
      <c r="U49" s="33"/>
      <c r="V49" s="33"/>
      <c r="W49" s="33"/>
      <c r="X49" s="33"/>
      <c r="Y49" s="33"/>
      <c r="Z49" s="16"/>
      <c r="AA49" s="31"/>
      <c r="AB49" s="1"/>
      <c r="AC49" s="1"/>
      <c r="AD49" s="1"/>
      <c r="AE49" s="1"/>
      <c r="AF49" s="1"/>
    </row>
    <row r="50" spans="1:32" ht="15.75" customHeight="1" x14ac:dyDescent="0.35">
      <c r="A50" s="1"/>
      <c r="B50" s="1">
        <v>46</v>
      </c>
      <c r="C50" s="8">
        <v>46</v>
      </c>
      <c r="D50" s="9" t="s">
        <v>35</v>
      </c>
      <c r="E50" s="9" t="s">
        <v>147</v>
      </c>
      <c r="F50" s="1">
        <f t="shared" ca="1" si="10"/>
        <v>1</v>
      </c>
      <c r="G50" s="1">
        <f t="shared" ca="1" si="11"/>
        <v>0</v>
      </c>
      <c r="H50" s="1">
        <f t="shared" ca="1" si="12"/>
        <v>0</v>
      </c>
      <c r="I50" s="1">
        <f t="shared" ca="1" si="13"/>
        <v>0</v>
      </c>
      <c r="J50" s="1">
        <f t="shared" ca="1" si="14"/>
        <v>0</v>
      </c>
      <c r="K50" s="1"/>
      <c r="L50" s="1">
        <f t="shared" ca="1" si="1"/>
        <v>1</v>
      </c>
      <c r="M50" s="1">
        <f t="shared" ca="1" si="2"/>
        <v>0</v>
      </c>
      <c r="N50" s="1"/>
      <c r="O50" s="17"/>
      <c r="P50" s="16"/>
      <c r="Q50" s="33"/>
      <c r="R50" s="33"/>
      <c r="S50" s="33"/>
      <c r="T50" s="33"/>
      <c r="U50" s="33"/>
      <c r="V50" s="33"/>
      <c r="W50" s="33"/>
      <c r="X50" s="33"/>
      <c r="Y50" s="33"/>
      <c r="Z50" s="16"/>
      <c r="AA50" s="31"/>
      <c r="AB50" s="1"/>
      <c r="AC50" s="1"/>
      <c r="AD50" s="1"/>
      <c r="AE50" s="1"/>
      <c r="AF50" s="1"/>
    </row>
    <row r="51" spans="1:32" ht="15.75" customHeight="1" x14ac:dyDescent="0.35">
      <c r="A51" s="1"/>
      <c r="B51" s="1">
        <v>47</v>
      </c>
      <c r="C51" s="8">
        <v>47</v>
      </c>
      <c r="D51" s="9" t="s">
        <v>30</v>
      </c>
      <c r="E51" s="9" t="s">
        <v>148</v>
      </c>
      <c r="F51" s="1">
        <f t="shared" ca="1" si="10"/>
        <v>0</v>
      </c>
      <c r="G51" s="1">
        <f t="shared" ca="1" si="11"/>
        <v>1</v>
      </c>
      <c r="H51" s="1">
        <f t="shared" ca="1" si="12"/>
        <v>0</v>
      </c>
      <c r="I51" s="1">
        <f t="shared" ca="1" si="13"/>
        <v>0</v>
      </c>
      <c r="J51" s="1">
        <f t="shared" ca="1" si="14"/>
        <v>0</v>
      </c>
      <c r="K51" s="1"/>
      <c r="L51" s="1">
        <f t="shared" ca="1" si="1"/>
        <v>1</v>
      </c>
      <c r="M51" s="1">
        <f t="shared" ca="1" si="2"/>
        <v>1</v>
      </c>
      <c r="N51" s="1"/>
      <c r="O51" s="17"/>
      <c r="P51" s="16"/>
      <c r="Q51" s="33"/>
      <c r="R51" s="33"/>
      <c r="S51" s="33"/>
      <c r="T51" s="33"/>
      <c r="U51" s="33"/>
      <c r="V51" s="33"/>
      <c r="W51" s="33"/>
      <c r="X51" s="33"/>
      <c r="Y51" s="33"/>
      <c r="Z51" s="16"/>
      <c r="AA51" s="31"/>
      <c r="AB51" s="1"/>
      <c r="AC51" s="1"/>
      <c r="AD51" s="1"/>
      <c r="AE51" s="1"/>
      <c r="AF51" s="1"/>
    </row>
    <row r="52" spans="1:32" ht="15.75" customHeight="1" x14ac:dyDescent="0.35">
      <c r="A52" s="1"/>
      <c r="B52" s="1">
        <v>48</v>
      </c>
      <c r="C52" s="8">
        <v>48</v>
      </c>
      <c r="D52" s="9" t="s">
        <v>27</v>
      </c>
      <c r="E52" s="9" t="s">
        <v>149</v>
      </c>
      <c r="F52" s="1">
        <f t="shared" ca="1" si="10"/>
        <v>0</v>
      </c>
      <c r="G52" s="1">
        <f t="shared" ca="1" si="11"/>
        <v>0</v>
      </c>
      <c r="H52" s="1">
        <f t="shared" ca="1" si="12"/>
        <v>1</v>
      </c>
      <c r="I52" s="1">
        <f t="shared" ca="1" si="13"/>
        <v>0</v>
      </c>
      <c r="J52" s="1">
        <f t="shared" ca="1" si="14"/>
        <v>0</v>
      </c>
      <c r="K52" s="1"/>
      <c r="L52" s="1">
        <f t="shared" ca="1" si="1"/>
        <v>1</v>
      </c>
      <c r="M52" s="1">
        <f t="shared" ca="1" si="2"/>
        <v>2</v>
      </c>
      <c r="N52" s="1"/>
      <c r="O52" s="17"/>
      <c r="P52" s="16"/>
      <c r="Q52" s="33"/>
      <c r="R52" s="33"/>
      <c r="S52" s="33"/>
      <c r="T52" s="33"/>
      <c r="U52" s="33"/>
      <c r="V52" s="33"/>
      <c r="W52" s="33"/>
      <c r="X52" s="33"/>
      <c r="Y52" s="33"/>
      <c r="Z52" s="16"/>
      <c r="AA52" s="31"/>
      <c r="AB52" s="1"/>
      <c r="AC52" s="1"/>
      <c r="AD52" s="1"/>
      <c r="AE52" s="1"/>
      <c r="AF52" s="1"/>
    </row>
    <row r="53" spans="1:32" ht="15.75" customHeight="1" x14ac:dyDescent="0.35">
      <c r="A53" s="1"/>
      <c r="B53" s="1">
        <v>49</v>
      </c>
      <c r="C53" s="8">
        <v>49</v>
      </c>
      <c r="D53" s="9" t="s">
        <v>21</v>
      </c>
      <c r="E53" s="9" t="s">
        <v>150</v>
      </c>
      <c r="F53" s="1">
        <f t="shared" ca="1" si="10"/>
        <v>0</v>
      </c>
      <c r="G53" s="1">
        <f t="shared" ca="1" si="11"/>
        <v>0</v>
      </c>
      <c r="H53" s="1">
        <f t="shared" ca="1" si="12"/>
        <v>0</v>
      </c>
      <c r="I53" s="1">
        <f t="shared" ca="1" si="13"/>
        <v>1</v>
      </c>
      <c r="J53" s="1">
        <f t="shared" ca="1" si="14"/>
        <v>0</v>
      </c>
      <c r="K53" s="1"/>
      <c r="L53" s="1">
        <f t="shared" ca="1" si="1"/>
        <v>1</v>
      </c>
      <c r="M53" s="1">
        <f t="shared" ca="1" si="2"/>
        <v>3</v>
      </c>
      <c r="N53" s="1"/>
      <c r="O53" s="17"/>
      <c r="P53" s="16"/>
      <c r="Q53" s="33"/>
      <c r="R53" s="33"/>
      <c r="S53" s="33"/>
      <c r="T53" s="33"/>
      <c r="U53" s="33"/>
      <c r="V53" s="33"/>
      <c r="W53" s="33"/>
      <c r="X53" s="33"/>
      <c r="Y53" s="33"/>
      <c r="Z53" s="16"/>
      <c r="AA53" s="31"/>
      <c r="AB53" s="1"/>
      <c r="AC53" s="1"/>
      <c r="AD53" s="1"/>
      <c r="AE53" s="1"/>
      <c r="AF53" s="1"/>
    </row>
    <row r="54" spans="1:32" ht="15.75" customHeight="1" x14ac:dyDescent="0.35">
      <c r="A54" s="1"/>
      <c r="B54" s="1">
        <v>50</v>
      </c>
      <c r="C54" s="8">
        <v>50</v>
      </c>
      <c r="D54" s="9" t="s">
        <v>24</v>
      </c>
      <c r="E54" s="9" t="s">
        <v>151</v>
      </c>
      <c r="F54" s="1">
        <f t="shared" ca="1" si="10"/>
        <v>0</v>
      </c>
      <c r="G54" s="1">
        <f t="shared" ca="1" si="11"/>
        <v>0</v>
      </c>
      <c r="H54" s="1">
        <f t="shared" ca="1" si="12"/>
        <v>0</v>
      </c>
      <c r="I54" s="1">
        <f t="shared" ca="1" si="13"/>
        <v>0</v>
      </c>
      <c r="J54" s="1">
        <f t="shared" ca="1" si="14"/>
        <v>1</v>
      </c>
      <c r="K54" s="1"/>
      <c r="L54" s="1">
        <f t="shared" ca="1" si="1"/>
        <v>1</v>
      </c>
      <c r="M54" s="1">
        <f t="shared" ca="1" si="2"/>
        <v>4</v>
      </c>
      <c r="N54" s="1"/>
      <c r="O54" s="17"/>
      <c r="P54" s="16"/>
      <c r="Q54" s="33"/>
      <c r="R54" s="33"/>
      <c r="S54" s="33"/>
      <c r="T54" s="33"/>
      <c r="U54" s="33"/>
      <c r="V54" s="33"/>
      <c r="W54" s="33"/>
      <c r="X54" s="33"/>
      <c r="Y54" s="33"/>
      <c r="Z54" s="16"/>
      <c r="AA54" s="31"/>
      <c r="AB54" s="1"/>
      <c r="AC54" s="1"/>
      <c r="AD54" s="1"/>
      <c r="AE54" s="1"/>
      <c r="AF54" s="1"/>
    </row>
    <row r="55" spans="1:32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7"/>
      <c r="P55" s="16"/>
      <c r="Q55" s="33"/>
      <c r="R55" s="33"/>
      <c r="S55" s="33"/>
      <c r="T55" s="33"/>
      <c r="U55" s="33"/>
      <c r="V55" s="33"/>
      <c r="W55" s="33"/>
      <c r="X55" s="33"/>
      <c r="Y55" s="33"/>
      <c r="Z55" s="16"/>
      <c r="AA55" s="31"/>
      <c r="AB55" s="1"/>
      <c r="AC55" s="1"/>
      <c r="AD55" s="1"/>
      <c r="AE55" s="1"/>
      <c r="AF55" s="1"/>
    </row>
    <row r="56" spans="1:32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7"/>
      <c r="P56" s="16"/>
      <c r="Q56" s="33"/>
      <c r="R56" s="33"/>
      <c r="S56" s="33"/>
      <c r="T56" s="33"/>
      <c r="U56" s="33"/>
      <c r="V56" s="33"/>
      <c r="W56" s="33"/>
      <c r="X56" s="33"/>
      <c r="Y56" s="33"/>
      <c r="Z56" s="16"/>
      <c r="AA56" s="31"/>
      <c r="AB56" s="1"/>
      <c r="AC56" s="1"/>
      <c r="AD56" s="1"/>
      <c r="AE56" s="1"/>
      <c r="AF56" s="1"/>
    </row>
    <row r="57" spans="1:32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7"/>
      <c r="P57" s="16"/>
      <c r="Q57" s="33"/>
      <c r="R57" s="33"/>
      <c r="S57" s="33"/>
      <c r="T57" s="33"/>
      <c r="U57" s="33"/>
      <c r="V57" s="33"/>
      <c r="W57" s="33"/>
      <c r="X57" s="33"/>
      <c r="Y57" s="33"/>
      <c r="Z57" s="16"/>
      <c r="AA57" s="31"/>
      <c r="AB57" s="1"/>
      <c r="AC57" s="1"/>
      <c r="AD57" s="1"/>
      <c r="AE57" s="1"/>
      <c r="AF57" s="1"/>
    </row>
    <row r="58" spans="1:32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7"/>
      <c r="P58" s="16"/>
      <c r="Q58" s="33"/>
      <c r="R58" s="33"/>
      <c r="S58" s="33"/>
      <c r="T58" s="33"/>
      <c r="U58" s="33"/>
      <c r="V58" s="33"/>
      <c r="W58" s="33"/>
      <c r="X58" s="33"/>
      <c r="Y58" s="33"/>
      <c r="Z58" s="16"/>
      <c r="AA58" s="31"/>
      <c r="AB58" s="1"/>
      <c r="AC58" s="1"/>
      <c r="AD58" s="1"/>
      <c r="AE58" s="1"/>
      <c r="AF58" s="1"/>
    </row>
    <row r="59" spans="1:32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7"/>
      <c r="P59" s="16"/>
      <c r="Q59" s="33"/>
      <c r="R59" s="33"/>
      <c r="S59" s="33"/>
      <c r="T59" s="33"/>
      <c r="U59" s="33"/>
      <c r="V59" s="33"/>
      <c r="W59" s="33"/>
      <c r="X59" s="33"/>
      <c r="Y59" s="33"/>
      <c r="Z59" s="16"/>
      <c r="AA59" s="31"/>
      <c r="AB59" s="1"/>
      <c r="AC59" s="1"/>
      <c r="AD59" s="1"/>
      <c r="AE59" s="1"/>
      <c r="AF59" s="1"/>
    </row>
    <row r="60" spans="1:32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7"/>
      <c r="P60" s="16"/>
      <c r="Q60" s="33"/>
      <c r="R60" s="33"/>
      <c r="S60" s="33"/>
      <c r="T60" s="33"/>
      <c r="U60" s="33"/>
      <c r="V60" s="33"/>
      <c r="W60" s="33"/>
      <c r="X60" s="33"/>
      <c r="Y60" s="33"/>
      <c r="Z60" s="16"/>
      <c r="AA60" s="31"/>
      <c r="AB60" s="1"/>
      <c r="AC60" s="1"/>
      <c r="AD60" s="1"/>
      <c r="AE60" s="1"/>
      <c r="AF60" s="1"/>
    </row>
  </sheetData>
  <mergeCells count="1">
    <mergeCell ref="C2:M3"/>
  </mergeCells>
  <conditionalFormatting sqref="C5:J54">
    <cfRule type="expression" dxfId="3" priority="1">
      <formula>$L5=1</formula>
    </cfRule>
  </conditionalFormatting>
  <dataValidations count="1">
    <dataValidation type="list" allowBlank="1" sqref="F5:J54" xr:uid="{00000000-0002-0000-0100-000000000000}">
      <formula1>"1"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Masters!$B$6:$B$29</xm:f>
          </x14:formula1>
          <xm:sqref>D5:D54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1"/>
  <sheetViews>
    <sheetView workbookViewId="0"/>
  </sheetViews>
  <sheetFormatPr defaultColWidth="12.6328125" defaultRowHeight="15" customHeight="1" x14ac:dyDescent="0.25"/>
  <cols>
    <col min="2" max="2" width="12.453125" customWidth="1"/>
    <col min="3" max="3" width="13.453125" customWidth="1"/>
    <col min="4" max="4" width="69.7265625" customWidth="1"/>
  </cols>
  <sheetData>
    <row r="1" spans="1:27" x14ac:dyDescent="0.3">
      <c r="A1" s="1"/>
      <c r="B1" s="1"/>
      <c r="C1" s="1"/>
      <c r="D1" s="4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">
      <c r="A2" s="1"/>
      <c r="B2" s="1"/>
      <c r="C2" s="1"/>
      <c r="D2" s="4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">
      <c r="A3" s="1"/>
      <c r="B3" s="1"/>
      <c r="C3" s="1"/>
      <c r="D3" s="4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3">
      <c r="A4" s="1"/>
      <c r="B4" s="1"/>
      <c r="C4" s="1"/>
      <c r="D4" s="4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3">
      <c r="A5" s="1"/>
      <c r="B5" s="1"/>
      <c r="C5" s="1"/>
      <c r="D5" s="4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3">
      <c r="A6" s="2"/>
      <c r="B6" s="20" t="s">
        <v>152</v>
      </c>
      <c r="C6" s="20"/>
      <c r="D6" s="4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x14ac:dyDescent="0.3">
      <c r="A7" s="1"/>
      <c r="B7" s="23"/>
      <c r="C7" s="44" t="s">
        <v>153</v>
      </c>
      <c r="D7" s="45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3">
      <c r="A8" s="1"/>
      <c r="B8" s="23"/>
      <c r="C8" s="46"/>
      <c r="D8" s="45" t="s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3">
      <c r="A9" s="1"/>
      <c r="B9" s="23"/>
      <c r="C9" s="47"/>
      <c r="D9" s="45" t="s">
        <v>155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3">
      <c r="A10" s="1"/>
      <c r="B10" s="23"/>
      <c r="C10" s="47"/>
      <c r="D10" s="45" t="s">
        <v>156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 s="1"/>
      <c r="B11" s="23"/>
      <c r="C11" s="44" t="s">
        <v>157</v>
      </c>
      <c r="D11" s="45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3">
      <c r="A12" s="1"/>
      <c r="B12" s="23"/>
      <c r="C12" s="47"/>
      <c r="D12" s="45" t="s">
        <v>158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3">
      <c r="A13" s="1"/>
      <c r="B13" s="23"/>
      <c r="C13" s="47"/>
      <c r="D13" s="45" t="s">
        <v>159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1"/>
      <c r="B14" s="23"/>
      <c r="C14" s="47"/>
      <c r="D14" s="45" t="s">
        <v>160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3">
      <c r="A15" s="1"/>
      <c r="B15" s="23"/>
      <c r="C15" s="23"/>
      <c r="D15" s="48" t="s">
        <v>161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3">
      <c r="A16" s="1"/>
      <c r="B16" s="23"/>
      <c r="C16" s="23"/>
      <c r="D16" s="49" t="s">
        <v>162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3">
      <c r="A17" s="1"/>
      <c r="B17" s="23"/>
      <c r="C17" s="23"/>
      <c r="D17" s="48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3">
      <c r="A18" s="1"/>
      <c r="B18" s="23"/>
      <c r="C18" s="23"/>
      <c r="D18" s="48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3">
      <c r="A19" s="1"/>
      <c r="B19" s="23"/>
      <c r="C19" s="23"/>
      <c r="D19" s="48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3">
      <c r="A20" s="1"/>
      <c r="B20" s="1"/>
      <c r="C20" s="1"/>
      <c r="D20" s="4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x14ac:dyDescent="0.3">
      <c r="A21" s="1"/>
      <c r="B21" s="1"/>
      <c r="C21" s="1"/>
      <c r="D21" s="4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x14ac:dyDescent="0.3">
      <c r="A22" s="1"/>
      <c r="B22" s="1"/>
      <c r="C22" s="1"/>
      <c r="D22" s="4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x14ac:dyDescent="0.3">
      <c r="A23" s="1"/>
      <c r="B23" s="1"/>
      <c r="C23" s="1"/>
      <c r="D23" s="4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x14ac:dyDescent="0.3">
      <c r="A24" s="1"/>
      <c r="B24" s="1"/>
      <c r="C24" s="1"/>
      <c r="D24" s="4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x14ac:dyDescent="0.3">
      <c r="A25" s="1"/>
      <c r="B25" s="1"/>
      <c r="C25" s="1"/>
      <c r="D25" s="4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1"/>
      <c r="B26" s="1"/>
      <c r="C26" s="1"/>
      <c r="D26" s="4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x14ac:dyDescent="0.3">
      <c r="A27" s="1"/>
      <c r="B27" s="1"/>
      <c r="C27" s="1"/>
      <c r="D27" s="4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1"/>
      <c r="B28" s="1"/>
      <c r="C28" s="1"/>
      <c r="D28" s="4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x14ac:dyDescent="0.3">
      <c r="A29" s="1"/>
      <c r="B29" s="1"/>
      <c r="C29" s="1"/>
      <c r="D29" s="4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x14ac:dyDescent="0.3">
      <c r="A30" s="1"/>
      <c r="B30" s="1"/>
      <c r="C30" s="1"/>
      <c r="D30" s="4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x14ac:dyDescent="0.3">
      <c r="A31" s="1"/>
      <c r="B31" s="1"/>
      <c r="C31" s="1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x14ac:dyDescent="0.3">
      <c r="A32" s="1"/>
      <c r="B32" s="1"/>
      <c r="C32" s="1"/>
      <c r="D32" s="4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">
      <c r="A33" s="1"/>
      <c r="B33" s="1"/>
      <c r="C33" s="1"/>
      <c r="D33" s="4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1"/>
      <c r="B34" s="1"/>
      <c r="C34" s="1"/>
      <c r="D34" s="4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1"/>
      <c r="B35" s="1"/>
      <c r="C35" s="1"/>
      <c r="D35" s="4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1"/>
      <c r="B36" s="1"/>
      <c r="C36" s="1"/>
      <c r="D36" s="4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A37" s="1"/>
      <c r="B37" s="1"/>
      <c r="C37" s="1"/>
      <c r="D37" s="4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1"/>
      <c r="B38" s="1"/>
      <c r="C38" s="1"/>
      <c r="D38" s="4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">
      <c r="A39" s="1"/>
      <c r="B39" s="1"/>
      <c r="C39" s="1"/>
      <c r="D39" s="4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1"/>
      <c r="B40" s="1"/>
      <c r="C40" s="1"/>
      <c r="D40" s="4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">
      <c r="A41" s="1"/>
      <c r="B41" s="1"/>
      <c r="C41" s="1"/>
      <c r="D41" s="4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">
      <c r="A42" s="1"/>
      <c r="B42" s="1"/>
      <c r="C42" s="1"/>
      <c r="D42" s="4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">
      <c r="A43" s="1"/>
      <c r="B43" s="1"/>
      <c r="C43" s="1"/>
      <c r="D43" s="4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">
      <c r="A44" s="1"/>
      <c r="B44" s="1"/>
      <c r="C44" s="1"/>
      <c r="D44" s="4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3">
      <c r="A45" s="1"/>
      <c r="B45" s="1"/>
      <c r="C45" s="1"/>
      <c r="D45" s="4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A46" s="1"/>
      <c r="B46" s="1"/>
      <c r="C46" s="1"/>
      <c r="D46" s="4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3">
      <c r="A47" s="1"/>
      <c r="B47" s="1"/>
      <c r="C47" s="1"/>
      <c r="D47" s="4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">
      <c r="A48" s="1"/>
      <c r="B48" s="1"/>
      <c r="C48" s="1"/>
      <c r="D48" s="4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3">
      <c r="A49" s="1"/>
      <c r="B49" s="1"/>
      <c r="C49" s="1"/>
      <c r="D49" s="4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3">
      <c r="A50" s="1"/>
      <c r="B50" s="1"/>
      <c r="C50" s="1"/>
      <c r="D50" s="4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3">
      <c r="A51" s="1"/>
      <c r="B51" s="1"/>
      <c r="C51" s="1"/>
      <c r="D51" s="4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3">
      <c r="A52" s="1"/>
      <c r="B52" s="1"/>
      <c r="C52" s="1"/>
      <c r="D52" s="4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3">
      <c r="A53" s="1"/>
      <c r="B53" s="1"/>
      <c r="C53" s="1"/>
      <c r="D53" s="4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3">
      <c r="A54" s="1"/>
      <c r="B54" s="1"/>
      <c r="C54" s="1"/>
      <c r="D54" s="4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3">
      <c r="A55" s="1"/>
      <c r="B55" s="1"/>
      <c r="C55" s="1"/>
      <c r="D55" s="4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3">
      <c r="A56" s="1"/>
      <c r="B56" s="1"/>
      <c r="C56" s="1"/>
      <c r="D56" s="4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3">
      <c r="A57" s="1"/>
      <c r="B57" s="1"/>
      <c r="C57" s="1"/>
      <c r="D57" s="4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3">
      <c r="A58" s="1"/>
      <c r="B58" s="1"/>
      <c r="C58" s="1"/>
      <c r="D58" s="4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3">
      <c r="A59" s="1"/>
      <c r="B59" s="1"/>
      <c r="C59" s="1"/>
      <c r="D59" s="4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3">
      <c r="A60" s="1"/>
      <c r="B60" s="1"/>
      <c r="C60" s="1"/>
      <c r="D60" s="4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3">
      <c r="A61" s="1"/>
      <c r="B61" s="1"/>
      <c r="C61" s="1"/>
      <c r="D61" s="4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3">
      <c r="A62" s="1"/>
      <c r="B62" s="1"/>
      <c r="C62" s="1"/>
      <c r="D62" s="4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3">
      <c r="A63" s="1"/>
      <c r="B63" s="1"/>
      <c r="C63" s="1"/>
      <c r="D63" s="4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3">
      <c r="A64" s="1"/>
      <c r="B64" s="1"/>
      <c r="C64" s="1"/>
      <c r="D64" s="4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3">
      <c r="A65" s="1"/>
      <c r="B65" s="1"/>
      <c r="C65" s="1"/>
      <c r="D65" s="4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3">
      <c r="A66" s="1"/>
      <c r="B66" s="1"/>
      <c r="C66" s="1"/>
      <c r="D66" s="4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3">
      <c r="A67" s="1"/>
      <c r="B67" s="1"/>
      <c r="C67" s="1"/>
      <c r="D67" s="4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3">
      <c r="A68" s="1"/>
      <c r="B68" s="1"/>
      <c r="C68" s="1"/>
      <c r="D68" s="4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3">
      <c r="A69" s="1"/>
      <c r="B69" s="1"/>
      <c r="C69" s="1"/>
      <c r="D69" s="4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3">
      <c r="A70" s="1"/>
      <c r="B70" s="1"/>
      <c r="C70" s="1"/>
      <c r="D70" s="4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3">
      <c r="A71" s="1"/>
      <c r="B71" s="1"/>
      <c r="C71" s="1"/>
      <c r="D71" s="4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3">
      <c r="A72" s="1"/>
      <c r="B72" s="1"/>
      <c r="C72" s="1"/>
      <c r="D72" s="4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3">
      <c r="A73" s="1"/>
      <c r="B73" s="1"/>
      <c r="C73" s="1"/>
      <c r="D73" s="4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3">
      <c r="A74" s="1"/>
      <c r="B74" s="1"/>
      <c r="C74" s="1"/>
      <c r="D74" s="4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3">
      <c r="A75" s="1"/>
      <c r="B75" s="1"/>
      <c r="C75" s="1"/>
      <c r="D75" s="4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x14ac:dyDescent="0.3">
      <c r="A76" s="1"/>
      <c r="B76" s="1"/>
      <c r="C76" s="1"/>
      <c r="D76" s="4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x14ac:dyDescent="0.3">
      <c r="A77" s="1"/>
      <c r="B77" s="1"/>
      <c r="C77" s="1"/>
      <c r="D77" s="4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x14ac:dyDescent="0.3">
      <c r="A78" s="1"/>
      <c r="B78" s="1"/>
      <c r="C78" s="1"/>
      <c r="D78" s="4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x14ac:dyDescent="0.3">
      <c r="A79" s="1"/>
      <c r="B79" s="1"/>
      <c r="C79" s="1"/>
      <c r="D79" s="4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x14ac:dyDescent="0.3">
      <c r="A80" s="1"/>
      <c r="B80" s="1"/>
      <c r="C80" s="1"/>
      <c r="D80" s="4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x14ac:dyDescent="0.3">
      <c r="A81" s="1"/>
      <c r="B81" s="1"/>
      <c r="C81" s="1"/>
      <c r="D81" s="4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x14ac:dyDescent="0.3">
      <c r="A82" s="1"/>
      <c r="B82" s="1"/>
      <c r="C82" s="1"/>
      <c r="D82" s="4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x14ac:dyDescent="0.3">
      <c r="A83" s="1"/>
      <c r="B83" s="1"/>
      <c r="C83" s="1"/>
      <c r="D83" s="4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x14ac:dyDescent="0.3">
      <c r="A84" s="1"/>
      <c r="B84" s="1"/>
      <c r="C84" s="1"/>
      <c r="D84" s="4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x14ac:dyDescent="0.3">
      <c r="A85" s="1"/>
      <c r="B85" s="1"/>
      <c r="C85" s="1"/>
      <c r="D85" s="4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x14ac:dyDescent="0.3">
      <c r="A86" s="1"/>
      <c r="B86" s="1"/>
      <c r="C86" s="1"/>
      <c r="D86" s="4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x14ac:dyDescent="0.3">
      <c r="A87" s="1"/>
      <c r="B87" s="1"/>
      <c r="C87" s="1"/>
      <c r="D87" s="4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x14ac:dyDescent="0.3">
      <c r="A88" s="1"/>
      <c r="B88" s="1"/>
      <c r="C88" s="1"/>
      <c r="D88" s="4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x14ac:dyDescent="0.3">
      <c r="A89" s="1"/>
      <c r="B89" s="1"/>
      <c r="C89" s="1"/>
      <c r="D89" s="4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x14ac:dyDescent="0.3">
      <c r="A90" s="1"/>
      <c r="B90" s="1"/>
      <c r="C90" s="1"/>
      <c r="D90" s="4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x14ac:dyDescent="0.3">
      <c r="A91" s="1"/>
      <c r="B91" s="1"/>
      <c r="C91" s="1"/>
      <c r="D91" s="4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x14ac:dyDescent="0.3">
      <c r="A92" s="1"/>
      <c r="B92" s="1"/>
      <c r="C92" s="1"/>
      <c r="D92" s="4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x14ac:dyDescent="0.3">
      <c r="A93" s="1"/>
      <c r="B93" s="1"/>
      <c r="C93" s="1"/>
      <c r="D93" s="4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x14ac:dyDescent="0.3">
      <c r="A94" s="1"/>
      <c r="B94" s="1"/>
      <c r="C94" s="1"/>
      <c r="D94" s="4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x14ac:dyDescent="0.3">
      <c r="A95" s="1"/>
      <c r="B95" s="1"/>
      <c r="C95" s="1"/>
      <c r="D95" s="4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x14ac:dyDescent="0.3">
      <c r="A96" s="1"/>
      <c r="B96" s="1"/>
      <c r="C96" s="1"/>
      <c r="D96" s="4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x14ac:dyDescent="0.3">
      <c r="A97" s="1"/>
      <c r="B97" s="1"/>
      <c r="C97" s="1"/>
      <c r="D97" s="4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x14ac:dyDescent="0.3">
      <c r="A98" s="1"/>
      <c r="B98" s="1"/>
      <c r="C98" s="1"/>
      <c r="D98" s="4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x14ac:dyDescent="0.3">
      <c r="A99" s="1"/>
      <c r="B99" s="1"/>
      <c r="C99" s="1"/>
      <c r="D99" s="4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x14ac:dyDescent="0.3">
      <c r="A100" s="1"/>
      <c r="B100" s="1"/>
      <c r="C100" s="1"/>
      <c r="D100" s="4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x14ac:dyDescent="0.3">
      <c r="A101" s="1"/>
      <c r="B101" s="1"/>
      <c r="C101" s="1"/>
      <c r="D101" s="4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x14ac:dyDescent="0.3">
      <c r="A102" s="1"/>
      <c r="B102" s="1"/>
      <c r="C102" s="1"/>
      <c r="D102" s="4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x14ac:dyDescent="0.3">
      <c r="A103" s="1"/>
      <c r="B103" s="1"/>
      <c r="C103" s="1"/>
      <c r="D103" s="4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x14ac:dyDescent="0.3">
      <c r="A104" s="1"/>
      <c r="B104" s="1"/>
      <c r="C104" s="1"/>
      <c r="D104" s="4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x14ac:dyDescent="0.3">
      <c r="A105" s="1"/>
      <c r="B105" s="1"/>
      <c r="C105" s="1"/>
      <c r="D105" s="4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x14ac:dyDescent="0.3">
      <c r="A106" s="1"/>
      <c r="B106" s="1"/>
      <c r="C106" s="1"/>
      <c r="D106" s="4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x14ac:dyDescent="0.3">
      <c r="A107" s="1"/>
      <c r="B107" s="1"/>
      <c r="C107" s="1"/>
      <c r="D107" s="4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x14ac:dyDescent="0.3">
      <c r="A108" s="1"/>
      <c r="B108" s="1"/>
      <c r="C108" s="1"/>
      <c r="D108" s="4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x14ac:dyDescent="0.3">
      <c r="A109" s="1"/>
      <c r="B109" s="1"/>
      <c r="C109" s="1"/>
      <c r="D109" s="4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x14ac:dyDescent="0.3">
      <c r="A110" s="1"/>
      <c r="B110" s="1"/>
      <c r="C110" s="1"/>
      <c r="D110" s="4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x14ac:dyDescent="0.3">
      <c r="A111" s="1"/>
      <c r="B111" s="1"/>
      <c r="C111" s="1"/>
      <c r="D111" s="4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x14ac:dyDescent="0.3">
      <c r="A112" s="1"/>
      <c r="B112" s="1"/>
      <c r="C112" s="1"/>
      <c r="D112" s="4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x14ac:dyDescent="0.3">
      <c r="A113" s="1"/>
      <c r="B113" s="1"/>
      <c r="C113" s="1"/>
      <c r="D113" s="4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x14ac:dyDescent="0.3">
      <c r="A114" s="1"/>
      <c r="B114" s="1"/>
      <c r="C114" s="1"/>
      <c r="D114" s="4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x14ac:dyDescent="0.3">
      <c r="A115" s="1"/>
      <c r="B115" s="1"/>
      <c r="C115" s="1"/>
      <c r="D115" s="4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x14ac:dyDescent="0.3">
      <c r="A116" s="1"/>
      <c r="B116" s="1"/>
      <c r="C116" s="1"/>
      <c r="D116" s="4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x14ac:dyDescent="0.3">
      <c r="A117" s="1"/>
      <c r="B117" s="1"/>
      <c r="C117" s="1"/>
      <c r="D117" s="4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x14ac:dyDescent="0.3">
      <c r="A118" s="1"/>
      <c r="B118" s="1"/>
      <c r="C118" s="1"/>
      <c r="D118" s="4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x14ac:dyDescent="0.3">
      <c r="A119" s="1"/>
      <c r="B119" s="1"/>
      <c r="C119" s="1"/>
      <c r="D119" s="4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x14ac:dyDescent="0.3">
      <c r="A120" s="1"/>
      <c r="B120" s="1"/>
      <c r="C120" s="1"/>
      <c r="D120" s="4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x14ac:dyDescent="0.3">
      <c r="A121" s="1"/>
      <c r="B121" s="1"/>
      <c r="C121" s="1"/>
      <c r="D121" s="4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x14ac:dyDescent="0.3">
      <c r="A122" s="1"/>
      <c r="B122" s="1"/>
      <c r="C122" s="1"/>
      <c r="D122" s="4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x14ac:dyDescent="0.3">
      <c r="A123" s="1"/>
      <c r="B123" s="1"/>
      <c r="C123" s="1"/>
      <c r="D123" s="4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x14ac:dyDescent="0.3">
      <c r="A124" s="1"/>
      <c r="B124" s="1"/>
      <c r="C124" s="1"/>
      <c r="D124" s="4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x14ac:dyDescent="0.3">
      <c r="A125" s="1"/>
      <c r="B125" s="1"/>
      <c r="C125" s="1"/>
      <c r="D125" s="4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x14ac:dyDescent="0.3">
      <c r="A126" s="1"/>
      <c r="B126" s="1"/>
      <c r="C126" s="1"/>
      <c r="D126" s="4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x14ac:dyDescent="0.3">
      <c r="A127" s="1"/>
      <c r="B127" s="1"/>
      <c r="C127" s="1"/>
      <c r="D127" s="4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x14ac:dyDescent="0.3">
      <c r="A128" s="1"/>
      <c r="B128" s="1"/>
      <c r="C128" s="1"/>
      <c r="D128" s="4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x14ac:dyDescent="0.3">
      <c r="A129" s="1"/>
      <c r="B129" s="1"/>
      <c r="C129" s="1"/>
      <c r="D129" s="4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x14ac:dyDescent="0.3">
      <c r="A130" s="1"/>
      <c r="B130" s="1"/>
      <c r="C130" s="1"/>
      <c r="D130" s="4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x14ac:dyDescent="0.3">
      <c r="A131" s="1"/>
      <c r="B131" s="1"/>
      <c r="C131" s="1"/>
      <c r="D131" s="4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x14ac:dyDescent="0.3">
      <c r="A132" s="1"/>
      <c r="B132" s="1"/>
      <c r="C132" s="1"/>
      <c r="D132" s="4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x14ac:dyDescent="0.3">
      <c r="A133" s="1"/>
      <c r="B133" s="1"/>
      <c r="C133" s="1"/>
      <c r="D133" s="4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x14ac:dyDescent="0.3">
      <c r="A134" s="1"/>
      <c r="B134" s="1"/>
      <c r="C134" s="1"/>
      <c r="D134" s="4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x14ac:dyDescent="0.3">
      <c r="A135" s="1"/>
      <c r="B135" s="1"/>
      <c r="C135" s="1"/>
      <c r="D135" s="4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x14ac:dyDescent="0.3">
      <c r="A136" s="1"/>
      <c r="B136" s="1"/>
      <c r="C136" s="1"/>
      <c r="D136" s="4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x14ac:dyDescent="0.3">
      <c r="A137" s="1"/>
      <c r="B137" s="1"/>
      <c r="C137" s="1"/>
      <c r="D137" s="4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x14ac:dyDescent="0.3">
      <c r="A138" s="1"/>
      <c r="B138" s="1"/>
      <c r="C138" s="1"/>
      <c r="D138" s="4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x14ac:dyDescent="0.3">
      <c r="A139" s="1"/>
      <c r="B139" s="1"/>
      <c r="C139" s="1"/>
      <c r="D139" s="4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x14ac:dyDescent="0.3">
      <c r="A140" s="1"/>
      <c r="B140" s="1"/>
      <c r="C140" s="1"/>
      <c r="D140" s="4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x14ac:dyDescent="0.3">
      <c r="A141" s="1"/>
      <c r="B141" s="1"/>
      <c r="C141" s="1"/>
      <c r="D141" s="4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x14ac:dyDescent="0.3">
      <c r="A142" s="1"/>
      <c r="B142" s="1"/>
      <c r="C142" s="1"/>
      <c r="D142" s="4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x14ac:dyDescent="0.3">
      <c r="A143" s="1"/>
      <c r="B143" s="1"/>
      <c r="C143" s="1"/>
      <c r="D143" s="4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x14ac:dyDescent="0.3">
      <c r="A144" s="1"/>
      <c r="B144" s="1"/>
      <c r="C144" s="1"/>
      <c r="D144" s="4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x14ac:dyDescent="0.3">
      <c r="A145" s="1"/>
      <c r="B145" s="1"/>
      <c r="C145" s="1"/>
      <c r="D145" s="4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x14ac:dyDescent="0.3">
      <c r="A146" s="1"/>
      <c r="B146" s="1"/>
      <c r="C146" s="1"/>
      <c r="D146" s="4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x14ac:dyDescent="0.3">
      <c r="A147" s="1"/>
      <c r="B147" s="1"/>
      <c r="C147" s="1"/>
      <c r="D147" s="4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x14ac:dyDescent="0.3">
      <c r="A148" s="1"/>
      <c r="B148" s="1"/>
      <c r="C148" s="1"/>
      <c r="D148" s="4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x14ac:dyDescent="0.3">
      <c r="A149" s="1"/>
      <c r="B149" s="1"/>
      <c r="C149" s="1"/>
      <c r="D149" s="4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x14ac:dyDescent="0.3">
      <c r="A150" s="1"/>
      <c r="B150" s="1"/>
      <c r="C150" s="1"/>
      <c r="D150" s="4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x14ac:dyDescent="0.3">
      <c r="A151" s="1"/>
      <c r="B151" s="1"/>
      <c r="C151" s="1"/>
      <c r="D151" s="4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x14ac:dyDescent="0.3">
      <c r="A152" s="1"/>
      <c r="B152" s="1"/>
      <c r="C152" s="1"/>
      <c r="D152" s="4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3">
      <c r="A153" s="1"/>
      <c r="B153" s="1"/>
      <c r="C153" s="1"/>
      <c r="D153" s="4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3">
      <c r="A154" s="1"/>
      <c r="B154" s="1"/>
      <c r="C154" s="1"/>
      <c r="D154" s="4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x14ac:dyDescent="0.3">
      <c r="A155" s="1"/>
      <c r="B155" s="1"/>
      <c r="C155" s="1"/>
      <c r="D155" s="4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x14ac:dyDescent="0.3">
      <c r="A156" s="1"/>
      <c r="B156" s="1"/>
      <c r="C156" s="1"/>
      <c r="D156" s="4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x14ac:dyDescent="0.3">
      <c r="A157" s="1"/>
      <c r="B157" s="1"/>
      <c r="C157" s="1"/>
      <c r="D157" s="4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x14ac:dyDescent="0.3">
      <c r="A158" s="1"/>
      <c r="B158" s="1"/>
      <c r="C158" s="1"/>
      <c r="D158" s="4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x14ac:dyDescent="0.3">
      <c r="A159" s="1"/>
      <c r="B159" s="1"/>
      <c r="C159" s="1"/>
      <c r="D159" s="4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x14ac:dyDescent="0.3">
      <c r="A160" s="1"/>
      <c r="B160" s="1"/>
      <c r="C160" s="1"/>
      <c r="D160" s="4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x14ac:dyDescent="0.3">
      <c r="A161" s="1"/>
      <c r="B161" s="1"/>
      <c r="C161" s="1"/>
      <c r="D161" s="4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x14ac:dyDescent="0.3">
      <c r="A162" s="1"/>
      <c r="B162" s="1"/>
      <c r="C162" s="1"/>
      <c r="D162" s="4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x14ac:dyDescent="0.3">
      <c r="A163" s="1"/>
      <c r="B163" s="1"/>
      <c r="C163" s="1"/>
      <c r="D163" s="4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x14ac:dyDescent="0.3">
      <c r="A164" s="1"/>
      <c r="B164" s="1"/>
      <c r="C164" s="1"/>
      <c r="D164" s="4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x14ac:dyDescent="0.3">
      <c r="A165" s="1"/>
      <c r="B165" s="1"/>
      <c r="C165" s="1"/>
      <c r="D165" s="4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x14ac:dyDescent="0.3">
      <c r="A166" s="1"/>
      <c r="B166" s="1"/>
      <c r="C166" s="1"/>
      <c r="D166" s="4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x14ac:dyDescent="0.3">
      <c r="A167" s="1"/>
      <c r="B167" s="1"/>
      <c r="C167" s="1"/>
      <c r="D167" s="4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x14ac:dyDescent="0.3">
      <c r="A168" s="1"/>
      <c r="B168" s="1"/>
      <c r="C168" s="1"/>
      <c r="D168" s="4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3">
      <c r="A169" s="1"/>
      <c r="B169" s="1"/>
      <c r="C169" s="1"/>
      <c r="D169" s="4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3">
      <c r="A170" s="1"/>
      <c r="B170" s="1"/>
      <c r="C170" s="1"/>
      <c r="D170" s="4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3">
      <c r="A171" s="1"/>
      <c r="B171" s="1"/>
      <c r="C171" s="1"/>
      <c r="D171" s="4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3">
      <c r="A172" s="1"/>
      <c r="B172" s="1"/>
      <c r="C172" s="1"/>
      <c r="D172" s="4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x14ac:dyDescent="0.3">
      <c r="A173" s="1"/>
      <c r="B173" s="1"/>
      <c r="C173" s="1"/>
      <c r="D173" s="4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x14ac:dyDescent="0.3">
      <c r="A174" s="1"/>
      <c r="B174" s="1"/>
      <c r="C174" s="1"/>
      <c r="D174" s="4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x14ac:dyDescent="0.3">
      <c r="A175" s="1"/>
      <c r="B175" s="1"/>
      <c r="C175" s="1"/>
      <c r="D175" s="4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x14ac:dyDescent="0.3">
      <c r="A176" s="1"/>
      <c r="B176" s="1"/>
      <c r="C176" s="1"/>
      <c r="D176" s="4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x14ac:dyDescent="0.3">
      <c r="A177" s="1"/>
      <c r="B177" s="1"/>
      <c r="C177" s="1"/>
      <c r="D177" s="4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x14ac:dyDescent="0.3">
      <c r="A178" s="1"/>
      <c r="B178" s="1"/>
      <c r="C178" s="1"/>
      <c r="D178" s="4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x14ac:dyDescent="0.3">
      <c r="A179" s="1"/>
      <c r="B179" s="1"/>
      <c r="C179" s="1"/>
      <c r="D179" s="4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x14ac:dyDescent="0.3">
      <c r="A180" s="1"/>
      <c r="B180" s="1"/>
      <c r="C180" s="1"/>
      <c r="D180" s="4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x14ac:dyDescent="0.3">
      <c r="A181" s="1"/>
      <c r="B181" s="1"/>
      <c r="C181" s="1"/>
      <c r="D181" s="4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x14ac:dyDescent="0.3">
      <c r="A182" s="1"/>
      <c r="B182" s="1"/>
      <c r="C182" s="1"/>
      <c r="D182" s="4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x14ac:dyDescent="0.3">
      <c r="A183" s="1"/>
      <c r="B183" s="1"/>
      <c r="C183" s="1"/>
      <c r="D183" s="4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x14ac:dyDescent="0.3">
      <c r="A184" s="1"/>
      <c r="B184" s="1"/>
      <c r="C184" s="1"/>
      <c r="D184" s="4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x14ac:dyDescent="0.3">
      <c r="A185" s="1"/>
      <c r="B185" s="1"/>
      <c r="C185" s="1"/>
      <c r="D185" s="4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x14ac:dyDescent="0.3">
      <c r="A186" s="1"/>
      <c r="B186" s="1"/>
      <c r="C186" s="1"/>
      <c r="D186" s="4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x14ac:dyDescent="0.3">
      <c r="A187" s="1"/>
      <c r="B187" s="1"/>
      <c r="C187" s="1"/>
      <c r="D187" s="4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x14ac:dyDescent="0.3">
      <c r="A188" s="1"/>
      <c r="B188" s="1"/>
      <c r="C188" s="1"/>
      <c r="D188" s="4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x14ac:dyDescent="0.3">
      <c r="A189" s="1"/>
      <c r="B189" s="1"/>
      <c r="C189" s="1"/>
      <c r="D189" s="4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x14ac:dyDescent="0.3">
      <c r="A190" s="1"/>
      <c r="B190" s="1"/>
      <c r="C190" s="1"/>
      <c r="D190" s="4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x14ac:dyDescent="0.3">
      <c r="A191" s="1"/>
      <c r="B191" s="1"/>
      <c r="C191" s="1"/>
      <c r="D191" s="4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x14ac:dyDescent="0.3">
      <c r="A192" s="1"/>
      <c r="B192" s="1"/>
      <c r="C192" s="1"/>
      <c r="D192" s="4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x14ac:dyDescent="0.3">
      <c r="A193" s="1"/>
      <c r="B193" s="1"/>
      <c r="C193" s="1"/>
      <c r="D193" s="4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x14ac:dyDescent="0.3">
      <c r="A194" s="1"/>
      <c r="B194" s="1"/>
      <c r="C194" s="1"/>
      <c r="D194" s="4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x14ac:dyDescent="0.3">
      <c r="A195" s="1"/>
      <c r="B195" s="1"/>
      <c r="C195" s="1"/>
      <c r="D195" s="4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x14ac:dyDescent="0.3">
      <c r="A196" s="1"/>
      <c r="B196" s="1"/>
      <c r="C196" s="1"/>
      <c r="D196" s="4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x14ac:dyDescent="0.3">
      <c r="A197" s="1"/>
      <c r="B197" s="1"/>
      <c r="C197" s="1"/>
      <c r="D197" s="4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x14ac:dyDescent="0.3">
      <c r="A198" s="1"/>
      <c r="B198" s="1"/>
      <c r="C198" s="1"/>
      <c r="D198" s="4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x14ac:dyDescent="0.3">
      <c r="A199" s="1"/>
      <c r="B199" s="1"/>
      <c r="C199" s="1"/>
      <c r="D199" s="4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x14ac:dyDescent="0.3">
      <c r="A200" s="1"/>
      <c r="B200" s="1"/>
      <c r="C200" s="1"/>
      <c r="D200" s="4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x14ac:dyDescent="0.3">
      <c r="A201" s="1"/>
      <c r="B201" s="1"/>
      <c r="C201" s="1"/>
      <c r="D201" s="4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x14ac:dyDescent="0.3">
      <c r="A202" s="1"/>
      <c r="B202" s="1"/>
      <c r="C202" s="1"/>
      <c r="D202" s="4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x14ac:dyDescent="0.3">
      <c r="A203" s="1"/>
      <c r="B203" s="1"/>
      <c r="C203" s="1"/>
      <c r="D203" s="4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x14ac:dyDescent="0.3">
      <c r="A204" s="1"/>
      <c r="B204" s="1"/>
      <c r="C204" s="1"/>
      <c r="D204" s="4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x14ac:dyDescent="0.3">
      <c r="A205" s="1"/>
      <c r="B205" s="1"/>
      <c r="C205" s="1"/>
      <c r="D205" s="4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x14ac:dyDescent="0.3">
      <c r="A206" s="1"/>
      <c r="B206" s="1"/>
      <c r="C206" s="1"/>
      <c r="D206" s="4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x14ac:dyDescent="0.3">
      <c r="A207" s="1"/>
      <c r="B207" s="1"/>
      <c r="C207" s="1"/>
      <c r="D207" s="4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x14ac:dyDescent="0.3">
      <c r="A208" s="1"/>
      <c r="B208" s="1"/>
      <c r="C208" s="1"/>
      <c r="D208" s="4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x14ac:dyDescent="0.3">
      <c r="A209" s="1"/>
      <c r="B209" s="1"/>
      <c r="C209" s="1"/>
      <c r="D209" s="4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x14ac:dyDescent="0.3">
      <c r="A210" s="1"/>
      <c r="B210" s="1"/>
      <c r="C210" s="1"/>
      <c r="D210" s="4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x14ac:dyDescent="0.3">
      <c r="A211" s="1"/>
      <c r="B211" s="1"/>
      <c r="C211" s="1"/>
      <c r="D211" s="4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x14ac:dyDescent="0.3">
      <c r="A212" s="1"/>
      <c r="B212" s="1"/>
      <c r="C212" s="1"/>
      <c r="D212" s="4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x14ac:dyDescent="0.3">
      <c r="A213" s="1"/>
      <c r="B213" s="1"/>
      <c r="C213" s="1"/>
      <c r="D213" s="4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x14ac:dyDescent="0.3">
      <c r="A214" s="1"/>
      <c r="B214" s="1"/>
      <c r="C214" s="1"/>
      <c r="D214" s="4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x14ac:dyDescent="0.3">
      <c r="A215" s="1"/>
      <c r="B215" s="1"/>
      <c r="C215" s="1"/>
      <c r="D215" s="4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x14ac:dyDescent="0.3">
      <c r="A216" s="1"/>
      <c r="B216" s="1"/>
      <c r="C216" s="1"/>
      <c r="D216" s="4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x14ac:dyDescent="0.3">
      <c r="A217" s="1"/>
      <c r="B217" s="1"/>
      <c r="C217" s="1"/>
      <c r="D217" s="4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x14ac:dyDescent="0.3">
      <c r="A218" s="1"/>
      <c r="B218" s="1"/>
      <c r="C218" s="1"/>
      <c r="D218" s="4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x14ac:dyDescent="0.3">
      <c r="A219" s="1"/>
      <c r="B219" s="1"/>
      <c r="C219" s="1"/>
      <c r="D219" s="4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x14ac:dyDescent="0.3">
      <c r="A220" s="1"/>
      <c r="B220" s="1"/>
      <c r="C220" s="1"/>
      <c r="D220" s="4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x14ac:dyDescent="0.3">
      <c r="A221" s="1"/>
      <c r="B221" s="1"/>
      <c r="C221" s="1"/>
      <c r="D221" s="4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x14ac:dyDescent="0.3">
      <c r="A222" s="1"/>
      <c r="B222" s="1"/>
      <c r="C222" s="1"/>
      <c r="D222" s="4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x14ac:dyDescent="0.3">
      <c r="A223" s="1"/>
      <c r="B223" s="1"/>
      <c r="C223" s="1"/>
      <c r="D223" s="4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x14ac:dyDescent="0.3">
      <c r="A224" s="1"/>
      <c r="B224" s="1"/>
      <c r="C224" s="1"/>
      <c r="D224" s="4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x14ac:dyDescent="0.3">
      <c r="A225" s="1"/>
      <c r="B225" s="1"/>
      <c r="C225" s="1"/>
      <c r="D225" s="4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x14ac:dyDescent="0.3">
      <c r="A226" s="1"/>
      <c r="B226" s="1"/>
      <c r="C226" s="1"/>
      <c r="D226" s="4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x14ac:dyDescent="0.3">
      <c r="A227" s="1"/>
      <c r="B227" s="1"/>
      <c r="C227" s="1"/>
      <c r="D227" s="4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x14ac:dyDescent="0.3">
      <c r="A228" s="1"/>
      <c r="B228" s="1"/>
      <c r="C228" s="1"/>
      <c r="D228" s="4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x14ac:dyDescent="0.3">
      <c r="A229" s="1"/>
      <c r="B229" s="1"/>
      <c r="C229" s="1"/>
      <c r="D229" s="4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x14ac:dyDescent="0.3">
      <c r="A230" s="1"/>
      <c r="B230" s="1"/>
      <c r="C230" s="1"/>
      <c r="D230" s="4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x14ac:dyDescent="0.3">
      <c r="A231" s="1"/>
      <c r="B231" s="1"/>
      <c r="C231" s="1"/>
      <c r="D231" s="4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x14ac:dyDescent="0.3">
      <c r="A232" s="1"/>
      <c r="B232" s="1"/>
      <c r="C232" s="1"/>
      <c r="D232" s="4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x14ac:dyDescent="0.3">
      <c r="A233" s="1"/>
      <c r="B233" s="1"/>
      <c r="C233" s="1"/>
      <c r="D233" s="4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x14ac:dyDescent="0.3">
      <c r="A234" s="1"/>
      <c r="B234" s="1"/>
      <c r="C234" s="1"/>
      <c r="D234" s="4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x14ac:dyDescent="0.3">
      <c r="A235" s="1"/>
      <c r="B235" s="1"/>
      <c r="C235" s="1"/>
      <c r="D235" s="4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x14ac:dyDescent="0.3">
      <c r="A236" s="1"/>
      <c r="B236" s="1"/>
      <c r="C236" s="1"/>
      <c r="D236" s="4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x14ac:dyDescent="0.3">
      <c r="A237" s="1"/>
      <c r="B237" s="1"/>
      <c r="C237" s="1"/>
      <c r="D237" s="4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x14ac:dyDescent="0.3">
      <c r="A238" s="1"/>
      <c r="B238" s="1"/>
      <c r="C238" s="1"/>
      <c r="D238" s="4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x14ac:dyDescent="0.3">
      <c r="A239" s="1"/>
      <c r="B239" s="1"/>
      <c r="C239" s="1"/>
      <c r="D239" s="4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x14ac:dyDescent="0.3">
      <c r="A240" s="1"/>
      <c r="B240" s="1"/>
      <c r="C240" s="1"/>
      <c r="D240" s="4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x14ac:dyDescent="0.3">
      <c r="A241" s="1"/>
      <c r="B241" s="1"/>
      <c r="C241" s="1"/>
      <c r="D241" s="4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x14ac:dyDescent="0.3">
      <c r="A242" s="1"/>
      <c r="B242" s="1"/>
      <c r="C242" s="1"/>
      <c r="D242" s="4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x14ac:dyDescent="0.3">
      <c r="A243" s="1"/>
      <c r="B243" s="1"/>
      <c r="C243" s="1"/>
      <c r="D243" s="4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x14ac:dyDescent="0.3">
      <c r="A244" s="1"/>
      <c r="B244" s="1"/>
      <c r="C244" s="1"/>
      <c r="D244" s="4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x14ac:dyDescent="0.3">
      <c r="A245" s="1"/>
      <c r="B245" s="1"/>
      <c r="C245" s="1"/>
      <c r="D245" s="4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x14ac:dyDescent="0.3">
      <c r="A246" s="1"/>
      <c r="B246" s="1"/>
      <c r="C246" s="1"/>
      <c r="D246" s="4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x14ac:dyDescent="0.3">
      <c r="A247" s="1"/>
      <c r="B247" s="1"/>
      <c r="C247" s="1"/>
      <c r="D247" s="4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x14ac:dyDescent="0.3">
      <c r="A248" s="1"/>
      <c r="B248" s="1"/>
      <c r="C248" s="1"/>
      <c r="D248" s="4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x14ac:dyDescent="0.3">
      <c r="A249" s="1"/>
      <c r="B249" s="1"/>
      <c r="C249" s="1"/>
      <c r="D249" s="4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x14ac:dyDescent="0.3">
      <c r="A250" s="1"/>
      <c r="B250" s="1"/>
      <c r="C250" s="1"/>
      <c r="D250" s="4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x14ac:dyDescent="0.3">
      <c r="A251" s="1"/>
      <c r="B251" s="1"/>
      <c r="C251" s="1"/>
      <c r="D251" s="4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x14ac:dyDescent="0.3">
      <c r="A252" s="1"/>
      <c r="B252" s="1"/>
      <c r="C252" s="1"/>
      <c r="D252" s="4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x14ac:dyDescent="0.3">
      <c r="A253" s="1"/>
      <c r="B253" s="1"/>
      <c r="C253" s="1"/>
      <c r="D253" s="4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x14ac:dyDescent="0.3">
      <c r="A254" s="1"/>
      <c r="B254" s="1"/>
      <c r="C254" s="1"/>
      <c r="D254" s="4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x14ac:dyDescent="0.3">
      <c r="A255" s="1"/>
      <c r="B255" s="1"/>
      <c r="C255" s="1"/>
      <c r="D255" s="4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x14ac:dyDescent="0.3">
      <c r="A256" s="1"/>
      <c r="B256" s="1"/>
      <c r="C256" s="1"/>
      <c r="D256" s="4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x14ac:dyDescent="0.3">
      <c r="A257" s="1"/>
      <c r="B257" s="1"/>
      <c r="C257" s="1"/>
      <c r="D257" s="4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x14ac:dyDescent="0.3">
      <c r="A258" s="1"/>
      <c r="B258" s="1"/>
      <c r="C258" s="1"/>
      <c r="D258" s="4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x14ac:dyDescent="0.3">
      <c r="A259" s="1"/>
      <c r="B259" s="1"/>
      <c r="C259" s="1"/>
      <c r="D259" s="4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x14ac:dyDescent="0.3">
      <c r="A260" s="1"/>
      <c r="B260" s="1"/>
      <c r="C260" s="1"/>
      <c r="D260" s="4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x14ac:dyDescent="0.3">
      <c r="A261" s="1"/>
      <c r="B261" s="1"/>
      <c r="C261" s="1"/>
      <c r="D261" s="4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x14ac:dyDescent="0.3">
      <c r="A262" s="1"/>
      <c r="B262" s="1"/>
      <c r="C262" s="1"/>
      <c r="D262" s="4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x14ac:dyDescent="0.3">
      <c r="A263" s="1"/>
      <c r="B263" s="1"/>
      <c r="C263" s="1"/>
      <c r="D263" s="4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x14ac:dyDescent="0.3">
      <c r="A264" s="1"/>
      <c r="B264" s="1"/>
      <c r="C264" s="1"/>
      <c r="D264" s="4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x14ac:dyDescent="0.3">
      <c r="A265" s="1"/>
      <c r="B265" s="1"/>
      <c r="C265" s="1"/>
      <c r="D265" s="4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x14ac:dyDescent="0.3">
      <c r="A266" s="1"/>
      <c r="B266" s="1"/>
      <c r="C266" s="1"/>
      <c r="D266" s="4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x14ac:dyDescent="0.3">
      <c r="A267" s="1"/>
      <c r="B267" s="1"/>
      <c r="C267" s="1"/>
      <c r="D267" s="4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x14ac:dyDescent="0.3">
      <c r="A268" s="1"/>
      <c r="B268" s="1"/>
      <c r="C268" s="1"/>
      <c r="D268" s="4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x14ac:dyDescent="0.3">
      <c r="A269" s="1"/>
      <c r="B269" s="1"/>
      <c r="C269" s="1"/>
      <c r="D269" s="4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x14ac:dyDescent="0.3">
      <c r="A270" s="1"/>
      <c r="B270" s="1"/>
      <c r="C270" s="1"/>
      <c r="D270" s="4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x14ac:dyDescent="0.3">
      <c r="A271" s="1"/>
      <c r="B271" s="1"/>
      <c r="C271" s="1"/>
      <c r="D271" s="4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x14ac:dyDescent="0.3">
      <c r="A272" s="1"/>
      <c r="B272" s="1"/>
      <c r="C272" s="1"/>
      <c r="D272" s="4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x14ac:dyDescent="0.3">
      <c r="A273" s="1"/>
      <c r="B273" s="1"/>
      <c r="C273" s="1"/>
      <c r="D273" s="4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x14ac:dyDescent="0.3">
      <c r="A274" s="1"/>
      <c r="B274" s="1"/>
      <c r="C274" s="1"/>
      <c r="D274" s="4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x14ac:dyDescent="0.3">
      <c r="A275" s="1"/>
      <c r="B275" s="1"/>
      <c r="C275" s="1"/>
      <c r="D275" s="4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x14ac:dyDescent="0.3">
      <c r="A276" s="1"/>
      <c r="B276" s="1"/>
      <c r="C276" s="1"/>
      <c r="D276" s="4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x14ac:dyDescent="0.3">
      <c r="A277" s="1"/>
      <c r="B277" s="1"/>
      <c r="C277" s="1"/>
      <c r="D277" s="4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x14ac:dyDescent="0.3">
      <c r="A278" s="1"/>
      <c r="B278" s="1"/>
      <c r="C278" s="1"/>
      <c r="D278" s="4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x14ac:dyDescent="0.3">
      <c r="A279" s="1"/>
      <c r="B279" s="1"/>
      <c r="C279" s="1"/>
      <c r="D279" s="4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x14ac:dyDescent="0.3">
      <c r="A280" s="1"/>
      <c r="B280" s="1"/>
      <c r="C280" s="1"/>
      <c r="D280" s="4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x14ac:dyDescent="0.3">
      <c r="A281" s="1"/>
      <c r="B281" s="1"/>
      <c r="C281" s="1"/>
      <c r="D281" s="4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x14ac:dyDescent="0.3">
      <c r="A282" s="1"/>
      <c r="B282" s="1"/>
      <c r="C282" s="1"/>
      <c r="D282" s="4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x14ac:dyDescent="0.3">
      <c r="A283" s="1"/>
      <c r="B283" s="1"/>
      <c r="C283" s="1"/>
      <c r="D283" s="4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x14ac:dyDescent="0.3">
      <c r="A284" s="1"/>
      <c r="B284" s="1"/>
      <c r="C284" s="1"/>
      <c r="D284" s="4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x14ac:dyDescent="0.3">
      <c r="A285" s="1"/>
      <c r="B285" s="1"/>
      <c r="C285" s="1"/>
      <c r="D285" s="4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x14ac:dyDescent="0.3">
      <c r="A286" s="1"/>
      <c r="B286" s="1"/>
      <c r="C286" s="1"/>
      <c r="D286" s="4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x14ac:dyDescent="0.3">
      <c r="A287" s="1"/>
      <c r="B287" s="1"/>
      <c r="C287" s="1"/>
      <c r="D287" s="4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x14ac:dyDescent="0.3">
      <c r="A288" s="1"/>
      <c r="B288" s="1"/>
      <c r="C288" s="1"/>
      <c r="D288" s="4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x14ac:dyDescent="0.3">
      <c r="A289" s="1"/>
      <c r="B289" s="1"/>
      <c r="C289" s="1"/>
      <c r="D289" s="4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x14ac:dyDescent="0.3">
      <c r="A290" s="1"/>
      <c r="B290" s="1"/>
      <c r="C290" s="1"/>
      <c r="D290" s="4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x14ac:dyDescent="0.3">
      <c r="A291" s="1"/>
      <c r="B291" s="1"/>
      <c r="C291" s="1"/>
      <c r="D291" s="4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x14ac:dyDescent="0.3">
      <c r="A292" s="1"/>
      <c r="B292" s="1"/>
      <c r="C292" s="1"/>
      <c r="D292" s="4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x14ac:dyDescent="0.3">
      <c r="A293" s="1"/>
      <c r="B293" s="1"/>
      <c r="C293" s="1"/>
      <c r="D293" s="4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x14ac:dyDescent="0.3">
      <c r="A294" s="1"/>
      <c r="B294" s="1"/>
      <c r="C294" s="1"/>
      <c r="D294" s="4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x14ac:dyDescent="0.3">
      <c r="A295" s="1"/>
      <c r="B295" s="1"/>
      <c r="C295" s="1"/>
      <c r="D295" s="4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x14ac:dyDescent="0.3">
      <c r="A296" s="1"/>
      <c r="B296" s="1"/>
      <c r="C296" s="1"/>
      <c r="D296" s="4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x14ac:dyDescent="0.3">
      <c r="A297" s="1"/>
      <c r="B297" s="1"/>
      <c r="C297" s="1"/>
      <c r="D297" s="4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x14ac:dyDescent="0.3">
      <c r="A298" s="1"/>
      <c r="B298" s="1"/>
      <c r="C298" s="1"/>
      <c r="D298" s="4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x14ac:dyDescent="0.3">
      <c r="A299" s="1"/>
      <c r="B299" s="1"/>
      <c r="C299" s="1"/>
      <c r="D299" s="4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x14ac:dyDescent="0.3">
      <c r="A300" s="1"/>
      <c r="B300" s="1"/>
      <c r="C300" s="1"/>
      <c r="D300" s="4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x14ac:dyDescent="0.3">
      <c r="A301" s="1"/>
      <c r="B301" s="1"/>
      <c r="C301" s="1"/>
      <c r="D301" s="4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x14ac:dyDescent="0.3">
      <c r="A302" s="1"/>
      <c r="B302" s="1"/>
      <c r="C302" s="1"/>
      <c r="D302" s="4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x14ac:dyDescent="0.3">
      <c r="A303" s="1"/>
      <c r="B303" s="1"/>
      <c r="C303" s="1"/>
      <c r="D303" s="4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x14ac:dyDescent="0.3">
      <c r="A304" s="1"/>
      <c r="B304" s="1"/>
      <c r="C304" s="1"/>
      <c r="D304" s="4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x14ac:dyDescent="0.3">
      <c r="A305" s="1"/>
      <c r="B305" s="1"/>
      <c r="C305" s="1"/>
      <c r="D305" s="4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x14ac:dyDescent="0.3">
      <c r="A306" s="1"/>
      <c r="B306" s="1"/>
      <c r="C306" s="1"/>
      <c r="D306" s="4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x14ac:dyDescent="0.3">
      <c r="A307" s="1"/>
      <c r="B307" s="1"/>
      <c r="C307" s="1"/>
      <c r="D307" s="4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x14ac:dyDescent="0.3">
      <c r="A308" s="1"/>
      <c r="B308" s="1"/>
      <c r="C308" s="1"/>
      <c r="D308" s="4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x14ac:dyDescent="0.3">
      <c r="A309" s="1"/>
      <c r="B309" s="1"/>
      <c r="C309" s="1"/>
      <c r="D309" s="4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x14ac:dyDescent="0.3">
      <c r="A310" s="1"/>
      <c r="B310" s="1"/>
      <c r="C310" s="1"/>
      <c r="D310" s="4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x14ac:dyDescent="0.3">
      <c r="A311" s="1"/>
      <c r="B311" s="1"/>
      <c r="C311" s="1"/>
      <c r="D311" s="4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x14ac:dyDescent="0.3">
      <c r="A312" s="1"/>
      <c r="B312" s="1"/>
      <c r="C312" s="1"/>
      <c r="D312" s="4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x14ac:dyDescent="0.3">
      <c r="A313" s="1"/>
      <c r="B313" s="1"/>
      <c r="C313" s="1"/>
      <c r="D313" s="4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x14ac:dyDescent="0.3">
      <c r="A314" s="1"/>
      <c r="B314" s="1"/>
      <c r="C314" s="1"/>
      <c r="D314" s="4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x14ac:dyDescent="0.3">
      <c r="A315" s="1"/>
      <c r="B315" s="1"/>
      <c r="C315" s="1"/>
      <c r="D315" s="4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x14ac:dyDescent="0.3">
      <c r="A316" s="1"/>
      <c r="B316" s="1"/>
      <c r="C316" s="1"/>
      <c r="D316" s="4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x14ac:dyDescent="0.3">
      <c r="A317" s="1"/>
      <c r="B317" s="1"/>
      <c r="C317" s="1"/>
      <c r="D317" s="4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x14ac:dyDescent="0.3">
      <c r="A318" s="1"/>
      <c r="B318" s="1"/>
      <c r="C318" s="1"/>
      <c r="D318" s="4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x14ac:dyDescent="0.3">
      <c r="A319" s="1"/>
      <c r="B319" s="1"/>
      <c r="C319" s="1"/>
      <c r="D319" s="4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x14ac:dyDescent="0.3">
      <c r="A320" s="1"/>
      <c r="B320" s="1"/>
      <c r="C320" s="1"/>
      <c r="D320" s="4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x14ac:dyDescent="0.3">
      <c r="A321" s="1"/>
      <c r="B321" s="1"/>
      <c r="C321" s="1"/>
      <c r="D321" s="4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x14ac:dyDescent="0.3">
      <c r="A322" s="1"/>
      <c r="B322" s="1"/>
      <c r="C322" s="1"/>
      <c r="D322" s="4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x14ac:dyDescent="0.3">
      <c r="A323" s="1"/>
      <c r="B323" s="1"/>
      <c r="C323" s="1"/>
      <c r="D323" s="4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x14ac:dyDescent="0.3">
      <c r="A324" s="1"/>
      <c r="B324" s="1"/>
      <c r="C324" s="1"/>
      <c r="D324" s="4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x14ac:dyDescent="0.3">
      <c r="A325" s="1"/>
      <c r="B325" s="1"/>
      <c r="C325" s="1"/>
      <c r="D325" s="4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x14ac:dyDescent="0.3">
      <c r="A326" s="1"/>
      <c r="B326" s="1"/>
      <c r="C326" s="1"/>
      <c r="D326" s="4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x14ac:dyDescent="0.3">
      <c r="A327" s="1"/>
      <c r="B327" s="1"/>
      <c r="C327" s="1"/>
      <c r="D327" s="4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x14ac:dyDescent="0.3">
      <c r="A328" s="1"/>
      <c r="B328" s="1"/>
      <c r="C328" s="1"/>
      <c r="D328" s="4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x14ac:dyDescent="0.3">
      <c r="A329" s="1"/>
      <c r="B329" s="1"/>
      <c r="C329" s="1"/>
      <c r="D329" s="4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x14ac:dyDescent="0.3">
      <c r="A330" s="1"/>
      <c r="B330" s="1"/>
      <c r="C330" s="1"/>
      <c r="D330" s="4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x14ac:dyDescent="0.3">
      <c r="A331" s="1"/>
      <c r="B331" s="1"/>
      <c r="C331" s="1"/>
      <c r="D331" s="4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x14ac:dyDescent="0.3">
      <c r="A332" s="1"/>
      <c r="B332" s="1"/>
      <c r="C332" s="1"/>
      <c r="D332" s="4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x14ac:dyDescent="0.3">
      <c r="A333" s="1"/>
      <c r="B333" s="1"/>
      <c r="C333" s="1"/>
      <c r="D333" s="4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x14ac:dyDescent="0.3">
      <c r="A334" s="1"/>
      <c r="B334" s="1"/>
      <c r="C334" s="1"/>
      <c r="D334" s="4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x14ac:dyDescent="0.3">
      <c r="A335" s="1"/>
      <c r="B335" s="1"/>
      <c r="C335" s="1"/>
      <c r="D335" s="4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x14ac:dyDescent="0.3">
      <c r="A336" s="1"/>
      <c r="B336" s="1"/>
      <c r="C336" s="1"/>
      <c r="D336" s="4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x14ac:dyDescent="0.3">
      <c r="A337" s="1"/>
      <c r="B337" s="1"/>
      <c r="C337" s="1"/>
      <c r="D337" s="4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x14ac:dyDescent="0.3">
      <c r="A338" s="1"/>
      <c r="B338" s="1"/>
      <c r="C338" s="1"/>
      <c r="D338" s="4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x14ac:dyDescent="0.3">
      <c r="A339" s="1"/>
      <c r="B339" s="1"/>
      <c r="C339" s="1"/>
      <c r="D339" s="4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x14ac:dyDescent="0.3">
      <c r="A340" s="1"/>
      <c r="B340" s="1"/>
      <c r="C340" s="1"/>
      <c r="D340" s="4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x14ac:dyDescent="0.3">
      <c r="A341" s="1"/>
      <c r="B341" s="1"/>
      <c r="C341" s="1"/>
      <c r="D341" s="4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x14ac:dyDescent="0.3">
      <c r="A342" s="1"/>
      <c r="B342" s="1"/>
      <c r="C342" s="1"/>
      <c r="D342" s="4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x14ac:dyDescent="0.3">
      <c r="A343" s="1"/>
      <c r="B343" s="1"/>
      <c r="C343" s="1"/>
      <c r="D343" s="4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x14ac:dyDescent="0.3">
      <c r="A344" s="1"/>
      <c r="B344" s="1"/>
      <c r="C344" s="1"/>
      <c r="D344" s="4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x14ac:dyDescent="0.3">
      <c r="A345" s="1"/>
      <c r="B345" s="1"/>
      <c r="C345" s="1"/>
      <c r="D345" s="4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x14ac:dyDescent="0.3">
      <c r="A346" s="1"/>
      <c r="B346" s="1"/>
      <c r="C346" s="1"/>
      <c r="D346" s="4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x14ac:dyDescent="0.3">
      <c r="A347" s="1"/>
      <c r="B347" s="1"/>
      <c r="C347" s="1"/>
      <c r="D347" s="4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x14ac:dyDescent="0.3">
      <c r="A348" s="1"/>
      <c r="B348" s="1"/>
      <c r="C348" s="1"/>
      <c r="D348" s="4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x14ac:dyDescent="0.3">
      <c r="A349" s="1"/>
      <c r="B349" s="1"/>
      <c r="C349" s="1"/>
      <c r="D349" s="4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x14ac:dyDescent="0.3">
      <c r="A350" s="1"/>
      <c r="B350" s="1"/>
      <c r="C350" s="1"/>
      <c r="D350" s="4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x14ac:dyDescent="0.3">
      <c r="A351" s="1"/>
      <c r="B351" s="1"/>
      <c r="C351" s="1"/>
      <c r="D351" s="4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x14ac:dyDescent="0.3">
      <c r="A352" s="1"/>
      <c r="B352" s="1"/>
      <c r="C352" s="1"/>
      <c r="D352" s="4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x14ac:dyDescent="0.3">
      <c r="A353" s="1"/>
      <c r="B353" s="1"/>
      <c r="C353" s="1"/>
      <c r="D353" s="4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x14ac:dyDescent="0.3">
      <c r="A354" s="1"/>
      <c r="B354" s="1"/>
      <c r="C354" s="1"/>
      <c r="D354" s="4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x14ac:dyDescent="0.3">
      <c r="A355" s="1"/>
      <c r="B355" s="1"/>
      <c r="C355" s="1"/>
      <c r="D355" s="4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x14ac:dyDescent="0.3">
      <c r="A356" s="1"/>
      <c r="B356" s="1"/>
      <c r="C356" s="1"/>
      <c r="D356" s="4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x14ac:dyDescent="0.3">
      <c r="A357" s="1"/>
      <c r="B357" s="1"/>
      <c r="C357" s="1"/>
      <c r="D357" s="4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x14ac:dyDescent="0.3">
      <c r="A358" s="1"/>
      <c r="B358" s="1"/>
      <c r="C358" s="1"/>
      <c r="D358" s="4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x14ac:dyDescent="0.3">
      <c r="A359" s="1"/>
      <c r="B359" s="1"/>
      <c r="C359" s="1"/>
      <c r="D359" s="4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x14ac:dyDescent="0.3">
      <c r="A360" s="1"/>
      <c r="B360" s="1"/>
      <c r="C360" s="1"/>
      <c r="D360" s="4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x14ac:dyDescent="0.3">
      <c r="A361" s="1"/>
      <c r="B361" s="1"/>
      <c r="C361" s="1"/>
      <c r="D361" s="4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x14ac:dyDescent="0.3">
      <c r="A362" s="1"/>
      <c r="B362" s="1"/>
      <c r="C362" s="1"/>
      <c r="D362" s="4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x14ac:dyDescent="0.3">
      <c r="A363" s="1"/>
      <c r="B363" s="1"/>
      <c r="C363" s="1"/>
      <c r="D363" s="4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x14ac:dyDescent="0.3">
      <c r="A364" s="1"/>
      <c r="B364" s="1"/>
      <c r="C364" s="1"/>
      <c r="D364" s="4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x14ac:dyDescent="0.3">
      <c r="A365" s="1"/>
      <c r="B365" s="1"/>
      <c r="C365" s="1"/>
      <c r="D365" s="4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x14ac:dyDescent="0.3">
      <c r="A366" s="1"/>
      <c r="B366" s="1"/>
      <c r="C366" s="1"/>
      <c r="D366" s="4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x14ac:dyDescent="0.3">
      <c r="A367" s="1"/>
      <c r="B367" s="1"/>
      <c r="C367" s="1"/>
      <c r="D367" s="4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x14ac:dyDescent="0.3">
      <c r="A368" s="1"/>
      <c r="B368" s="1"/>
      <c r="C368" s="1"/>
      <c r="D368" s="4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x14ac:dyDescent="0.3">
      <c r="A369" s="1"/>
      <c r="B369" s="1"/>
      <c r="C369" s="1"/>
      <c r="D369" s="4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x14ac:dyDescent="0.3">
      <c r="A370" s="1"/>
      <c r="B370" s="1"/>
      <c r="C370" s="1"/>
      <c r="D370" s="4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x14ac:dyDescent="0.3">
      <c r="A371" s="1"/>
      <c r="B371" s="1"/>
      <c r="C371" s="1"/>
      <c r="D371" s="4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x14ac:dyDescent="0.3">
      <c r="A372" s="1"/>
      <c r="B372" s="1"/>
      <c r="C372" s="1"/>
      <c r="D372" s="4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x14ac:dyDescent="0.3">
      <c r="A373" s="1"/>
      <c r="B373" s="1"/>
      <c r="C373" s="1"/>
      <c r="D373" s="4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x14ac:dyDescent="0.3">
      <c r="A374" s="1"/>
      <c r="B374" s="1"/>
      <c r="C374" s="1"/>
      <c r="D374" s="4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x14ac:dyDescent="0.3">
      <c r="A375" s="1"/>
      <c r="B375" s="1"/>
      <c r="C375" s="1"/>
      <c r="D375" s="4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x14ac:dyDescent="0.3">
      <c r="A376" s="1"/>
      <c r="B376" s="1"/>
      <c r="C376" s="1"/>
      <c r="D376" s="4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x14ac:dyDescent="0.3">
      <c r="A377" s="1"/>
      <c r="B377" s="1"/>
      <c r="C377" s="1"/>
      <c r="D377" s="4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x14ac:dyDescent="0.3">
      <c r="A378" s="1"/>
      <c r="B378" s="1"/>
      <c r="C378" s="1"/>
      <c r="D378" s="4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x14ac:dyDescent="0.3">
      <c r="A379" s="1"/>
      <c r="B379" s="1"/>
      <c r="C379" s="1"/>
      <c r="D379" s="4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x14ac:dyDescent="0.3">
      <c r="A380" s="1"/>
      <c r="B380" s="1"/>
      <c r="C380" s="1"/>
      <c r="D380" s="4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x14ac:dyDescent="0.3">
      <c r="A381" s="1"/>
      <c r="B381" s="1"/>
      <c r="C381" s="1"/>
      <c r="D381" s="4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x14ac:dyDescent="0.3">
      <c r="A382" s="1"/>
      <c r="B382" s="1"/>
      <c r="C382" s="1"/>
      <c r="D382" s="4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x14ac:dyDescent="0.3">
      <c r="A383" s="1"/>
      <c r="B383" s="1"/>
      <c r="C383" s="1"/>
      <c r="D383" s="4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x14ac:dyDescent="0.3">
      <c r="A384" s="1"/>
      <c r="B384" s="1"/>
      <c r="C384" s="1"/>
      <c r="D384" s="4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x14ac:dyDescent="0.3">
      <c r="A385" s="1"/>
      <c r="B385" s="1"/>
      <c r="C385" s="1"/>
      <c r="D385" s="4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x14ac:dyDescent="0.3">
      <c r="A386" s="1"/>
      <c r="B386" s="1"/>
      <c r="C386" s="1"/>
      <c r="D386" s="4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x14ac:dyDescent="0.3">
      <c r="A387" s="1"/>
      <c r="B387" s="1"/>
      <c r="C387" s="1"/>
      <c r="D387" s="4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x14ac:dyDescent="0.3">
      <c r="A388" s="1"/>
      <c r="B388" s="1"/>
      <c r="C388" s="1"/>
      <c r="D388" s="4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x14ac:dyDescent="0.3">
      <c r="A389" s="1"/>
      <c r="B389" s="1"/>
      <c r="C389" s="1"/>
      <c r="D389" s="4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x14ac:dyDescent="0.3">
      <c r="A390" s="1"/>
      <c r="B390" s="1"/>
      <c r="C390" s="1"/>
      <c r="D390" s="4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x14ac:dyDescent="0.3">
      <c r="A391" s="1"/>
      <c r="B391" s="1"/>
      <c r="C391" s="1"/>
      <c r="D391" s="4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x14ac:dyDescent="0.3">
      <c r="A392" s="1"/>
      <c r="B392" s="1"/>
      <c r="C392" s="1"/>
      <c r="D392" s="4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x14ac:dyDescent="0.3">
      <c r="A393" s="1"/>
      <c r="B393" s="1"/>
      <c r="C393" s="1"/>
      <c r="D393" s="4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x14ac:dyDescent="0.3">
      <c r="A394" s="1"/>
      <c r="B394" s="1"/>
      <c r="C394" s="1"/>
      <c r="D394" s="4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x14ac:dyDescent="0.3">
      <c r="A395" s="1"/>
      <c r="B395" s="1"/>
      <c r="C395" s="1"/>
      <c r="D395" s="4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x14ac:dyDescent="0.3">
      <c r="A396" s="1"/>
      <c r="B396" s="1"/>
      <c r="C396" s="1"/>
      <c r="D396" s="4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x14ac:dyDescent="0.3">
      <c r="A397" s="1"/>
      <c r="B397" s="1"/>
      <c r="C397" s="1"/>
      <c r="D397" s="4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x14ac:dyDescent="0.3">
      <c r="A398" s="1"/>
      <c r="B398" s="1"/>
      <c r="C398" s="1"/>
      <c r="D398" s="4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x14ac:dyDescent="0.3">
      <c r="A399" s="1"/>
      <c r="B399" s="1"/>
      <c r="C399" s="1"/>
      <c r="D399" s="4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x14ac:dyDescent="0.3">
      <c r="A400" s="1"/>
      <c r="B400" s="1"/>
      <c r="C400" s="1"/>
      <c r="D400" s="4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x14ac:dyDescent="0.3">
      <c r="A401" s="1"/>
      <c r="B401" s="1"/>
      <c r="C401" s="1"/>
      <c r="D401" s="4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x14ac:dyDescent="0.3">
      <c r="A402" s="1"/>
      <c r="B402" s="1"/>
      <c r="C402" s="1"/>
      <c r="D402" s="4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x14ac:dyDescent="0.3">
      <c r="A403" s="1"/>
      <c r="B403" s="1"/>
      <c r="C403" s="1"/>
      <c r="D403" s="4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x14ac:dyDescent="0.3">
      <c r="A404" s="1"/>
      <c r="B404" s="1"/>
      <c r="C404" s="1"/>
      <c r="D404" s="4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x14ac:dyDescent="0.3">
      <c r="A405" s="1"/>
      <c r="B405" s="1"/>
      <c r="C405" s="1"/>
      <c r="D405" s="4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x14ac:dyDescent="0.3">
      <c r="A406" s="1"/>
      <c r="B406" s="1"/>
      <c r="C406" s="1"/>
      <c r="D406" s="4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x14ac:dyDescent="0.3">
      <c r="A407" s="1"/>
      <c r="B407" s="1"/>
      <c r="C407" s="1"/>
      <c r="D407" s="4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x14ac:dyDescent="0.3">
      <c r="A408" s="1"/>
      <c r="B408" s="1"/>
      <c r="C408" s="1"/>
      <c r="D408" s="4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x14ac:dyDescent="0.3">
      <c r="A409" s="1"/>
      <c r="B409" s="1"/>
      <c r="C409" s="1"/>
      <c r="D409" s="4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x14ac:dyDescent="0.3">
      <c r="A410" s="1"/>
      <c r="B410" s="1"/>
      <c r="C410" s="1"/>
      <c r="D410" s="4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x14ac:dyDescent="0.3">
      <c r="A411" s="1"/>
      <c r="B411" s="1"/>
      <c r="C411" s="1"/>
      <c r="D411" s="4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x14ac:dyDescent="0.3">
      <c r="A412" s="1"/>
      <c r="B412" s="1"/>
      <c r="C412" s="1"/>
      <c r="D412" s="4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x14ac:dyDescent="0.3">
      <c r="A413" s="1"/>
      <c r="B413" s="1"/>
      <c r="C413" s="1"/>
      <c r="D413" s="4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x14ac:dyDescent="0.3">
      <c r="A414" s="1"/>
      <c r="B414" s="1"/>
      <c r="C414" s="1"/>
      <c r="D414" s="4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x14ac:dyDescent="0.3">
      <c r="A415" s="1"/>
      <c r="B415" s="1"/>
      <c r="C415" s="1"/>
      <c r="D415" s="4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x14ac:dyDescent="0.3">
      <c r="A416" s="1"/>
      <c r="B416" s="1"/>
      <c r="C416" s="1"/>
      <c r="D416" s="4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x14ac:dyDescent="0.3">
      <c r="A417" s="1"/>
      <c r="B417" s="1"/>
      <c r="C417" s="1"/>
      <c r="D417" s="4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x14ac:dyDescent="0.3">
      <c r="A418" s="1"/>
      <c r="B418" s="1"/>
      <c r="C418" s="1"/>
      <c r="D418" s="4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x14ac:dyDescent="0.3">
      <c r="A419" s="1"/>
      <c r="B419" s="1"/>
      <c r="C419" s="1"/>
      <c r="D419" s="4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x14ac:dyDescent="0.3">
      <c r="A420" s="1"/>
      <c r="B420" s="1"/>
      <c r="C420" s="1"/>
      <c r="D420" s="4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x14ac:dyDescent="0.3">
      <c r="A421" s="1"/>
      <c r="B421" s="1"/>
      <c r="C421" s="1"/>
      <c r="D421" s="4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x14ac:dyDescent="0.3">
      <c r="A422" s="1"/>
      <c r="B422" s="1"/>
      <c r="C422" s="1"/>
      <c r="D422" s="4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x14ac:dyDescent="0.3">
      <c r="A423" s="1"/>
      <c r="B423" s="1"/>
      <c r="C423" s="1"/>
      <c r="D423" s="4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x14ac:dyDescent="0.3">
      <c r="A424" s="1"/>
      <c r="B424" s="1"/>
      <c r="C424" s="1"/>
      <c r="D424" s="4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x14ac:dyDescent="0.3">
      <c r="A425" s="1"/>
      <c r="B425" s="1"/>
      <c r="C425" s="1"/>
      <c r="D425" s="4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x14ac:dyDescent="0.3">
      <c r="A426" s="1"/>
      <c r="B426" s="1"/>
      <c r="C426" s="1"/>
      <c r="D426" s="4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x14ac:dyDescent="0.3">
      <c r="A427" s="1"/>
      <c r="B427" s="1"/>
      <c r="C427" s="1"/>
      <c r="D427" s="4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x14ac:dyDescent="0.3">
      <c r="A428" s="1"/>
      <c r="B428" s="1"/>
      <c r="C428" s="1"/>
      <c r="D428" s="4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x14ac:dyDescent="0.3">
      <c r="A429" s="1"/>
      <c r="B429" s="1"/>
      <c r="C429" s="1"/>
      <c r="D429" s="4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x14ac:dyDescent="0.3">
      <c r="A430" s="1"/>
      <c r="B430" s="1"/>
      <c r="C430" s="1"/>
      <c r="D430" s="4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x14ac:dyDescent="0.3">
      <c r="A431" s="1"/>
      <c r="B431" s="1"/>
      <c r="C431" s="1"/>
      <c r="D431" s="4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x14ac:dyDescent="0.3">
      <c r="A432" s="1"/>
      <c r="B432" s="1"/>
      <c r="C432" s="1"/>
      <c r="D432" s="4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x14ac:dyDescent="0.3">
      <c r="A433" s="1"/>
      <c r="B433" s="1"/>
      <c r="C433" s="1"/>
      <c r="D433" s="4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x14ac:dyDescent="0.3">
      <c r="A434" s="1"/>
      <c r="B434" s="1"/>
      <c r="C434" s="1"/>
      <c r="D434" s="4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x14ac:dyDescent="0.3">
      <c r="A435" s="1"/>
      <c r="B435" s="1"/>
      <c r="C435" s="1"/>
      <c r="D435" s="4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x14ac:dyDescent="0.3">
      <c r="A436" s="1"/>
      <c r="B436" s="1"/>
      <c r="C436" s="1"/>
      <c r="D436" s="4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x14ac:dyDescent="0.3">
      <c r="A437" s="1"/>
      <c r="B437" s="1"/>
      <c r="C437" s="1"/>
      <c r="D437" s="4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x14ac:dyDescent="0.3">
      <c r="A438" s="1"/>
      <c r="B438" s="1"/>
      <c r="C438" s="1"/>
      <c r="D438" s="4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x14ac:dyDescent="0.3">
      <c r="A439" s="1"/>
      <c r="B439" s="1"/>
      <c r="C439" s="1"/>
      <c r="D439" s="4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x14ac:dyDescent="0.3">
      <c r="A440" s="1"/>
      <c r="B440" s="1"/>
      <c r="C440" s="1"/>
      <c r="D440" s="4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x14ac:dyDescent="0.3">
      <c r="A441" s="1"/>
      <c r="B441" s="1"/>
      <c r="C441" s="1"/>
      <c r="D441" s="4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x14ac:dyDescent="0.3">
      <c r="A442" s="1"/>
      <c r="B442" s="1"/>
      <c r="C442" s="1"/>
      <c r="D442" s="4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x14ac:dyDescent="0.3">
      <c r="A443" s="1"/>
      <c r="B443" s="1"/>
      <c r="C443" s="1"/>
      <c r="D443" s="4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x14ac:dyDescent="0.3">
      <c r="A444" s="1"/>
      <c r="B444" s="1"/>
      <c r="C444" s="1"/>
      <c r="D444" s="4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x14ac:dyDescent="0.3">
      <c r="A445" s="1"/>
      <c r="B445" s="1"/>
      <c r="C445" s="1"/>
      <c r="D445" s="4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x14ac:dyDescent="0.3">
      <c r="A446" s="1"/>
      <c r="B446" s="1"/>
      <c r="C446" s="1"/>
      <c r="D446" s="4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x14ac:dyDescent="0.3">
      <c r="A447" s="1"/>
      <c r="B447" s="1"/>
      <c r="C447" s="1"/>
      <c r="D447" s="4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x14ac:dyDescent="0.3">
      <c r="A448" s="1"/>
      <c r="B448" s="1"/>
      <c r="C448" s="1"/>
      <c r="D448" s="4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x14ac:dyDescent="0.3">
      <c r="A449" s="1"/>
      <c r="B449" s="1"/>
      <c r="C449" s="1"/>
      <c r="D449" s="4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x14ac:dyDescent="0.3">
      <c r="A450" s="1"/>
      <c r="B450" s="1"/>
      <c r="C450" s="1"/>
      <c r="D450" s="4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x14ac:dyDescent="0.3">
      <c r="A451" s="1"/>
      <c r="B451" s="1"/>
      <c r="C451" s="1"/>
      <c r="D451" s="4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x14ac:dyDescent="0.3">
      <c r="A452" s="1"/>
      <c r="B452" s="1"/>
      <c r="C452" s="1"/>
      <c r="D452" s="4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x14ac:dyDescent="0.3">
      <c r="A453" s="1"/>
      <c r="B453" s="1"/>
      <c r="C453" s="1"/>
      <c r="D453" s="4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x14ac:dyDescent="0.3">
      <c r="A454" s="1"/>
      <c r="B454" s="1"/>
      <c r="C454" s="1"/>
      <c r="D454" s="4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x14ac:dyDescent="0.3">
      <c r="A455" s="1"/>
      <c r="B455" s="1"/>
      <c r="C455" s="1"/>
      <c r="D455" s="4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x14ac:dyDescent="0.3">
      <c r="A456" s="1"/>
      <c r="B456" s="1"/>
      <c r="C456" s="1"/>
      <c r="D456" s="4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x14ac:dyDescent="0.3">
      <c r="A457" s="1"/>
      <c r="B457" s="1"/>
      <c r="C457" s="1"/>
      <c r="D457" s="4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x14ac:dyDescent="0.3">
      <c r="A458" s="1"/>
      <c r="B458" s="1"/>
      <c r="C458" s="1"/>
      <c r="D458" s="4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x14ac:dyDescent="0.3">
      <c r="A459" s="1"/>
      <c r="B459" s="1"/>
      <c r="C459" s="1"/>
      <c r="D459" s="4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x14ac:dyDescent="0.3">
      <c r="A460" s="1"/>
      <c r="B460" s="1"/>
      <c r="C460" s="1"/>
      <c r="D460" s="4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x14ac:dyDescent="0.3">
      <c r="A461" s="1"/>
      <c r="B461" s="1"/>
      <c r="C461" s="1"/>
      <c r="D461" s="4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x14ac:dyDescent="0.3">
      <c r="A462" s="1"/>
      <c r="B462" s="1"/>
      <c r="C462" s="1"/>
      <c r="D462" s="4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x14ac:dyDescent="0.3">
      <c r="A463" s="1"/>
      <c r="B463" s="1"/>
      <c r="C463" s="1"/>
      <c r="D463" s="4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x14ac:dyDescent="0.3">
      <c r="A464" s="1"/>
      <c r="B464" s="1"/>
      <c r="C464" s="1"/>
      <c r="D464" s="4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x14ac:dyDescent="0.3">
      <c r="A465" s="1"/>
      <c r="B465" s="1"/>
      <c r="C465" s="1"/>
      <c r="D465" s="4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x14ac:dyDescent="0.3">
      <c r="A466" s="1"/>
      <c r="B466" s="1"/>
      <c r="C466" s="1"/>
      <c r="D466" s="4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x14ac:dyDescent="0.3">
      <c r="A467" s="1"/>
      <c r="B467" s="1"/>
      <c r="C467" s="1"/>
      <c r="D467" s="4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x14ac:dyDescent="0.3">
      <c r="A468" s="1"/>
      <c r="B468" s="1"/>
      <c r="C468" s="1"/>
      <c r="D468" s="4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x14ac:dyDescent="0.3">
      <c r="A469" s="1"/>
      <c r="B469" s="1"/>
      <c r="C469" s="1"/>
      <c r="D469" s="4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x14ac:dyDescent="0.3">
      <c r="A470" s="1"/>
      <c r="B470" s="1"/>
      <c r="C470" s="1"/>
      <c r="D470" s="4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x14ac:dyDescent="0.3">
      <c r="A471" s="1"/>
      <c r="B471" s="1"/>
      <c r="C471" s="1"/>
      <c r="D471" s="4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x14ac:dyDescent="0.3">
      <c r="A472" s="1"/>
      <c r="B472" s="1"/>
      <c r="C472" s="1"/>
      <c r="D472" s="4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x14ac:dyDescent="0.3">
      <c r="A473" s="1"/>
      <c r="B473" s="1"/>
      <c r="C473" s="1"/>
      <c r="D473" s="4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x14ac:dyDescent="0.3">
      <c r="A474" s="1"/>
      <c r="B474" s="1"/>
      <c r="C474" s="1"/>
      <c r="D474" s="4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x14ac:dyDescent="0.3">
      <c r="A475" s="1"/>
      <c r="B475" s="1"/>
      <c r="C475" s="1"/>
      <c r="D475" s="4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x14ac:dyDescent="0.3">
      <c r="A476" s="1"/>
      <c r="B476" s="1"/>
      <c r="C476" s="1"/>
      <c r="D476" s="4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x14ac:dyDescent="0.3">
      <c r="A477" s="1"/>
      <c r="B477" s="1"/>
      <c r="C477" s="1"/>
      <c r="D477" s="4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x14ac:dyDescent="0.3">
      <c r="A478" s="1"/>
      <c r="B478" s="1"/>
      <c r="C478" s="1"/>
      <c r="D478" s="4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x14ac:dyDescent="0.3">
      <c r="A479" s="1"/>
      <c r="B479" s="1"/>
      <c r="C479" s="1"/>
      <c r="D479" s="4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x14ac:dyDescent="0.3">
      <c r="A480" s="1"/>
      <c r="B480" s="1"/>
      <c r="C480" s="1"/>
      <c r="D480" s="4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x14ac:dyDescent="0.3">
      <c r="A481" s="1"/>
      <c r="B481" s="1"/>
      <c r="C481" s="1"/>
      <c r="D481" s="4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x14ac:dyDescent="0.3">
      <c r="A482" s="1"/>
      <c r="B482" s="1"/>
      <c r="C482" s="1"/>
      <c r="D482" s="4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x14ac:dyDescent="0.3">
      <c r="A483" s="1"/>
      <c r="B483" s="1"/>
      <c r="C483" s="1"/>
      <c r="D483" s="4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x14ac:dyDescent="0.3">
      <c r="A484" s="1"/>
      <c r="B484" s="1"/>
      <c r="C484" s="1"/>
      <c r="D484" s="4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x14ac:dyDescent="0.3">
      <c r="A485" s="1"/>
      <c r="B485" s="1"/>
      <c r="C485" s="1"/>
      <c r="D485" s="4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x14ac:dyDescent="0.3">
      <c r="A486" s="1"/>
      <c r="B486" s="1"/>
      <c r="C486" s="1"/>
      <c r="D486" s="4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x14ac:dyDescent="0.3">
      <c r="A487" s="1"/>
      <c r="B487" s="1"/>
      <c r="C487" s="1"/>
      <c r="D487" s="4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x14ac:dyDescent="0.3">
      <c r="A488" s="1"/>
      <c r="B488" s="1"/>
      <c r="C488" s="1"/>
      <c r="D488" s="4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x14ac:dyDescent="0.3">
      <c r="A489" s="1"/>
      <c r="B489" s="1"/>
      <c r="C489" s="1"/>
      <c r="D489" s="4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x14ac:dyDescent="0.3">
      <c r="A490" s="1"/>
      <c r="B490" s="1"/>
      <c r="C490" s="1"/>
      <c r="D490" s="4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x14ac:dyDescent="0.3">
      <c r="A491" s="1"/>
      <c r="B491" s="1"/>
      <c r="C491" s="1"/>
      <c r="D491" s="4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x14ac:dyDescent="0.3">
      <c r="A492" s="1"/>
      <c r="B492" s="1"/>
      <c r="C492" s="1"/>
      <c r="D492" s="4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x14ac:dyDescent="0.3">
      <c r="A493" s="1"/>
      <c r="B493" s="1"/>
      <c r="C493" s="1"/>
      <c r="D493" s="4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x14ac:dyDescent="0.3">
      <c r="A494" s="1"/>
      <c r="B494" s="1"/>
      <c r="C494" s="1"/>
      <c r="D494" s="4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x14ac:dyDescent="0.3">
      <c r="A495" s="1"/>
      <c r="B495" s="1"/>
      <c r="C495" s="1"/>
      <c r="D495" s="4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x14ac:dyDescent="0.3">
      <c r="A496" s="1"/>
      <c r="B496" s="1"/>
      <c r="C496" s="1"/>
      <c r="D496" s="4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x14ac:dyDescent="0.3">
      <c r="A497" s="1"/>
      <c r="B497" s="1"/>
      <c r="C497" s="1"/>
      <c r="D497" s="4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x14ac:dyDescent="0.3">
      <c r="A498" s="1"/>
      <c r="B498" s="1"/>
      <c r="C498" s="1"/>
      <c r="D498" s="4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x14ac:dyDescent="0.3">
      <c r="A499" s="1"/>
      <c r="B499" s="1"/>
      <c r="C499" s="1"/>
      <c r="D499" s="4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x14ac:dyDescent="0.3">
      <c r="A500" s="1"/>
      <c r="B500" s="1"/>
      <c r="C500" s="1"/>
      <c r="D500" s="4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x14ac:dyDescent="0.3">
      <c r="A501" s="1"/>
      <c r="B501" s="1"/>
      <c r="C501" s="1"/>
      <c r="D501" s="4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x14ac:dyDescent="0.3">
      <c r="A502" s="1"/>
      <c r="B502" s="1"/>
      <c r="C502" s="1"/>
      <c r="D502" s="4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x14ac:dyDescent="0.3">
      <c r="A503" s="1"/>
      <c r="B503" s="1"/>
      <c r="C503" s="1"/>
      <c r="D503" s="4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x14ac:dyDescent="0.3">
      <c r="A504" s="1"/>
      <c r="B504" s="1"/>
      <c r="C504" s="1"/>
      <c r="D504" s="4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x14ac:dyDescent="0.3">
      <c r="A505" s="1"/>
      <c r="B505" s="1"/>
      <c r="C505" s="1"/>
      <c r="D505" s="4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x14ac:dyDescent="0.3">
      <c r="A506" s="1"/>
      <c r="B506" s="1"/>
      <c r="C506" s="1"/>
      <c r="D506" s="4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x14ac:dyDescent="0.3">
      <c r="A507" s="1"/>
      <c r="B507" s="1"/>
      <c r="C507" s="1"/>
      <c r="D507" s="4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x14ac:dyDescent="0.3">
      <c r="A508" s="1"/>
      <c r="B508" s="1"/>
      <c r="C508" s="1"/>
      <c r="D508" s="4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x14ac:dyDescent="0.3">
      <c r="A509" s="1"/>
      <c r="B509" s="1"/>
      <c r="C509" s="1"/>
      <c r="D509" s="4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x14ac:dyDescent="0.3">
      <c r="A510" s="1"/>
      <c r="B510" s="1"/>
      <c r="C510" s="1"/>
      <c r="D510" s="4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x14ac:dyDescent="0.3">
      <c r="A511" s="1"/>
      <c r="B511" s="1"/>
      <c r="C511" s="1"/>
      <c r="D511" s="4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x14ac:dyDescent="0.3">
      <c r="A512" s="1"/>
      <c r="B512" s="1"/>
      <c r="C512" s="1"/>
      <c r="D512" s="4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x14ac:dyDescent="0.3">
      <c r="A513" s="1"/>
      <c r="B513" s="1"/>
      <c r="C513" s="1"/>
      <c r="D513" s="4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x14ac:dyDescent="0.3">
      <c r="A514" s="1"/>
      <c r="B514" s="1"/>
      <c r="C514" s="1"/>
      <c r="D514" s="4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x14ac:dyDescent="0.3">
      <c r="A515" s="1"/>
      <c r="B515" s="1"/>
      <c r="C515" s="1"/>
      <c r="D515" s="4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x14ac:dyDescent="0.3">
      <c r="A516" s="1"/>
      <c r="B516" s="1"/>
      <c r="C516" s="1"/>
      <c r="D516" s="4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x14ac:dyDescent="0.3">
      <c r="A517" s="1"/>
      <c r="B517" s="1"/>
      <c r="C517" s="1"/>
      <c r="D517" s="4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x14ac:dyDescent="0.3">
      <c r="A518" s="1"/>
      <c r="B518" s="1"/>
      <c r="C518" s="1"/>
      <c r="D518" s="4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x14ac:dyDescent="0.3">
      <c r="A519" s="1"/>
      <c r="B519" s="1"/>
      <c r="C519" s="1"/>
      <c r="D519" s="4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x14ac:dyDescent="0.3">
      <c r="A520" s="1"/>
      <c r="B520" s="1"/>
      <c r="C520" s="1"/>
      <c r="D520" s="4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x14ac:dyDescent="0.3">
      <c r="A521" s="1"/>
      <c r="B521" s="1"/>
      <c r="C521" s="1"/>
      <c r="D521" s="4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x14ac:dyDescent="0.3">
      <c r="A522" s="1"/>
      <c r="B522" s="1"/>
      <c r="C522" s="1"/>
      <c r="D522" s="4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x14ac:dyDescent="0.3">
      <c r="A523" s="1"/>
      <c r="B523" s="1"/>
      <c r="C523" s="1"/>
      <c r="D523" s="4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x14ac:dyDescent="0.3">
      <c r="A524" s="1"/>
      <c r="B524" s="1"/>
      <c r="C524" s="1"/>
      <c r="D524" s="4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x14ac:dyDescent="0.3">
      <c r="A525" s="1"/>
      <c r="B525" s="1"/>
      <c r="C525" s="1"/>
      <c r="D525" s="4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x14ac:dyDescent="0.3">
      <c r="A526" s="1"/>
      <c r="B526" s="1"/>
      <c r="C526" s="1"/>
      <c r="D526" s="4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x14ac:dyDescent="0.3">
      <c r="A527" s="1"/>
      <c r="B527" s="1"/>
      <c r="C527" s="1"/>
      <c r="D527" s="4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x14ac:dyDescent="0.3">
      <c r="A528" s="1"/>
      <c r="B528" s="1"/>
      <c r="C528" s="1"/>
      <c r="D528" s="4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x14ac:dyDescent="0.3">
      <c r="A529" s="1"/>
      <c r="B529" s="1"/>
      <c r="C529" s="1"/>
      <c r="D529" s="4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x14ac:dyDescent="0.3">
      <c r="A530" s="1"/>
      <c r="B530" s="1"/>
      <c r="C530" s="1"/>
      <c r="D530" s="4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x14ac:dyDescent="0.3">
      <c r="A531" s="1"/>
      <c r="B531" s="1"/>
      <c r="C531" s="1"/>
      <c r="D531" s="4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x14ac:dyDescent="0.3">
      <c r="A532" s="1"/>
      <c r="B532" s="1"/>
      <c r="C532" s="1"/>
      <c r="D532" s="4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x14ac:dyDescent="0.3">
      <c r="A533" s="1"/>
      <c r="B533" s="1"/>
      <c r="C533" s="1"/>
      <c r="D533" s="4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x14ac:dyDescent="0.3">
      <c r="A534" s="1"/>
      <c r="B534" s="1"/>
      <c r="C534" s="1"/>
      <c r="D534" s="4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x14ac:dyDescent="0.3">
      <c r="A535" s="1"/>
      <c r="B535" s="1"/>
      <c r="C535" s="1"/>
      <c r="D535" s="4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x14ac:dyDescent="0.3">
      <c r="A536" s="1"/>
      <c r="B536" s="1"/>
      <c r="C536" s="1"/>
      <c r="D536" s="4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x14ac:dyDescent="0.3">
      <c r="A537" s="1"/>
      <c r="B537" s="1"/>
      <c r="C537" s="1"/>
      <c r="D537" s="4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x14ac:dyDescent="0.3">
      <c r="A538" s="1"/>
      <c r="B538" s="1"/>
      <c r="C538" s="1"/>
      <c r="D538" s="4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x14ac:dyDescent="0.3">
      <c r="A539" s="1"/>
      <c r="B539" s="1"/>
      <c r="C539" s="1"/>
      <c r="D539" s="4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x14ac:dyDescent="0.3">
      <c r="A540" s="1"/>
      <c r="B540" s="1"/>
      <c r="C540" s="1"/>
      <c r="D540" s="4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x14ac:dyDescent="0.3">
      <c r="A541" s="1"/>
      <c r="B541" s="1"/>
      <c r="C541" s="1"/>
      <c r="D541" s="4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x14ac:dyDescent="0.3">
      <c r="A542" s="1"/>
      <c r="B542" s="1"/>
      <c r="C542" s="1"/>
      <c r="D542" s="4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x14ac:dyDescent="0.3">
      <c r="A543" s="1"/>
      <c r="B543" s="1"/>
      <c r="C543" s="1"/>
      <c r="D543" s="4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x14ac:dyDescent="0.3">
      <c r="A544" s="1"/>
      <c r="B544" s="1"/>
      <c r="C544" s="1"/>
      <c r="D544" s="4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x14ac:dyDescent="0.3">
      <c r="A545" s="1"/>
      <c r="B545" s="1"/>
      <c r="C545" s="1"/>
      <c r="D545" s="4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x14ac:dyDescent="0.3">
      <c r="A546" s="1"/>
      <c r="B546" s="1"/>
      <c r="C546" s="1"/>
      <c r="D546" s="4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x14ac:dyDescent="0.3">
      <c r="A547" s="1"/>
      <c r="B547" s="1"/>
      <c r="C547" s="1"/>
      <c r="D547" s="4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x14ac:dyDescent="0.3">
      <c r="A548" s="1"/>
      <c r="B548" s="1"/>
      <c r="C548" s="1"/>
      <c r="D548" s="4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x14ac:dyDescent="0.3">
      <c r="A549" s="1"/>
      <c r="B549" s="1"/>
      <c r="C549" s="1"/>
      <c r="D549" s="4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x14ac:dyDescent="0.3">
      <c r="A550" s="1"/>
      <c r="B550" s="1"/>
      <c r="C550" s="1"/>
      <c r="D550" s="4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x14ac:dyDescent="0.3">
      <c r="A551" s="1"/>
      <c r="B551" s="1"/>
      <c r="C551" s="1"/>
      <c r="D551" s="4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x14ac:dyDescent="0.3">
      <c r="A552" s="1"/>
      <c r="B552" s="1"/>
      <c r="C552" s="1"/>
      <c r="D552" s="4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x14ac:dyDescent="0.3">
      <c r="A553" s="1"/>
      <c r="B553" s="1"/>
      <c r="C553" s="1"/>
      <c r="D553" s="4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x14ac:dyDescent="0.3">
      <c r="A554" s="1"/>
      <c r="B554" s="1"/>
      <c r="C554" s="1"/>
      <c r="D554" s="4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x14ac:dyDescent="0.3">
      <c r="A555" s="1"/>
      <c r="B555" s="1"/>
      <c r="C555" s="1"/>
      <c r="D555" s="4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x14ac:dyDescent="0.3">
      <c r="A556" s="1"/>
      <c r="B556" s="1"/>
      <c r="C556" s="1"/>
      <c r="D556" s="4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x14ac:dyDescent="0.3">
      <c r="A557" s="1"/>
      <c r="B557" s="1"/>
      <c r="C557" s="1"/>
      <c r="D557" s="4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x14ac:dyDescent="0.3">
      <c r="A558" s="1"/>
      <c r="B558" s="1"/>
      <c r="C558" s="1"/>
      <c r="D558" s="4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x14ac:dyDescent="0.3">
      <c r="A559" s="1"/>
      <c r="B559" s="1"/>
      <c r="C559" s="1"/>
      <c r="D559" s="4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x14ac:dyDescent="0.3">
      <c r="A560" s="1"/>
      <c r="B560" s="1"/>
      <c r="C560" s="1"/>
      <c r="D560" s="4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x14ac:dyDescent="0.3">
      <c r="A561" s="1"/>
      <c r="B561" s="1"/>
      <c r="C561" s="1"/>
      <c r="D561" s="4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x14ac:dyDescent="0.3">
      <c r="A562" s="1"/>
      <c r="B562" s="1"/>
      <c r="C562" s="1"/>
      <c r="D562" s="4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x14ac:dyDescent="0.3">
      <c r="A563" s="1"/>
      <c r="B563" s="1"/>
      <c r="C563" s="1"/>
      <c r="D563" s="4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x14ac:dyDescent="0.3">
      <c r="A564" s="1"/>
      <c r="B564" s="1"/>
      <c r="C564" s="1"/>
      <c r="D564" s="4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x14ac:dyDescent="0.3">
      <c r="A565" s="1"/>
      <c r="B565" s="1"/>
      <c r="C565" s="1"/>
      <c r="D565" s="4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x14ac:dyDescent="0.3">
      <c r="A566" s="1"/>
      <c r="B566" s="1"/>
      <c r="C566" s="1"/>
      <c r="D566" s="4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x14ac:dyDescent="0.3">
      <c r="A567" s="1"/>
      <c r="B567" s="1"/>
      <c r="C567" s="1"/>
      <c r="D567" s="4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x14ac:dyDescent="0.3">
      <c r="A568" s="1"/>
      <c r="B568" s="1"/>
      <c r="C568" s="1"/>
      <c r="D568" s="4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x14ac:dyDescent="0.3">
      <c r="A569" s="1"/>
      <c r="B569" s="1"/>
      <c r="C569" s="1"/>
      <c r="D569" s="4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x14ac:dyDescent="0.3">
      <c r="A570" s="1"/>
      <c r="B570" s="1"/>
      <c r="C570" s="1"/>
      <c r="D570" s="4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x14ac:dyDescent="0.3">
      <c r="A571" s="1"/>
      <c r="B571" s="1"/>
      <c r="C571" s="1"/>
      <c r="D571" s="4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x14ac:dyDescent="0.3">
      <c r="A572" s="1"/>
      <c r="B572" s="1"/>
      <c r="C572" s="1"/>
      <c r="D572" s="4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x14ac:dyDescent="0.3">
      <c r="A573" s="1"/>
      <c r="B573" s="1"/>
      <c r="C573" s="1"/>
      <c r="D573" s="4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x14ac:dyDescent="0.3">
      <c r="A574" s="1"/>
      <c r="B574" s="1"/>
      <c r="C574" s="1"/>
      <c r="D574" s="4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x14ac:dyDescent="0.3">
      <c r="A575" s="1"/>
      <c r="B575" s="1"/>
      <c r="C575" s="1"/>
      <c r="D575" s="4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x14ac:dyDescent="0.3">
      <c r="A576" s="1"/>
      <c r="B576" s="1"/>
      <c r="C576" s="1"/>
      <c r="D576" s="4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x14ac:dyDescent="0.3">
      <c r="A577" s="1"/>
      <c r="B577" s="1"/>
      <c r="C577" s="1"/>
      <c r="D577" s="4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x14ac:dyDescent="0.3">
      <c r="A578" s="1"/>
      <c r="B578" s="1"/>
      <c r="C578" s="1"/>
      <c r="D578" s="4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x14ac:dyDescent="0.3">
      <c r="A579" s="1"/>
      <c r="B579" s="1"/>
      <c r="C579" s="1"/>
      <c r="D579" s="4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x14ac:dyDescent="0.3">
      <c r="A580" s="1"/>
      <c r="B580" s="1"/>
      <c r="C580" s="1"/>
      <c r="D580" s="4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x14ac:dyDescent="0.3">
      <c r="A581" s="1"/>
      <c r="B581" s="1"/>
      <c r="C581" s="1"/>
      <c r="D581" s="4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x14ac:dyDescent="0.3">
      <c r="A582" s="1"/>
      <c r="B582" s="1"/>
      <c r="C582" s="1"/>
      <c r="D582" s="4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x14ac:dyDescent="0.3">
      <c r="A583" s="1"/>
      <c r="B583" s="1"/>
      <c r="C583" s="1"/>
      <c r="D583" s="4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x14ac:dyDescent="0.3">
      <c r="A584" s="1"/>
      <c r="B584" s="1"/>
      <c r="C584" s="1"/>
      <c r="D584" s="4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x14ac:dyDescent="0.3">
      <c r="A585" s="1"/>
      <c r="B585" s="1"/>
      <c r="C585" s="1"/>
      <c r="D585" s="4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x14ac:dyDescent="0.3">
      <c r="A586" s="1"/>
      <c r="B586" s="1"/>
      <c r="C586" s="1"/>
      <c r="D586" s="4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x14ac:dyDescent="0.3">
      <c r="A587" s="1"/>
      <c r="B587" s="1"/>
      <c r="C587" s="1"/>
      <c r="D587" s="4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x14ac:dyDescent="0.3">
      <c r="A588" s="1"/>
      <c r="B588" s="1"/>
      <c r="C588" s="1"/>
      <c r="D588" s="4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x14ac:dyDescent="0.3">
      <c r="A589" s="1"/>
      <c r="B589" s="1"/>
      <c r="C589" s="1"/>
      <c r="D589" s="4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x14ac:dyDescent="0.3">
      <c r="A590" s="1"/>
      <c r="B590" s="1"/>
      <c r="C590" s="1"/>
      <c r="D590" s="4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x14ac:dyDescent="0.3">
      <c r="A591" s="1"/>
      <c r="B591" s="1"/>
      <c r="C591" s="1"/>
      <c r="D591" s="4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x14ac:dyDescent="0.3">
      <c r="A592" s="1"/>
      <c r="B592" s="1"/>
      <c r="C592" s="1"/>
      <c r="D592" s="4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x14ac:dyDescent="0.3">
      <c r="A593" s="1"/>
      <c r="B593" s="1"/>
      <c r="C593" s="1"/>
      <c r="D593" s="4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x14ac:dyDescent="0.3">
      <c r="A594" s="1"/>
      <c r="B594" s="1"/>
      <c r="C594" s="1"/>
      <c r="D594" s="4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x14ac:dyDescent="0.3">
      <c r="A595" s="1"/>
      <c r="B595" s="1"/>
      <c r="C595" s="1"/>
      <c r="D595" s="4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x14ac:dyDescent="0.3">
      <c r="A596" s="1"/>
      <c r="B596" s="1"/>
      <c r="C596" s="1"/>
      <c r="D596" s="4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x14ac:dyDescent="0.3">
      <c r="A597" s="1"/>
      <c r="B597" s="1"/>
      <c r="C597" s="1"/>
      <c r="D597" s="4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x14ac:dyDescent="0.3">
      <c r="A598" s="1"/>
      <c r="B598" s="1"/>
      <c r="C598" s="1"/>
      <c r="D598" s="4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x14ac:dyDescent="0.3">
      <c r="A599" s="1"/>
      <c r="B599" s="1"/>
      <c r="C599" s="1"/>
      <c r="D599" s="4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x14ac:dyDescent="0.3">
      <c r="A600" s="1"/>
      <c r="B600" s="1"/>
      <c r="C600" s="1"/>
      <c r="D600" s="4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x14ac:dyDescent="0.3">
      <c r="A601" s="1"/>
      <c r="B601" s="1"/>
      <c r="C601" s="1"/>
      <c r="D601" s="4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x14ac:dyDescent="0.3">
      <c r="A602" s="1"/>
      <c r="B602" s="1"/>
      <c r="C602" s="1"/>
      <c r="D602" s="4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x14ac:dyDescent="0.3">
      <c r="A603" s="1"/>
      <c r="B603" s="1"/>
      <c r="C603" s="1"/>
      <c r="D603" s="4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x14ac:dyDescent="0.3">
      <c r="A604" s="1"/>
      <c r="B604" s="1"/>
      <c r="C604" s="1"/>
      <c r="D604" s="4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x14ac:dyDescent="0.3">
      <c r="A605" s="1"/>
      <c r="B605" s="1"/>
      <c r="C605" s="1"/>
      <c r="D605" s="4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x14ac:dyDescent="0.3">
      <c r="A606" s="1"/>
      <c r="B606" s="1"/>
      <c r="C606" s="1"/>
      <c r="D606" s="4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x14ac:dyDescent="0.3">
      <c r="A607" s="1"/>
      <c r="B607" s="1"/>
      <c r="C607" s="1"/>
      <c r="D607" s="4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x14ac:dyDescent="0.3">
      <c r="A608" s="1"/>
      <c r="B608" s="1"/>
      <c r="C608" s="1"/>
      <c r="D608" s="4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x14ac:dyDescent="0.3">
      <c r="A609" s="1"/>
      <c r="B609" s="1"/>
      <c r="C609" s="1"/>
      <c r="D609" s="4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x14ac:dyDescent="0.3">
      <c r="A610" s="1"/>
      <c r="B610" s="1"/>
      <c r="C610" s="1"/>
      <c r="D610" s="4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x14ac:dyDescent="0.3">
      <c r="A611" s="1"/>
      <c r="B611" s="1"/>
      <c r="C611" s="1"/>
      <c r="D611" s="4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x14ac:dyDescent="0.3">
      <c r="A612" s="1"/>
      <c r="B612" s="1"/>
      <c r="C612" s="1"/>
      <c r="D612" s="4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x14ac:dyDescent="0.3">
      <c r="A613" s="1"/>
      <c r="B613" s="1"/>
      <c r="C613" s="1"/>
      <c r="D613" s="4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x14ac:dyDescent="0.3">
      <c r="A614" s="1"/>
      <c r="B614" s="1"/>
      <c r="C614" s="1"/>
      <c r="D614" s="4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x14ac:dyDescent="0.3">
      <c r="A615" s="1"/>
      <c r="B615" s="1"/>
      <c r="C615" s="1"/>
      <c r="D615" s="4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x14ac:dyDescent="0.3">
      <c r="A616" s="1"/>
      <c r="B616" s="1"/>
      <c r="C616" s="1"/>
      <c r="D616" s="4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x14ac:dyDescent="0.3">
      <c r="A617" s="1"/>
      <c r="B617" s="1"/>
      <c r="C617" s="1"/>
      <c r="D617" s="4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x14ac:dyDescent="0.3">
      <c r="A618" s="1"/>
      <c r="B618" s="1"/>
      <c r="C618" s="1"/>
      <c r="D618" s="4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x14ac:dyDescent="0.3">
      <c r="A619" s="1"/>
      <c r="B619" s="1"/>
      <c r="C619" s="1"/>
      <c r="D619" s="4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x14ac:dyDescent="0.3">
      <c r="A620" s="1"/>
      <c r="B620" s="1"/>
      <c r="C620" s="1"/>
      <c r="D620" s="4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x14ac:dyDescent="0.3">
      <c r="A621" s="1"/>
      <c r="B621" s="1"/>
      <c r="C621" s="1"/>
      <c r="D621" s="4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x14ac:dyDescent="0.3">
      <c r="A622" s="1"/>
      <c r="B622" s="1"/>
      <c r="C622" s="1"/>
      <c r="D622" s="4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x14ac:dyDescent="0.3">
      <c r="A623" s="1"/>
      <c r="B623" s="1"/>
      <c r="C623" s="1"/>
      <c r="D623" s="4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x14ac:dyDescent="0.3">
      <c r="A624" s="1"/>
      <c r="B624" s="1"/>
      <c r="C624" s="1"/>
      <c r="D624" s="4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x14ac:dyDescent="0.3">
      <c r="A625" s="1"/>
      <c r="B625" s="1"/>
      <c r="C625" s="1"/>
      <c r="D625" s="4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x14ac:dyDescent="0.3">
      <c r="A626" s="1"/>
      <c r="B626" s="1"/>
      <c r="C626" s="1"/>
      <c r="D626" s="4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x14ac:dyDescent="0.3">
      <c r="A627" s="1"/>
      <c r="B627" s="1"/>
      <c r="C627" s="1"/>
      <c r="D627" s="4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x14ac:dyDescent="0.3">
      <c r="A628" s="1"/>
      <c r="B628" s="1"/>
      <c r="C628" s="1"/>
      <c r="D628" s="4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x14ac:dyDescent="0.3">
      <c r="A629" s="1"/>
      <c r="B629" s="1"/>
      <c r="C629" s="1"/>
      <c r="D629" s="4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x14ac:dyDescent="0.3">
      <c r="A630" s="1"/>
      <c r="B630" s="1"/>
      <c r="C630" s="1"/>
      <c r="D630" s="4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x14ac:dyDescent="0.3">
      <c r="A631" s="1"/>
      <c r="B631" s="1"/>
      <c r="C631" s="1"/>
      <c r="D631" s="4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x14ac:dyDescent="0.3">
      <c r="A632" s="1"/>
      <c r="B632" s="1"/>
      <c r="C632" s="1"/>
      <c r="D632" s="4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x14ac:dyDescent="0.3">
      <c r="A633" s="1"/>
      <c r="B633" s="1"/>
      <c r="C633" s="1"/>
      <c r="D633" s="4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x14ac:dyDescent="0.3">
      <c r="A634" s="1"/>
      <c r="B634" s="1"/>
      <c r="C634" s="1"/>
      <c r="D634" s="4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x14ac:dyDescent="0.3">
      <c r="A635" s="1"/>
      <c r="B635" s="1"/>
      <c r="C635" s="1"/>
      <c r="D635" s="4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x14ac:dyDescent="0.3">
      <c r="A636" s="1"/>
      <c r="B636" s="1"/>
      <c r="C636" s="1"/>
      <c r="D636" s="4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x14ac:dyDescent="0.3">
      <c r="A637" s="1"/>
      <c r="B637" s="1"/>
      <c r="C637" s="1"/>
      <c r="D637" s="4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x14ac:dyDescent="0.3">
      <c r="A638" s="1"/>
      <c r="B638" s="1"/>
      <c r="C638" s="1"/>
      <c r="D638" s="4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x14ac:dyDescent="0.3">
      <c r="A639" s="1"/>
      <c r="B639" s="1"/>
      <c r="C639" s="1"/>
      <c r="D639" s="4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x14ac:dyDescent="0.3">
      <c r="A640" s="1"/>
      <c r="B640" s="1"/>
      <c r="C640" s="1"/>
      <c r="D640" s="4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x14ac:dyDescent="0.3">
      <c r="A641" s="1"/>
      <c r="B641" s="1"/>
      <c r="C641" s="1"/>
      <c r="D641" s="4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x14ac:dyDescent="0.3">
      <c r="A642" s="1"/>
      <c r="B642" s="1"/>
      <c r="C642" s="1"/>
      <c r="D642" s="4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x14ac:dyDescent="0.3">
      <c r="A643" s="1"/>
      <c r="B643" s="1"/>
      <c r="C643" s="1"/>
      <c r="D643" s="4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x14ac:dyDescent="0.3">
      <c r="A644" s="1"/>
      <c r="B644" s="1"/>
      <c r="C644" s="1"/>
      <c r="D644" s="4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x14ac:dyDescent="0.3">
      <c r="A645" s="1"/>
      <c r="B645" s="1"/>
      <c r="C645" s="1"/>
      <c r="D645" s="4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x14ac:dyDescent="0.3">
      <c r="A646" s="1"/>
      <c r="B646" s="1"/>
      <c r="C646" s="1"/>
      <c r="D646" s="4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x14ac:dyDescent="0.3">
      <c r="A647" s="1"/>
      <c r="B647" s="1"/>
      <c r="C647" s="1"/>
      <c r="D647" s="4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x14ac:dyDescent="0.3">
      <c r="A648" s="1"/>
      <c r="B648" s="1"/>
      <c r="C648" s="1"/>
      <c r="D648" s="4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x14ac:dyDescent="0.3">
      <c r="A649" s="1"/>
      <c r="B649" s="1"/>
      <c r="C649" s="1"/>
      <c r="D649" s="4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x14ac:dyDescent="0.3">
      <c r="A650" s="1"/>
      <c r="B650" s="1"/>
      <c r="C650" s="1"/>
      <c r="D650" s="4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x14ac:dyDescent="0.3">
      <c r="A651" s="1"/>
      <c r="B651" s="1"/>
      <c r="C651" s="1"/>
      <c r="D651" s="4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x14ac:dyDescent="0.3">
      <c r="A652" s="1"/>
      <c r="B652" s="1"/>
      <c r="C652" s="1"/>
      <c r="D652" s="4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x14ac:dyDescent="0.3">
      <c r="A653" s="1"/>
      <c r="B653" s="1"/>
      <c r="C653" s="1"/>
      <c r="D653" s="4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x14ac:dyDescent="0.3">
      <c r="A654" s="1"/>
      <c r="B654" s="1"/>
      <c r="C654" s="1"/>
      <c r="D654" s="4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x14ac:dyDescent="0.3">
      <c r="A655" s="1"/>
      <c r="B655" s="1"/>
      <c r="C655" s="1"/>
      <c r="D655" s="4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x14ac:dyDescent="0.3">
      <c r="A656" s="1"/>
      <c r="B656" s="1"/>
      <c r="C656" s="1"/>
      <c r="D656" s="4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x14ac:dyDescent="0.3">
      <c r="A657" s="1"/>
      <c r="B657" s="1"/>
      <c r="C657" s="1"/>
      <c r="D657" s="4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x14ac:dyDescent="0.3">
      <c r="A658" s="1"/>
      <c r="B658" s="1"/>
      <c r="C658" s="1"/>
      <c r="D658" s="4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x14ac:dyDescent="0.3">
      <c r="A659" s="1"/>
      <c r="B659" s="1"/>
      <c r="C659" s="1"/>
      <c r="D659" s="4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x14ac:dyDescent="0.3">
      <c r="A660" s="1"/>
      <c r="B660" s="1"/>
      <c r="C660" s="1"/>
      <c r="D660" s="4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x14ac:dyDescent="0.3">
      <c r="A661" s="1"/>
      <c r="B661" s="1"/>
      <c r="C661" s="1"/>
      <c r="D661" s="4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x14ac:dyDescent="0.3">
      <c r="A662" s="1"/>
      <c r="B662" s="1"/>
      <c r="C662" s="1"/>
      <c r="D662" s="4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x14ac:dyDescent="0.3">
      <c r="A663" s="1"/>
      <c r="B663" s="1"/>
      <c r="C663" s="1"/>
      <c r="D663" s="4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x14ac:dyDescent="0.3">
      <c r="A664" s="1"/>
      <c r="B664" s="1"/>
      <c r="C664" s="1"/>
      <c r="D664" s="4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x14ac:dyDescent="0.3">
      <c r="A665" s="1"/>
      <c r="B665" s="1"/>
      <c r="C665" s="1"/>
      <c r="D665" s="4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x14ac:dyDescent="0.3">
      <c r="A666" s="1"/>
      <c r="B666" s="1"/>
      <c r="C666" s="1"/>
      <c r="D666" s="4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x14ac:dyDescent="0.3">
      <c r="A667" s="1"/>
      <c r="B667" s="1"/>
      <c r="C667" s="1"/>
      <c r="D667" s="4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x14ac:dyDescent="0.3">
      <c r="A668" s="1"/>
      <c r="B668" s="1"/>
      <c r="C668" s="1"/>
      <c r="D668" s="4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x14ac:dyDescent="0.3">
      <c r="A669" s="1"/>
      <c r="B669" s="1"/>
      <c r="C669" s="1"/>
      <c r="D669" s="4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x14ac:dyDescent="0.3">
      <c r="A670" s="1"/>
      <c r="B670" s="1"/>
      <c r="C670" s="1"/>
      <c r="D670" s="4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x14ac:dyDescent="0.3">
      <c r="A671" s="1"/>
      <c r="B671" s="1"/>
      <c r="C671" s="1"/>
      <c r="D671" s="4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x14ac:dyDescent="0.3">
      <c r="A672" s="1"/>
      <c r="B672" s="1"/>
      <c r="C672" s="1"/>
      <c r="D672" s="4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x14ac:dyDescent="0.3">
      <c r="A673" s="1"/>
      <c r="B673" s="1"/>
      <c r="C673" s="1"/>
      <c r="D673" s="4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x14ac:dyDescent="0.3">
      <c r="A674" s="1"/>
      <c r="B674" s="1"/>
      <c r="C674" s="1"/>
      <c r="D674" s="4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x14ac:dyDescent="0.3">
      <c r="A675" s="1"/>
      <c r="B675" s="1"/>
      <c r="C675" s="1"/>
      <c r="D675" s="4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x14ac:dyDescent="0.3">
      <c r="A676" s="1"/>
      <c r="B676" s="1"/>
      <c r="C676" s="1"/>
      <c r="D676" s="4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x14ac:dyDescent="0.3">
      <c r="A677" s="1"/>
      <c r="B677" s="1"/>
      <c r="C677" s="1"/>
      <c r="D677" s="4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x14ac:dyDescent="0.3">
      <c r="A678" s="1"/>
      <c r="B678" s="1"/>
      <c r="C678" s="1"/>
      <c r="D678" s="4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x14ac:dyDescent="0.3">
      <c r="A679" s="1"/>
      <c r="B679" s="1"/>
      <c r="C679" s="1"/>
      <c r="D679" s="4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x14ac:dyDescent="0.3">
      <c r="A680" s="1"/>
      <c r="B680" s="1"/>
      <c r="C680" s="1"/>
      <c r="D680" s="4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x14ac:dyDescent="0.3">
      <c r="A681" s="1"/>
      <c r="B681" s="1"/>
      <c r="C681" s="1"/>
      <c r="D681" s="4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x14ac:dyDescent="0.3">
      <c r="A682" s="1"/>
      <c r="B682" s="1"/>
      <c r="C682" s="1"/>
      <c r="D682" s="4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x14ac:dyDescent="0.3">
      <c r="A683" s="1"/>
      <c r="B683" s="1"/>
      <c r="C683" s="1"/>
      <c r="D683" s="4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x14ac:dyDescent="0.3">
      <c r="A684" s="1"/>
      <c r="B684" s="1"/>
      <c r="C684" s="1"/>
      <c r="D684" s="4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x14ac:dyDescent="0.3">
      <c r="A685" s="1"/>
      <c r="B685" s="1"/>
      <c r="C685" s="1"/>
      <c r="D685" s="4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x14ac:dyDescent="0.3">
      <c r="A686" s="1"/>
      <c r="B686" s="1"/>
      <c r="C686" s="1"/>
      <c r="D686" s="4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x14ac:dyDescent="0.3">
      <c r="A687" s="1"/>
      <c r="B687" s="1"/>
      <c r="C687" s="1"/>
      <c r="D687" s="4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x14ac:dyDescent="0.3">
      <c r="A688" s="1"/>
      <c r="B688" s="1"/>
      <c r="C688" s="1"/>
      <c r="D688" s="4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x14ac:dyDescent="0.3">
      <c r="A689" s="1"/>
      <c r="B689" s="1"/>
      <c r="C689" s="1"/>
      <c r="D689" s="4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x14ac:dyDescent="0.3">
      <c r="A690" s="1"/>
      <c r="B690" s="1"/>
      <c r="C690" s="1"/>
      <c r="D690" s="4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x14ac:dyDescent="0.3">
      <c r="A691" s="1"/>
      <c r="B691" s="1"/>
      <c r="C691" s="1"/>
      <c r="D691" s="4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x14ac:dyDescent="0.3">
      <c r="A692" s="1"/>
      <c r="B692" s="1"/>
      <c r="C692" s="1"/>
      <c r="D692" s="4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x14ac:dyDescent="0.3">
      <c r="A693" s="1"/>
      <c r="B693" s="1"/>
      <c r="C693" s="1"/>
      <c r="D693" s="4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x14ac:dyDescent="0.3">
      <c r="A694" s="1"/>
      <c r="B694" s="1"/>
      <c r="C694" s="1"/>
      <c r="D694" s="4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x14ac:dyDescent="0.3">
      <c r="A695" s="1"/>
      <c r="B695" s="1"/>
      <c r="C695" s="1"/>
      <c r="D695" s="4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x14ac:dyDescent="0.3">
      <c r="A696" s="1"/>
      <c r="B696" s="1"/>
      <c r="C696" s="1"/>
      <c r="D696" s="4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x14ac:dyDescent="0.3">
      <c r="A697" s="1"/>
      <c r="B697" s="1"/>
      <c r="C697" s="1"/>
      <c r="D697" s="4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x14ac:dyDescent="0.3">
      <c r="A698" s="1"/>
      <c r="B698" s="1"/>
      <c r="C698" s="1"/>
      <c r="D698" s="4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x14ac:dyDescent="0.3">
      <c r="A699" s="1"/>
      <c r="B699" s="1"/>
      <c r="C699" s="1"/>
      <c r="D699" s="4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x14ac:dyDescent="0.3">
      <c r="A700" s="1"/>
      <c r="B700" s="1"/>
      <c r="C700" s="1"/>
      <c r="D700" s="4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x14ac:dyDescent="0.3">
      <c r="A701" s="1"/>
      <c r="B701" s="1"/>
      <c r="C701" s="1"/>
      <c r="D701" s="4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x14ac:dyDescent="0.3">
      <c r="A702" s="1"/>
      <c r="B702" s="1"/>
      <c r="C702" s="1"/>
      <c r="D702" s="4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x14ac:dyDescent="0.3">
      <c r="A703" s="1"/>
      <c r="B703" s="1"/>
      <c r="C703" s="1"/>
      <c r="D703" s="4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x14ac:dyDescent="0.3">
      <c r="A704" s="1"/>
      <c r="B704" s="1"/>
      <c r="C704" s="1"/>
      <c r="D704" s="4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x14ac:dyDescent="0.3">
      <c r="A705" s="1"/>
      <c r="B705" s="1"/>
      <c r="C705" s="1"/>
      <c r="D705" s="4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x14ac:dyDescent="0.3">
      <c r="A706" s="1"/>
      <c r="B706" s="1"/>
      <c r="C706" s="1"/>
      <c r="D706" s="4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x14ac:dyDescent="0.3">
      <c r="A707" s="1"/>
      <c r="B707" s="1"/>
      <c r="C707" s="1"/>
      <c r="D707" s="4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x14ac:dyDescent="0.3">
      <c r="A708" s="1"/>
      <c r="B708" s="1"/>
      <c r="C708" s="1"/>
      <c r="D708" s="4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x14ac:dyDescent="0.3">
      <c r="A709" s="1"/>
      <c r="B709" s="1"/>
      <c r="C709" s="1"/>
      <c r="D709" s="4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x14ac:dyDescent="0.3">
      <c r="A710" s="1"/>
      <c r="B710" s="1"/>
      <c r="C710" s="1"/>
      <c r="D710" s="4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x14ac:dyDescent="0.3">
      <c r="A711" s="1"/>
      <c r="B711" s="1"/>
      <c r="C711" s="1"/>
      <c r="D711" s="4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x14ac:dyDescent="0.3">
      <c r="A712" s="1"/>
      <c r="B712" s="1"/>
      <c r="C712" s="1"/>
      <c r="D712" s="4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x14ac:dyDescent="0.3">
      <c r="A713" s="1"/>
      <c r="B713" s="1"/>
      <c r="C713" s="1"/>
      <c r="D713" s="4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x14ac:dyDescent="0.3">
      <c r="A714" s="1"/>
      <c r="B714" s="1"/>
      <c r="C714" s="1"/>
      <c r="D714" s="4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x14ac:dyDescent="0.3">
      <c r="A715" s="1"/>
      <c r="B715" s="1"/>
      <c r="C715" s="1"/>
      <c r="D715" s="4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x14ac:dyDescent="0.3">
      <c r="A716" s="1"/>
      <c r="B716" s="1"/>
      <c r="C716" s="1"/>
      <c r="D716" s="4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x14ac:dyDescent="0.3">
      <c r="A717" s="1"/>
      <c r="B717" s="1"/>
      <c r="C717" s="1"/>
      <c r="D717" s="4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x14ac:dyDescent="0.3">
      <c r="A718" s="1"/>
      <c r="B718" s="1"/>
      <c r="C718" s="1"/>
      <c r="D718" s="4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x14ac:dyDescent="0.3">
      <c r="A719" s="1"/>
      <c r="B719" s="1"/>
      <c r="C719" s="1"/>
      <c r="D719" s="4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x14ac:dyDescent="0.3">
      <c r="A720" s="1"/>
      <c r="B720" s="1"/>
      <c r="C720" s="1"/>
      <c r="D720" s="4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x14ac:dyDescent="0.3">
      <c r="A721" s="1"/>
      <c r="B721" s="1"/>
      <c r="C721" s="1"/>
      <c r="D721" s="4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x14ac:dyDescent="0.3">
      <c r="A722" s="1"/>
      <c r="B722" s="1"/>
      <c r="C722" s="1"/>
      <c r="D722" s="4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x14ac:dyDescent="0.3">
      <c r="A723" s="1"/>
      <c r="B723" s="1"/>
      <c r="C723" s="1"/>
      <c r="D723" s="4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x14ac:dyDescent="0.3">
      <c r="A724" s="1"/>
      <c r="B724" s="1"/>
      <c r="C724" s="1"/>
      <c r="D724" s="4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x14ac:dyDescent="0.3">
      <c r="A725" s="1"/>
      <c r="B725" s="1"/>
      <c r="C725" s="1"/>
      <c r="D725" s="4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x14ac:dyDescent="0.3">
      <c r="A726" s="1"/>
      <c r="B726" s="1"/>
      <c r="C726" s="1"/>
      <c r="D726" s="4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x14ac:dyDescent="0.3">
      <c r="A727" s="1"/>
      <c r="B727" s="1"/>
      <c r="C727" s="1"/>
      <c r="D727" s="4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x14ac:dyDescent="0.3">
      <c r="A728" s="1"/>
      <c r="B728" s="1"/>
      <c r="C728" s="1"/>
      <c r="D728" s="4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x14ac:dyDescent="0.3">
      <c r="A729" s="1"/>
      <c r="B729" s="1"/>
      <c r="C729" s="1"/>
      <c r="D729" s="4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x14ac:dyDescent="0.3">
      <c r="A730" s="1"/>
      <c r="B730" s="1"/>
      <c r="C730" s="1"/>
      <c r="D730" s="4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x14ac:dyDescent="0.3">
      <c r="A731" s="1"/>
      <c r="B731" s="1"/>
      <c r="C731" s="1"/>
      <c r="D731" s="4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x14ac:dyDescent="0.3">
      <c r="A732" s="1"/>
      <c r="B732" s="1"/>
      <c r="C732" s="1"/>
      <c r="D732" s="4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x14ac:dyDescent="0.3">
      <c r="A733" s="1"/>
      <c r="B733" s="1"/>
      <c r="C733" s="1"/>
      <c r="D733" s="4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x14ac:dyDescent="0.3">
      <c r="A734" s="1"/>
      <c r="B734" s="1"/>
      <c r="C734" s="1"/>
      <c r="D734" s="4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x14ac:dyDescent="0.3">
      <c r="A735" s="1"/>
      <c r="B735" s="1"/>
      <c r="C735" s="1"/>
      <c r="D735" s="4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x14ac:dyDescent="0.3">
      <c r="A736" s="1"/>
      <c r="B736" s="1"/>
      <c r="C736" s="1"/>
      <c r="D736" s="4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x14ac:dyDescent="0.3">
      <c r="A737" s="1"/>
      <c r="B737" s="1"/>
      <c r="C737" s="1"/>
      <c r="D737" s="4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x14ac:dyDescent="0.3">
      <c r="A738" s="1"/>
      <c r="B738" s="1"/>
      <c r="C738" s="1"/>
      <c r="D738" s="4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x14ac:dyDescent="0.3">
      <c r="A739" s="1"/>
      <c r="B739" s="1"/>
      <c r="C739" s="1"/>
      <c r="D739" s="4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x14ac:dyDescent="0.3">
      <c r="A740" s="1"/>
      <c r="B740" s="1"/>
      <c r="C740" s="1"/>
      <c r="D740" s="4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x14ac:dyDescent="0.3">
      <c r="A741" s="1"/>
      <c r="B741" s="1"/>
      <c r="C741" s="1"/>
      <c r="D741" s="4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x14ac:dyDescent="0.3">
      <c r="A742" s="1"/>
      <c r="B742" s="1"/>
      <c r="C742" s="1"/>
      <c r="D742" s="4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x14ac:dyDescent="0.3">
      <c r="A743" s="1"/>
      <c r="B743" s="1"/>
      <c r="C743" s="1"/>
      <c r="D743" s="4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x14ac:dyDescent="0.3">
      <c r="A744" s="1"/>
      <c r="B744" s="1"/>
      <c r="C744" s="1"/>
      <c r="D744" s="4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x14ac:dyDescent="0.3">
      <c r="A745" s="1"/>
      <c r="B745" s="1"/>
      <c r="C745" s="1"/>
      <c r="D745" s="4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x14ac:dyDescent="0.3">
      <c r="A746" s="1"/>
      <c r="B746" s="1"/>
      <c r="C746" s="1"/>
      <c r="D746" s="4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x14ac:dyDescent="0.3">
      <c r="A747" s="1"/>
      <c r="B747" s="1"/>
      <c r="C747" s="1"/>
      <c r="D747" s="4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x14ac:dyDescent="0.3">
      <c r="A748" s="1"/>
      <c r="B748" s="1"/>
      <c r="C748" s="1"/>
      <c r="D748" s="4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x14ac:dyDescent="0.3">
      <c r="A749" s="1"/>
      <c r="B749" s="1"/>
      <c r="C749" s="1"/>
      <c r="D749" s="4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x14ac:dyDescent="0.3">
      <c r="A750" s="1"/>
      <c r="B750" s="1"/>
      <c r="C750" s="1"/>
      <c r="D750" s="4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x14ac:dyDescent="0.3">
      <c r="A751" s="1"/>
      <c r="B751" s="1"/>
      <c r="C751" s="1"/>
      <c r="D751" s="4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x14ac:dyDescent="0.3">
      <c r="A752" s="1"/>
      <c r="B752" s="1"/>
      <c r="C752" s="1"/>
      <c r="D752" s="4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x14ac:dyDescent="0.3">
      <c r="A753" s="1"/>
      <c r="B753" s="1"/>
      <c r="C753" s="1"/>
      <c r="D753" s="4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x14ac:dyDescent="0.3">
      <c r="A754" s="1"/>
      <c r="B754" s="1"/>
      <c r="C754" s="1"/>
      <c r="D754" s="4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x14ac:dyDescent="0.3">
      <c r="A755" s="1"/>
      <c r="B755" s="1"/>
      <c r="C755" s="1"/>
      <c r="D755" s="4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x14ac:dyDescent="0.3">
      <c r="A756" s="1"/>
      <c r="B756" s="1"/>
      <c r="C756" s="1"/>
      <c r="D756" s="4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x14ac:dyDescent="0.3">
      <c r="A757" s="1"/>
      <c r="B757" s="1"/>
      <c r="C757" s="1"/>
      <c r="D757" s="4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x14ac:dyDescent="0.3">
      <c r="A758" s="1"/>
      <c r="B758" s="1"/>
      <c r="C758" s="1"/>
      <c r="D758" s="4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x14ac:dyDescent="0.3">
      <c r="A759" s="1"/>
      <c r="B759" s="1"/>
      <c r="C759" s="1"/>
      <c r="D759" s="4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x14ac:dyDescent="0.3">
      <c r="A760" s="1"/>
      <c r="B760" s="1"/>
      <c r="C760" s="1"/>
      <c r="D760" s="4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x14ac:dyDescent="0.3">
      <c r="A761" s="1"/>
      <c r="B761" s="1"/>
      <c r="C761" s="1"/>
      <c r="D761" s="4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x14ac:dyDescent="0.3">
      <c r="A762" s="1"/>
      <c r="B762" s="1"/>
      <c r="C762" s="1"/>
      <c r="D762" s="4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x14ac:dyDescent="0.3">
      <c r="A763" s="1"/>
      <c r="B763" s="1"/>
      <c r="C763" s="1"/>
      <c r="D763" s="4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x14ac:dyDescent="0.3">
      <c r="A764" s="1"/>
      <c r="B764" s="1"/>
      <c r="C764" s="1"/>
      <c r="D764" s="4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x14ac:dyDescent="0.3">
      <c r="A765" s="1"/>
      <c r="B765" s="1"/>
      <c r="C765" s="1"/>
      <c r="D765" s="4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x14ac:dyDescent="0.3">
      <c r="A766" s="1"/>
      <c r="B766" s="1"/>
      <c r="C766" s="1"/>
      <c r="D766" s="4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x14ac:dyDescent="0.3">
      <c r="A767" s="1"/>
      <c r="B767" s="1"/>
      <c r="C767" s="1"/>
      <c r="D767" s="4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x14ac:dyDescent="0.3">
      <c r="A768" s="1"/>
      <c r="B768" s="1"/>
      <c r="C768" s="1"/>
      <c r="D768" s="4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x14ac:dyDescent="0.3">
      <c r="A769" s="1"/>
      <c r="B769" s="1"/>
      <c r="C769" s="1"/>
      <c r="D769" s="4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x14ac:dyDescent="0.3">
      <c r="A770" s="1"/>
      <c r="B770" s="1"/>
      <c r="C770" s="1"/>
      <c r="D770" s="4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x14ac:dyDescent="0.3">
      <c r="A771" s="1"/>
      <c r="B771" s="1"/>
      <c r="C771" s="1"/>
      <c r="D771" s="4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x14ac:dyDescent="0.3">
      <c r="A772" s="1"/>
      <c r="B772" s="1"/>
      <c r="C772" s="1"/>
      <c r="D772" s="4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x14ac:dyDescent="0.3">
      <c r="A773" s="1"/>
      <c r="B773" s="1"/>
      <c r="C773" s="1"/>
      <c r="D773" s="4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x14ac:dyDescent="0.3">
      <c r="A774" s="1"/>
      <c r="B774" s="1"/>
      <c r="C774" s="1"/>
      <c r="D774" s="4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x14ac:dyDescent="0.3">
      <c r="A775" s="1"/>
      <c r="B775" s="1"/>
      <c r="C775" s="1"/>
      <c r="D775" s="4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x14ac:dyDescent="0.3">
      <c r="A776" s="1"/>
      <c r="B776" s="1"/>
      <c r="C776" s="1"/>
      <c r="D776" s="4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x14ac:dyDescent="0.3">
      <c r="A777" s="1"/>
      <c r="B777" s="1"/>
      <c r="C777" s="1"/>
      <c r="D777" s="4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x14ac:dyDescent="0.3">
      <c r="A778" s="1"/>
      <c r="B778" s="1"/>
      <c r="C778" s="1"/>
      <c r="D778" s="4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x14ac:dyDescent="0.3">
      <c r="A779" s="1"/>
      <c r="B779" s="1"/>
      <c r="C779" s="1"/>
      <c r="D779" s="4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x14ac:dyDescent="0.3">
      <c r="A780" s="1"/>
      <c r="B780" s="1"/>
      <c r="C780" s="1"/>
      <c r="D780" s="4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x14ac:dyDescent="0.3">
      <c r="A781" s="1"/>
      <c r="B781" s="1"/>
      <c r="C781" s="1"/>
      <c r="D781" s="4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x14ac:dyDescent="0.3">
      <c r="A782" s="1"/>
      <c r="B782" s="1"/>
      <c r="C782" s="1"/>
      <c r="D782" s="4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x14ac:dyDescent="0.3">
      <c r="A783" s="1"/>
      <c r="B783" s="1"/>
      <c r="C783" s="1"/>
      <c r="D783" s="4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x14ac:dyDescent="0.3">
      <c r="A784" s="1"/>
      <c r="B784" s="1"/>
      <c r="C784" s="1"/>
      <c r="D784" s="4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x14ac:dyDescent="0.3">
      <c r="A785" s="1"/>
      <c r="B785" s="1"/>
      <c r="C785" s="1"/>
      <c r="D785" s="4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x14ac:dyDescent="0.3">
      <c r="A786" s="1"/>
      <c r="B786" s="1"/>
      <c r="C786" s="1"/>
      <c r="D786" s="4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x14ac:dyDescent="0.3">
      <c r="A787" s="1"/>
      <c r="B787" s="1"/>
      <c r="C787" s="1"/>
      <c r="D787" s="4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x14ac:dyDescent="0.3">
      <c r="A788" s="1"/>
      <c r="B788" s="1"/>
      <c r="C788" s="1"/>
      <c r="D788" s="4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x14ac:dyDescent="0.3">
      <c r="A789" s="1"/>
      <c r="B789" s="1"/>
      <c r="C789" s="1"/>
      <c r="D789" s="4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x14ac:dyDescent="0.3">
      <c r="A790" s="1"/>
      <c r="B790" s="1"/>
      <c r="C790" s="1"/>
      <c r="D790" s="4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x14ac:dyDescent="0.3">
      <c r="A791" s="1"/>
      <c r="B791" s="1"/>
      <c r="C791" s="1"/>
      <c r="D791" s="4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x14ac:dyDescent="0.3">
      <c r="A792" s="1"/>
      <c r="B792" s="1"/>
      <c r="C792" s="1"/>
      <c r="D792" s="4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x14ac:dyDescent="0.3">
      <c r="A793" s="1"/>
      <c r="B793" s="1"/>
      <c r="C793" s="1"/>
      <c r="D793" s="4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x14ac:dyDescent="0.3">
      <c r="A794" s="1"/>
      <c r="B794" s="1"/>
      <c r="C794" s="1"/>
      <c r="D794" s="4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x14ac:dyDescent="0.3">
      <c r="A795" s="1"/>
      <c r="B795" s="1"/>
      <c r="C795" s="1"/>
      <c r="D795" s="4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x14ac:dyDescent="0.3">
      <c r="A796" s="1"/>
      <c r="B796" s="1"/>
      <c r="C796" s="1"/>
      <c r="D796" s="4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x14ac:dyDescent="0.3">
      <c r="A797" s="1"/>
      <c r="B797" s="1"/>
      <c r="C797" s="1"/>
      <c r="D797" s="4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x14ac:dyDescent="0.3">
      <c r="A798" s="1"/>
      <c r="B798" s="1"/>
      <c r="C798" s="1"/>
      <c r="D798" s="4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x14ac:dyDescent="0.3">
      <c r="A799" s="1"/>
      <c r="B799" s="1"/>
      <c r="C799" s="1"/>
      <c r="D799" s="4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x14ac:dyDescent="0.3">
      <c r="A800" s="1"/>
      <c r="B800" s="1"/>
      <c r="C800" s="1"/>
      <c r="D800" s="4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x14ac:dyDescent="0.3">
      <c r="A801" s="1"/>
      <c r="B801" s="1"/>
      <c r="C801" s="1"/>
      <c r="D801" s="4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x14ac:dyDescent="0.3">
      <c r="A802" s="1"/>
      <c r="B802" s="1"/>
      <c r="C802" s="1"/>
      <c r="D802" s="4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x14ac:dyDescent="0.3">
      <c r="A803" s="1"/>
      <c r="B803" s="1"/>
      <c r="C803" s="1"/>
      <c r="D803" s="4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x14ac:dyDescent="0.3">
      <c r="A804" s="1"/>
      <c r="B804" s="1"/>
      <c r="C804" s="1"/>
      <c r="D804" s="4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x14ac:dyDescent="0.3">
      <c r="A805" s="1"/>
      <c r="B805" s="1"/>
      <c r="C805" s="1"/>
      <c r="D805" s="4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x14ac:dyDescent="0.3">
      <c r="A806" s="1"/>
      <c r="B806" s="1"/>
      <c r="C806" s="1"/>
      <c r="D806" s="4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x14ac:dyDescent="0.3">
      <c r="A807" s="1"/>
      <c r="B807" s="1"/>
      <c r="C807" s="1"/>
      <c r="D807" s="4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x14ac:dyDescent="0.3">
      <c r="A808" s="1"/>
      <c r="B808" s="1"/>
      <c r="C808" s="1"/>
      <c r="D808" s="4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x14ac:dyDescent="0.3">
      <c r="A809" s="1"/>
      <c r="B809" s="1"/>
      <c r="C809" s="1"/>
      <c r="D809" s="4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x14ac:dyDescent="0.3">
      <c r="A810" s="1"/>
      <c r="B810" s="1"/>
      <c r="C810" s="1"/>
      <c r="D810" s="4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x14ac:dyDescent="0.3">
      <c r="A811" s="1"/>
      <c r="B811" s="1"/>
      <c r="C811" s="1"/>
      <c r="D811" s="4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x14ac:dyDescent="0.3">
      <c r="A812" s="1"/>
      <c r="B812" s="1"/>
      <c r="C812" s="1"/>
      <c r="D812" s="4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x14ac:dyDescent="0.3">
      <c r="A813" s="1"/>
      <c r="B813" s="1"/>
      <c r="C813" s="1"/>
      <c r="D813" s="4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x14ac:dyDescent="0.3">
      <c r="A814" s="1"/>
      <c r="B814" s="1"/>
      <c r="C814" s="1"/>
      <c r="D814" s="4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x14ac:dyDescent="0.3">
      <c r="A815" s="1"/>
      <c r="B815" s="1"/>
      <c r="C815" s="1"/>
      <c r="D815" s="4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x14ac:dyDescent="0.3">
      <c r="A816" s="1"/>
      <c r="B816" s="1"/>
      <c r="C816" s="1"/>
      <c r="D816" s="4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x14ac:dyDescent="0.3">
      <c r="A817" s="1"/>
      <c r="B817" s="1"/>
      <c r="C817" s="1"/>
      <c r="D817" s="4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x14ac:dyDescent="0.3">
      <c r="A818" s="1"/>
      <c r="B818" s="1"/>
      <c r="C818" s="1"/>
      <c r="D818" s="4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x14ac:dyDescent="0.3">
      <c r="A819" s="1"/>
      <c r="B819" s="1"/>
      <c r="C819" s="1"/>
      <c r="D819" s="4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x14ac:dyDescent="0.3">
      <c r="A820" s="1"/>
      <c r="B820" s="1"/>
      <c r="C820" s="1"/>
      <c r="D820" s="4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x14ac:dyDescent="0.3">
      <c r="A821" s="1"/>
      <c r="B821" s="1"/>
      <c r="C821" s="1"/>
      <c r="D821" s="4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x14ac:dyDescent="0.3">
      <c r="A822" s="1"/>
      <c r="B822" s="1"/>
      <c r="C822" s="1"/>
      <c r="D822" s="4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x14ac:dyDescent="0.3">
      <c r="A823" s="1"/>
      <c r="B823" s="1"/>
      <c r="C823" s="1"/>
      <c r="D823" s="4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x14ac:dyDescent="0.3">
      <c r="A824" s="1"/>
      <c r="B824" s="1"/>
      <c r="C824" s="1"/>
      <c r="D824" s="4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x14ac:dyDescent="0.3">
      <c r="A825" s="1"/>
      <c r="B825" s="1"/>
      <c r="C825" s="1"/>
      <c r="D825" s="4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x14ac:dyDescent="0.3">
      <c r="A826" s="1"/>
      <c r="B826" s="1"/>
      <c r="C826" s="1"/>
      <c r="D826" s="4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x14ac:dyDescent="0.3">
      <c r="A827" s="1"/>
      <c r="B827" s="1"/>
      <c r="C827" s="1"/>
      <c r="D827" s="4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x14ac:dyDescent="0.3">
      <c r="A828" s="1"/>
      <c r="B828" s="1"/>
      <c r="C828" s="1"/>
      <c r="D828" s="4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x14ac:dyDescent="0.3">
      <c r="A829" s="1"/>
      <c r="B829" s="1"/>
      <c r="C829" s="1"/>
      <c r="D829" s="4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x14ac:dyDescent="0.3">
      <c r="A830" s="1"/>
      <c r="B830" s="1"/>
      <c r="C830" s="1"/>
      <c r="D830" s="4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x14ac:dyDescent="0.3">
      <c r="A831" s="1"/>
      <c r="B831" s="1"/>
      <c r="C831" s="1"/>
      <c r="D831" s="4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x14ac:dyDescent="0.3">
      <c r="A832" s="1"/>
      <c r="B832" s="1"/>
      <c r="C832" s="1"/>
      <c r="D832" s="4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x14ac:dyDescent="0.3">
      <c r="A833" s="1"/>
      <c r="B833" s="1"/>
      <c r="C833" s="1"/>
      <c r="D833" s="4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x14ac:dyDescent="0.3">
      <c r="A834" s="1"/>
      <c r="B834" s="1"/>
      <c r="C834" s="1"/>
      <c r="D834" s="4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x14ac:dyDescent="0.3">
      <c r="A835" s="1"/>
      <c r="B835" s="1"/>
      <c r="C835" s="1"/>
      <c r="D835" s="4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x14ac:dyDescent="0.3">
      <c r="A836" s="1"/>
      <c r="B836" s="1"/>
      <c r="C836" s="1"/>
      <c r="D836" s="4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x14ac:dyDescent="0.3">
      <c r="A837" s="1"/>
      <c r="B837" s="1"/>
      <c r="C837" s="1"/>
      <c r="D837" s="4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x14ac:dyDescent="0.3">
      <c r="A838" s="1"/>
      <c r="B838" s="1"/>
      <c r="C838" s="1"/>
      <c r="D838" s="4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x14ac:dyDescent="0.3">
      <c r="A839" s="1"/>
      <c r="B839" s="1"/>
      <c r="C839" s="1"/>
      <c r="D839" s="4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x14ac:dyDescent="0.3">
      <c r="A840" s="1"/>
      <c r="B840" s="1"/>
      <c r="C840" s="1"/>
      <c r="D840" s="4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x14ac:dyDescent="0.3">
      <c r="A841" s="1"/>
      <c r="B841" s="1"/>
      <c r="C841" s="1"/>
      <c r="D841" s="4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x14ac:dyDescent="0.3">
      <c r="A842" s="1"/>
      <c r="B842" s="1"/>
      <c r="C842" s="1"/>
      <c r="D842" s="4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x14ac:dyDescent="0.3">
      <c r="A843" s="1"/>
      <c r="B843" s="1"/>
      <c r="C843" s="1"/>
      <c r="D843" s="4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x14ac:dyDescent="0.3">
      <c r="A844" s="1"/>
      <c r="B844" s="1"/>
      <c r="C844" s="1"/>
      <c r="D844" s="4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x14ac:dyDescent="0.3">
      <c r="A845" s="1"/>
      <c r="B845" s="1"/>
      <c r="C845" s="1"/>
      <c r="D845" s="4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x14ac:dyDescent="0.3">
      <c r="A846" s="1"/>
      <c r="B846" s="1"/>
      <c r="C846" s="1"/>
      <c r="D846" s="4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x14ac:dyDescent="0.3">
      <c r="A847" s="1"/>
      <c r="B847" s="1"/>
      <c r="C847" s="1"/>
      <c r="D847" s="4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x14ac:dyDescent="0.3">
      <c r="A848" s="1"/>
      <c r="B848" s="1"/>
      <c r="C848" s="1"/>
      <c r="D848" s="4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x14ac:dyDescent="0.3">
      <c r="A849" s="1"/>
      <c r="B849" s="1"/>
      <c r="C849" s="1"/>
      <c r="D849" s="4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x14ac:dyDescent="0.3">
      <c r="A850" s="1"/>
      <c r="B850" s="1"/>
      <c r="C850" s="1"/>
      <c r="D850" s="4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x14ac:dyDescent="0.3">
      <c r="A851" s="1"/>
      <c r="B851" s="1"/>
      <c r="C851" s="1"/>
      <c r="D851" s="4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x14ac:dyDescent="0.3">
      <c r="A852" s="1"/>
      <c r="B852" s="1"/>
      <c r="C852" s="1"/>
      <c r="D852" s="4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x14ac:dyDescent="0.3">
      <c r="A853" s="1"/>
      <c r="B853" s="1"/>
      <c r="C853" s="1"/>
      <c r="D853" s="4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x14ac:dyDescent="0.3">
      <c r="A854" s="1"/>
      <c r="B854" s="1"/>
      <c r="C854" s="1"/>
      <c r="D854" s="4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x14ac:dyDescent="0.3">
      <c r="A855" s="1"/>
      <c r="B855" s="1"/>
      <c r="C855" s="1"/>
      <c r="D855" s="4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x14ac:dyDescent="0.3">
      <c r="A856" s="1"/>
      <c r="B856" s="1"/>
      <c r="C856" s="1"/>
      <c r="D856" s="4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x14ac:dyDescent="0.3">
      <c r="A857" s="1"/>
      <c r="B857" s="1"/>
      <c r="C857" s="1"/>
      <c r="D857" s="4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x14ac:dyDescent="0.3">
      <c r="A858" s="1"/>
      <c r="B858" s="1"/>
      <c r="C858" s="1"/>
      <c r="D858" s="4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x14ac:dyDescent="0.3">
      <c r="A859" s="1"/>
      <c r="B859" s="1"/>
      <c r="C859" s="1"/>
      <c r="D859" s="4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x14ac:dyDescent="0.3">
      <c r="A860" s="1"/>
      <c r="B860" s="1"/>
      <c r="C860" s="1"/>
      <c r="D860" s="4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x14ac:dyDescent="0.3">
      <c r="A861" s="1"/>
      <c r="B861" s="1"/>
      <c r="C861" s="1"/>
      <c r="D861" s="4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x14ac:dyDescent="0.3">
      <c r="A862" s="1"/>
      <c r="B862" s="1"/>
      <c r="C862" s="1"/>
      <c r="D862" s="4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x14ac:dyDescent="0.3">
      <c r="A863" s="1"/>
      <c r="B863" s="1"/>
      <c r="C863" s="1"/>
      <c r="D863" s="4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x14ac:dyDescent="0.3">
      <c r="A864" s="1"/>
      <c r="B864" s="1"/>
      <c r="C864" s="1"/>
      <c r="D864" s="4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x14ac:dyDescent="0.3">
      <c r="A865" s="1"/>
      <c r="B865" s="1"/>
      <c r="C865" s="1"/>
      <c r="D865" s="4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x14ac:dyDescent="0.3">
      <c r="A866" s="1"/>
      <c r="B866" s="1"/>
      <c r="C866" s="1"/>
      <c r="D866" s="4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x14ac:dyDescent="0.3">
      <c r="A867" s="1"/>
      <c r="B867" s="1"/>
      <c r="C867" s="1"/>
      <c r="D867" s="4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x14ac:dyDescent="0.3">
      <c r="A868" s="1"/>
      <c r="B868" s="1"/>
      <c r="C868" s="1"/>
      <c r="D868" s="4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x14ac:dyDescent="0.3">
      <c r="A869" s="1"/>
      <c r="B869" s="1"/>
      <c r="C869" s="1"/>
      <c r="D869" s="4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x14ac:dyDescent="0.3">
      <c r="A870" s="1"/>
      <c r="B870" s="1"/>
      <c r="C870" s="1"/>
      <c r="D870" s="4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x14ac:dyDescent="0.3">
      <c r="A871" s="1"/>
      <c r="B871" s="1"/>
      <c r="C871" s="1"/>
      <c r="D871" s="4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x14ac:dyDescent="0.3">
      <c r="A872" s="1"/>
      <c r="B872" s="1"/>
      <c r="C872" s="1"/>
      <c r="D872" s="4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x14ac:dyDescent="0.3">
      <c r="A873" s="1"/>
      <c r="B873" s="1"/>
      <c r="C873" s="1"/>
      <c r="D873" s="4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x14ac:dyDescent="0.3">
      <c r="A874" s="1"/>
      <c r="B874" s="1"/>
      <c r="C874" s="1"/>
      <c r="D874" s="4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x14ac:dyDescent="0.3">
      <c r="A875" s="1"/>
      <c r="B875" s="1"/>
      <c r="C875" s="1"/>
      <c r="D875" s="4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x14ac:dyDescent="0.3">
      <c r="A876" s="1"/>
      <c r="B876" s="1"/>
      <c r="C876" s="1"/>
      <c r="D876" s="4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x14ac:dyDescent="0.3">
      <c r="A877" s="1"/>
      <c r="B877" s="1"/>
      <c r="C877" s="1"/>
      <c r="D877" s="4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x14ac:dyDescent="0.3">
      <c r="A878" s="1"/>
      <c r="B878" s="1"/>
      <c r="C878" s="1"/>
      <c r="D878" s="4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x14ac:dyDescent="0.3">
      <c r="A879" s="1"/>
      <c r="B879" s="1"/>
      <c r="C879" s="1"/>
      <c r="D879" s="4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x14ac:dyDescent="0.3">
      <c r="A880" s="1"/>
      <c r="B880" s="1"/>
      <c r="C880" s="1"/>
      <c r="D880" s="4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x14ac:dyDescent="0.3">
      <c r="A881" s="1"/>
      <c r="B881" s="1"/>
      <c r="C881" s="1"/>
      <c r="D881" s="4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x14ac:dyDescent="0.3">
      <c r="A882" s="1"/>
      <c r="B882" s="1"/>
      <c r="C882" s="1"/>
      <c r="D882" s="4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x14ac:dyDescent="0.3">
      <c r="A883" s="1"/>
      <c r="B883" s="1"/>
      <c r="C883" s="1"/>
      <c r="D883" s="4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x14ac:dyDescent="0.3">
      <c r="A884" s="1"/>
      <c r="B884" s="1"/>
      <c r="C884" s="1"/>
      <c r="D884" s="4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x14ac:dyDescent="0.3">
      <c r="A885" s="1"/>
      <c r="B885" s="1"/>
      <c r="C885" s="1"/>
      <c r="D885" s="4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x14ac:dyDescent="0.3">
      <c r="A886" s="1"/>
      <c r="B886" s="1"/>
      <c r="C886" s="1"/>
      <c r="D886" s="4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x14ac:dyDescent="0.3">
      <c r="A887" s="1"/>
      <c r="B887" s="1"/>
      <c r="C887" s="1"/>
      <c r="D887" s="4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x14ac:dyDescent="0.3">
      <c r="A888" s="1"/>
      <c r="B888" s="1"/>
      <c r="C888" s="1"/>
      <c r="D888" s="4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x14ac:dyDescent="0.3">
      <c r="A889" s="1"/>
      <c r="B889" s="1"/>
      <c r="C889" s="1"/>
      <c r="D889" s="4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x14ac:dyDescent="0.3">
      <c r="A890" s="1"/>
      <c r="B890" s="1"/>
      <c r="C890" s="1"/>
      <c r="D890" s="4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x14ac:dyDescent="0.3">
      <c r="A891" s="1"/>
      <c r="B891" s="1"/>
      <c r="C891" s="1"/>
      <c r="D891" s="4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x14ac:dyDescent="0.3">
      <c r="A892" s="1"/>
      <c r="B892" s="1"/>
      <c r="C892" s="1"/>
      <c r="D892" s="4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x14ac:dyDescent="0.3">
      <c r="A893" s="1"/>
      <c r="B893" s="1"/>
      <c r="C893" s="1"/>
      <c r="D893" s="4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x14ac:dyDescent="0.3">
      <c r="A894" s="1"/>
      <c r="B894" s="1"/>
      <c r="C894" s="1"/>
      <c r="D894" s="4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x14ac:dyDescent="0.3">
      <c r="A895" s="1"/>
      <c r="B895" s="1"/>
      <c r="C895" s="1"/>
      <c r="D895" s="4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x14ac:dyDescent="0.3">
      <c r="A896" s="1"/>
      <c r="B896" s="1"/>
      <c r="C896" s="1"/>
      <c r="D896" s="4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x14ac:dyDescent="0.3">
      <c r="A897" s="1"/>
      <c r="B897" s="1"/>
      <c r="C897" s="1"/>
      <c r="D897" s="4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x14ac:dyDescent="0.3">
      <c r="A898" s="1"/>
      <c r="B898" s="1"/>
      <c r="C898" s="1"/>
      <c r="D898" s="4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x14ac:dyDescent="0.3">
      <c r="A899" s="1"/>
      <c r="B899" s="1"/>
      <c r="C899" s="1"/>
      <c r="D899" s="4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x14ac:dyDescent="0.3">
      <c r="A900" s="1"/>
      <c r="B900" s="1"/>
      <c r="C900" s="1"/>
      <c r="D900" s="4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x14ac:dyDescent="0.3">
      <c r="A901" s="1"/>
      <c r="B901" s="1"/>
      <c r="C901" s="1"/>
      <c r="D901" s="4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x14ac:dyDescent="0.3">
      <c r="A902" s="1"/>
      <c r="B902" s="1"/>
      <c r="C902" s="1"/>
      <c r="D902" s="4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x14ac:dyDescent="0.3">
      <c r="A903" s="1"/>
      <c r="B903" s="1"/>
      <c r="C903" s="1"/>
      <c r="D903" s="4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x14ac:dyDescent="0.3">
      <c r="A904" s="1"/>
      <c r="B904" s="1"/>
      <c r="C904" s="1"/>
      <c r="D904" s="4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x14ac:dyDescent="0.3">
      <c r="A905" s="1"/>
      <c r="B905" s="1"/>
      <c r="C905" s="1"/>
      <c r="D905" s="4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x14ac:dyDescent="0.3">
      <c r="A906" s="1"/>
      <c r="B906" s="1"/>
      <c r="C906" s="1"/>
      <c r="D906" s="4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x14ac:dyDescent="0.3">
      <c r="A907" s="1"/>
      <c r="B907" s="1"/>
      <c r="C907" s="1"/>
      <c r="D907" s="4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x14ac:dyDescent="0.3">
      <c r="A908" s="1"/>
      <c r="B908" s="1"/>
      <c r="C908" s="1"/>
      <c r="D908" s="4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x14ac:dyDescent="0.3">
      <c r="A909" s="1"/>
      <c r="B909" s="1"/>
      <c r="C909" s="1"/>
      <c r="D909" s="4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x14ac:dyDescent="0.3">
      <c r="A910" s="1"/>
      <c r="B910" s="1"/>
      <c r="C910" s="1"/>
      <c r="D910" s="4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x14ac:dyDescent="0.3">
      <c r="A911" s="1"/>
      <c r="B911" s="1"/>
      <c r="C911" s="1"/>
      <c r="D911" s="4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x14ac:dyDescent="0.3">
      <c r="A912" s="1"/>
      <c r="B912" s="1"/>
      <c r="C912" s="1"/>
      <c r="D912" s="4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x14ac:dyDescent="0.3">
      <c r="A913" s="1"/>
      <c r="B913" s="1"/>
      <c r="C913" s="1"/>
      <c r="D913" s="4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x14ac:dyDescent="0.3">
      <c r="A914" s="1"/>
      <c r="B914" s="1"/>
      <c r="C914" s="1"/>
      <c r="D914" s="4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x14ac:dyDescent="0.3">
      <c r="A915" s="1"/>
      <c r="B915" s="1"/>
      <c r="C915" s="1"/>
      <c r="D915" s="4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x14ac:dyDescent="0.3">
      <c r="A916" s="1"/>
      <c r="B916" s="1"/>
      <c r="C916" s="1"/>
      <c r="D916" s="4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x14ac:dyDescent="0.3">
      <c r="A917" s="1"/>
      <c r="B917" s="1"/>
      <c r="C917" s="1"/>
      <c r="D917" s="4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x14ac:dyDescent="0.3">
      <c r="A918" s="1"/>
      <c r="B918" s="1"/>
      <c r="C918" s="1"/>
      <c r="D918" s="4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x14ac:dyDescent="0.3">
      <c r="A919" s="1"/>
      <c r="B919" s="1"/>
      <c r="C919" s="1"/>
      <c r="D919" s="4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x14ac:dyDescent="0.3">
      <c r="A920" s="1"/>
      <c r="B920" s="1"/>
      <c r="C920" s="1"/>
      <c r="D920" s="4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x14ac:dyDescent="0.3">
      <c r="A921" s="1"/>
      <c r="B921" s="1"/>
      <c r="C921" s="1"/>
      <c r="D921" s="4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x14ac:dyDescent="0.3">
      <c r="A922" s="1"/>
      <c r="B922" s="1"/>
      <c r="C922" s="1"/>
      <c r="D922" s="4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x14ac:dyDescent="0.3">
      <c r="A923" s="1"/>
      <c r="B923" s="1"/>
      <c r="C923" s="1"/>
      <c r="D923" s="4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x14ac:dyDescent="0.3">
      <c r="A924" s="1"/>
      <c r="B924" s="1"/>
      <c r="C924" s="1"/>
      <c r="D924" s="4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x14ac:dyDescent="0.3">
      <c r="A925" s="1"/>
      <c r="B925" s="1"/>
      <c r="C925" s="1"/>
      <c r="D925" s="4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x14ac:dyDescent="0.3">
      <c r="A926" s="1"/>
      <c r="B926" s="1"/>
      <c r="C926" s="1"/>
      <c r="D926" s="4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x14ac:dyDescent="0.3">
      <c r="A927" s="1"/>
      <c r="B927" s="1"/>
      <c r="C927" s="1"/>
      <c r="D927" s="4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x14ac:dyDescent="0.3">
      <c r="A928" s="1"/>
      <c r="B928" s="1"/>
      <c r="C928" s="1"/>
      <c r="D928" s="4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x14ac:dyDescent="0.3">
      <c r="A929" s="1"/>
      <c r="B929" s="1"/>
      <c r="C929" s="1"/>
      <c r="D929" s="4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x14ac:dyDescent="0.3">
      <c r="A930" s="1"/>
      <c r="B930" s="1"/>
      <c r="C930" s="1"/>
      <c r="D930" s="4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x14ac:dyDescent="0.3">
      <c r="A931" s="1"/>
      <c r="B931" s="1"/>
      <c r="C931" s="1"/>
      <c r="D931" s="4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x14ac:dyDescent="0.3">
      <c r="A932" s="1"/>
      <c r="B932" s="1"/>
      <c r="C932" s="1"/>
      <c r="D932" s="4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x14ac:dyDescent="0.3">
      <c r="A933" s="1"/>
      <c r="B933" s="1"/>
      <c r="C933" s="1"/>
      <c r="D933" s="4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x14ac:dyDescent="0.3">
      <c r="A934" s="1"/>
      <c r="B934" s="1"/>
      <c r="C934" s="1"/>
      <c r="D934" s="4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x14ac:dyDescent="0.3">
      <c r="A935" s="1"/>
      <c r="B935" s="1"/>
      <c r="C935" s="1"/>
      <c r="D935" s="4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x14ac:dyDescent="0.3">
      <c r="A936" s="1"/>
      <c r="B936" s="1"/>
      <c r="C936" s="1"/>
      <c r="D936" s="4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x14ac:dyDescent="0.3">
      <c r="A937" s="1"/>
      <c r="B937" s="1"/>
      <c r="C937" s="1"/>
      <c r="D937" s="4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x14ac:dyDescent="0.3">
      <c r="A938" s="1"/>
      <c r="B938" s="1"/>
      <c r="C938" s="1"/>
      <c r="D938" s="4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x14ac:dyDescent="0.3">
      <c r="A939" s="1"/>
      <c r="B939" s="1"/>
      <c r="C939" s="1"/>
      <c r="D939" s="4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x14ac:dyDescent="0.3">
      <c r="A940" s="1"/>
      <c r="B940" s="1"/>
      <c r="C940" s="1"/>
      <c r="D940" s="4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x14ac:dyDescent="0.3">
      <c r="A941" s="1"/>
      <c r="B941" s="1"/>
      <c r="C941" s="1"/>
      <c r="D941" s="4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x14ac:dyDescent="0.3">
      <c r="A942" s="1"/>
      <c r="B942" s="1"/>
      <c r="C942" s="1"/>
      <c r="D942" s="4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x14ac:dyDescent="0.3">
      <c r="A943" s="1"/>
      <c r="B943" s="1"/>
      <c r="C943" s="1"/>
      <c r="D943" s="4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x14ac:dyDescent="0.3">
      <c r="A944" s="1"/>
      <c r="B944" s="1"/>
      <c r="C944" s="1"/>
      <c r="D944" s="4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x14ac:dyDescent="0.3">
      <c r="A945" s="1"/>
      <c r="B945" s="1"/>
      <c r="C945" s="1"/>
      <c r="D945" s="4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x14ac:dyDescent="0.3">
      <c r="A946" s="1"/>
      <c r="B946" s="1"/>
      <c r="C946" s="1"/>
      <c r="D946" s="4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x14ac:dyDescent="0.3">
      <c r="A947" s="1"/>
      <c r="B947" s="1"/>
      <c r="C947" s="1"/>
      <c r="D947" s="4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x14ac:dyDescent="0.3">
      <c r="A948" s="1"/>
      <c r="B948" s="1"/>
      <c r="C948" s="1"/>
      <c r="D948" s="4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x14ac:dyDescent="0.3">
      <c r="A949" s="1"/>
      <c r="B949" s="1"/>
      <c r="C949" s="1"/>
      <c r="D949" s="4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x14ac:dyDescent="0.3">
      <c r="A950" s="1"/>
      <c r="B950" s="1"/>
      <c r="C950" s="1"/>
      <c r="D950" s="4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x14ac:dyDescent="0.3">
      <c r="A951" s="1"/>
      <c r="B951" s="1"/>
      <c r="C951" s="1"/>
      <c r="D951" s="4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x14ac:dyDescent="0.3">
      <c r="A952" s="1"/>
      <c r="B952" s="1"/>
      <c r="C952" s="1"/>
      <c r="D952" s="4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x14ac:dyDescent="0.3">
      <c r="A953" s="1"/>
      <c r="B953" s="1"/>
      <c r="C953" s="1"/>
      <c r="D953" s="4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x14ac:dyDescent="0.3">
      <c r="A954" s="1"/>
      <c r="B954" s="1"/>
      <c r="C954" s="1"/>
      <c r="D954" s="4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x14ac:dyDescent="0.3">
      <c r="A955" s="1"/>
      <c r="B955" s="1"/>
      <c r="C955" s="1"/>
      <c r="D955" s="4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x14ac:dyDescent="0.3">
      <c r="A956" s="1"/>
      <c r="B956" s="1"/>
      <c r="C956" s="1"/>
      <c r="D956" s="4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x14ac:dyDescent="0.3">
      <c r="A957" s="1"/>
      <c r="B957" s="1"/>
      <c r="C957" s="1"/>
      <c r="D957" s="4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x14ac:dyDescent="0.3">
      <c r="A958" s="1"/>
      <c r="B958" s="1"/>
      <c r="C958" s="1"/>
      <c r="D958" s="4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x14ac:dyDescent="0.3">
      <c r="A959" s="1"/>
      <c r="B959" s="1"/>
      <c r="C959" s="1"/>
      <c r="D959" s="4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x14ac:dyDescent="0.3">
      <c r="A960" s="1"/>
      <c r="B960" s="1"/>
      <c r="C960" s="1"/>
      <c r="D960" s="4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x14ac:dyDescent="0.3">
      <c r="A961" s="1"/>
      <c r="B961" s="1"/>
      <c r="C961" s="1"/>
      <c r="D961" s="4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x14ac:dyDescent="0.3">
      <c r="A962" s="1"/>
      <c r="B962" s="1"/>
      <c r="C962" s="1"/>
      <c r="D962" s="4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x14ac:dyDescent="0.3">
      <c r="A963" s="1"/>
      <c r="B963" s="1"/>
      <c r="C963" s="1"/>
      <c r="D963" s="4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x14ac:dyDescent="0.3">
      <c r="A964" s="1"/>
      <c r="B964" s="1"/>
      <c r="C964" s="1"/>
      <c r="D964" s="4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x14ac:dyDescent="0.3">
      <c r="A965" s="1"/>
      <c r="B965" s="1"/>
      <c r="C965" s="1"/>
      <c r="D965" s="4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x14ac:dyDescent="0.3">
      <c r="A966" s="1"/>
      <c r="B966" s="1"/>
      <c r="C966" s="1"/>
      <c r="D966" s="4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x14ac:dyDescent="0.3">
      <c r="A967" s="1"/>
      <c r="B967" s="1"/>
      <c r="C967" s="1"/>
      <c r="D967" s="4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x14ac:dyDescent="0.3">
      <c r="A968" s="1"/>
      <c r="B968" s="1"/>
      <c r="C968" s="1"/>
      <c r="D968" s="4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x14ac:dyDescent="0.3">
      <c r="A969" s="1"/>
      <c r="B969" s="1"/>
      <c r="C969" s="1"/>
      <c r="D969" s="4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x14ac:dyDescent="0.3">
      <c r="A970" s="1"/>
      <c r="B970" s="1"/>
      <c r="C970" s="1"/>
      <c r="D970" s="4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x14ac:dyDescent="0.3">
      <c r="A971" s="1"/>
      <c r="B971" s="1"/>
      <c r="C971" s="1"/>
      <c r="D971" s="4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x14ac:dyDescent="0.3">
      <c r="A972" s="1"/>
      <c r="B972" s="1"/>
      <c r="C972" s="1"/>
      <c r="D972" s="4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x14ac:dyDescent="0.3">
      <c r="A973" s="1"/>
      <c r="B973" s="1"/>
      <c r="C973" s="1"/>
      <c r="D973" s="4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x14ac:dyDescent="0.3">
      <c r="A974" s="1"/>
      <c r="B974" s="1"/>
      <c r="C974" s="1"/>
      <c r="D974" s="4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x14ac:dyDescent="0.3">
      <c r="A975" s="1"/>
      <c r="B975" s="1"/>
      <c r="C975" s="1"/>
      <c r="D975" s="4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x14ac:dyDescent="0.3">
      <c r="A976" s="1"/>
      <c r="B976" s="1"/>
      <c r="C976" s="1"/>
      <c r="D976" s="4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x14ac:dyDescent="0.3">
      <c r="A977" s="1"/>
      <c r="B977" s="1"/>
      <c r="C977" s="1"/>
      <c r="D977" s="4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x14ac:dyDescent="0.3">
      <c r="A978" s="1"/>
      <c r="B978" s="1"/>
      <c r="C978" s="1"/>
      <c r="D978" s="4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x14ac:dyDescent="0.3">
      <c r="A979" s="1"/>
      <c r="B979" s="1"/>
      <c r="C979" s="1"/>
      <c r="D979" s="4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x14ac:dyDescent="0.3">
      <c r="A980" s="1"/>
      <c r="B980" s="1"/>
      <c r="C980" s="1"/>
      <c r="D980" s="4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x14ac:dyDescent="0.3">
      <c r="A981" s="1"/>
      <c r="B981" s="1"/>
      <c r="C981" s="1"/>
      <c r="D981" s="4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x14ac:dyDescent="0.3">
      <c r="A982" s="1"/>
      <c r="B982" s="1"/>
      <c r="C982" s="1"/>
      <c r="D982" s="4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x14ac:dyDescent="0.3">
      <c r="A983" s="1"/>
      <c r="B983" s="1"/>
      <c r="C983" s="1"/>
      <c r="D983" s="4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x14ac:dyDescent="0.3">
      <c r="A984" s="1"/>
      <c r="B984" s="1"/>
      <c r="C984" s="1"/>
      <c r="D984" s="4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x14ac:dyDescent="0.3">
      <c r="A985" s="1"/>
      <c r="B985" s="1"/>
      <c r="C985" s="1"/>
      <c r="D985" s="4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x14ac:dyDescent="0.3">
      <c r="A986" s="1"/>
      <c r="B986" s="1"/>
      <c r="C986" s="1"/>
      <c r="D986" s="4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x14ac:dyDescent="0.3">
      <c r="A987" s="1"/>
      <c r="B987" s="1"/>
      <c r="C987" s="1"/>
      <c r="D987" s="4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x14ac:dyDescent="0.3">
      <c r="A988" s="1"/>
      <c r="B988" s="1"/>
      <c r="C988" s="1"/>
      <c r="D988" s="4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x14ac:dyDescent="0.3">
      <c r="A989" s="1"/>
      <c r="B989" s="1"/>
      <c r="C989" s="1"/>
      <c r="D989" s="4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x14ac:dyDescent="0.3">
      <c r="A990" s="1"/>
      <c r="B990" s="1"/>
      <c r="C990" s="1"/>
      <c r="D990" s="4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x14ac:dyDescent="0.3">
      <c r="A991" s="1"/>
      <c r="B991" s="1"/>
      <c r="C991" s="1"/>
      <c r="D991" s="4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x14ac:dyDescent="0.3">
      <c r="A992" s="1"/>
      <c r="B992" s="1"/>
      <c r="C992" s="1"/>
      <c r="D992" s="4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x14ac:dyDescent="0.3">
      <c r="A993" s="1"/>
      <c r="B993" s="1"/>
      <c r="C993" s="1"/>
      <c r="D993" s="4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x14ac:dyDescent="0.3">
      <c r="A994" s="1"/>
      <c r="B994" s="1"/>
      <c r="C994" s="1"/>
      <c r="D994" s="4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x14ac:dyDescent="0.3">
      <c r="A995" s="1"/>
      <c r="B995" s="1"/>
      <c r="C995" s="1"/>
      <c r="D995" s="4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x14ac:dyDescent="0.3">
      <c r="A996" s="1"/>
      <c r="B996" s="1"/>
      <c r="C996" s="1"/>
      <c r="D996" s="4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x14ac:dyDescent="0.3">
      <c r="A997" s="1"/>
      <c r="B997" s="1"/>
      <c r="C997" s="1"/>
      <c r="D997" s="4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x14ac:dyDescent="0.3">
      <c r="A998" s="1"/>
      <c r="B998" s="1"/>
      <c r="C998" s="1"/>
      <c r="D998" s="4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x14ac:dyDescent="0.3">
      <c r="A999" s="1"/>
      <c r="B999" s="1"/>
      <c r="C999" s="1"/>
      <c r="D999" s="4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x14ac:dyDescent="0.3">
      <c r="A1000" s="1"/>
      <c r="B1000" s="1"/>
      <c r="C1000" s="1"/>
      <c r="D1000" s="4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x14ac:dyDescent="0.3">
      <c r="A1001" s="1"/>
      <c r="B1001" s="1"/>
      <c r="C1001" s="1"/>
      <c r="D1001" s="42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</sheetData>
  <hyperlinks>
    <hyperlink ref="D16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C930"/>
  <sheetViews>
    <sheetView topLeftCell="A62" workbookViewId="0">
      <selection activeCell="A13" sqref="A13"/>
    </sheetView>
  </sheetViews>
  <sheetFormatPr defaultColWidth="12.6328125" defaultRowHeight="15" customHeight="1" x14ac:dyDescent="0.25"/>
  <cols>
    <col min="2" max="2" width="31.453125" customWidth="1"/>
    <col min="3" max="3" width="11.26953125" customWidth="1"/>
    <col min="4" max="13" width="4.90625" hidden="1" customWidth="1"/>
    <col min="14" max="14" width="12.6328125" hidden="1"/>
    <col min="18" max="18" width="3.6328125" customWidth="1"/>
    <col min="20" max="20" width="12.26953125" customWidth="1"/>
    <col min="21" max="26" width="12.6328125" hidden="1"/>
    <col min="27" max="27" width="5.08984375" customWidth="1"/>
    <col min="31" max="31" width="4.7265625" customWidth="1"/>
    <col min="32" max="32" width="8.453125" customWidth="1"/>
    <col min="34" max="34" width="6.36328125" customWidth="1"/>
    <col min="35" max="35" width="8.36328125" customWidth="1"/>
    <col min="37" max="37" width="5.7265625" customWidth="1"/>
    <col min="38" max="38" width="8.453125" customWidth="1"/>
    <col min="40" max="40" width="6.36328125" customWidth="1"/>
    <col min="41" max="41" width="8.36328125" customWidth="1"/>
    <col min="44" max="44" width="8.453125" customWidth="1"/>
    <col min="46" max="46" width="6.36328125" customWidth="1"/>
  </cols>
  <sheetData>
    <row r="1" spans="1:55" ht="15" customHeight="1" x14ac:dyDescent="0.25">
      <c r="P1" s="50"/>
      <c r="Q1" s="50"/>
      <c r="S1" s="50"/>
      <c r="T1" s="50"/>
      <c r="AF1" s="51"/>
      <c r="AG1" s="51"/>
      <c r="AH1" s="51">
        <v>100</v>
      </c>
      <c r="AI1" s="52"/>
      <c r="AJ1" s="52"/>
      <c r="AK1" s="52">
        <v>98</v>
      </c>
      <c r="AL1" s="51"/>
      <c r="AM1" s="51"/>
      <c r="AN1" s="51">
        <v>98</v>
      </c>
      <c r="AO1" s="52"/>
      <c r="AP1" s="52"/>
      <c r="AQ1" s="52">
        <v>96</v>
      </c>
      <c r="AR1" s="51"/>
      <c r="AS1" s="51"/>
      <c r="AT1" s="51">
        <v>97</v>
      </c>
      <c r="AU1" s="52"/>
      <c r="AV1" s="52"/>
      <c r="AW1" s="52">
        <v>95</v>
      </c>
      <c r="AX1" s="51"/>
      <c r="AY1" s="51"/>
      <c r="AZ1" s="51"/>
      <c r="BA1" s="52"/>
      <c r="BB1" s="52"/>
      <c r="BC1" s="52"/>
    </row>
    <row r="2" spans="1:55" ht="15" customHeight="1" x14ac:dyDescent="0.25">
      <c r="P2" s="50"/>
      <c r="Q2" s="50"/>
      <c r="S2" s="50"/>
      <c r="T2" s="50"/>
      <c r="AF2" s="51"/>
      <c r="AG2" s="51"/>
      <c r="AH2" s="51"/>
      <c r="AI2" s="52"/>
      <c r="AJ2" s="52"/>
      <c r="AK2" s="52"/>
      <c r="AL2" s="51"/>
      <c r="AM2" s="51"/>
      <c r="AN2" s="51"/>
      <c r="AO2" s="52"/>
      <c r="AP2" s="52"/>
      <c r="AQ2" s="52"/>
      <c r="AR2" s="51"/>
      <c r="AS2" s="51"/>
      <c r="AT2" s="51"/>
      <c r="AU2" s="52"/>
      <c r="AV2" s="52"/>
      <c r="AW2" s="52"/>
      <c r="AX2" s="51"/>
      <c r="AY2" s="51"/>
      <c r="AZ2" s="51"/>
      <c r="BA2" s="52"/>
      <c r="BB2" s="52"/>
      <c r="BC2" s="52"/>
    </row>
    <row r="3" spans="1:55" ht="15" customHeight="1" x14ac:dyDescent="0.25">
      <c r="P3" s="50"/>
      <c r="Q3" s="50"/>
      <c r="S3" s="50"/>
      <c r="T3" s="50"/>
      <c r="AF3" s="51"/>
      <c r="AG3" s="51"/>
      <c r="AH3" s="51"/>
      <c r="AI3" s="52"/>
      <c r="AJ3" s="52"/>
      <c r="AK3" s="52"/>
      <c r="AL3" s="51"/>
      <c r="AM3" s="51"/>
      <c r="AN3" s="51"/>
      <c r="AO3" s="52"/>
      <c r="AP3" s="52"/>
      <c r="AQ3" s="52"/>
      <c r="AR3" s="51"/>
      <c r="AS3" s="51"/>
      <c r="AT3" s="51"/>
      <c r="AU3" s="52"/>
      <c r="AV3" s="52"/>
      <c r="AW3" s="52"/>
      <c r="AX3" s="51"/>
      <c r="AY3" s="51"/>
      <c r="AZ3" s="51"/>
      <c r="BA3" s="52"/>
      <c r="BB3" s="52"/>
      <c r="BC3" s="52"/>
    </row>
    <row r="4" spans="1:55" ht="15" customHeight="1" x14ac:dyDescent="0.25">
      <c r="P4" s="50"/>
      <c r="Q4" s="50"/>
      <c r="S4" s="50"/>
      <c r="T4" s="50"/>
      <c r="AF4" s="51"/>
      <c r="AG4" s="51"/>
      <c r="AH4" s="51"/>
      <c r="AI4" s="52"/>
      <c r="AJ4" s="52"/>
      <c r="AK4" s="52"/>
      <c r="AL4" s="51"/>
      <c r="AM4" s="51"/>
      <c r="AN4" s="51"/>
      <c r="AO4" s="52"/>
      <c r="AP4" s="52"/>
      <c r="AQ4" s="52"/>
      <c r="AR4" s="51"/>
      <c r="AS4" s="51"/>
      <c r="AT4" s="51"/>
      <c r="AU4" s="52"/>
      <c r="AV4" s="52"/>
      <c r="AW4" s="52"/>
      <c r="AX4" s="51"/>
      <c r="AY4" s="51"/>
      <c r="AZ4" s="51"/>
      <c r="BA4" s="52"/>
      <c r="BB4" s="52"/>
      <c r="BC4" s="52"/>
    </row>
    <row r="5" spans="1:55" ht="13" x14ac:dyDescent="0.3">
      <c r="B5" s="53"/>
      <c r="C5" s="23"/>
      <c r="D5" s="23">
        <f ca="1">NJB!U5</f>
        <v>3</v>
      </c>
      <c r="E5" s="23">
        <f ca="1">NJB!U6</f>
        <v>2</v>
      </c>
      <c r="F5" s="23">
        <f ca="1">NJB!U7</f>
        <v>3</v>
      </c>
      <c r="G5" s="23">
        <f ca="1">NJB!U8</f>
        <v>2</v>
      </c>
      <c r="H5" s="23">
        <f ca="1">NJB!U9</f>
        <v>3</v>
      </c>
      <c r="I5" s="23">
        <f>NJB!U10</f>
        <v>0</v>
      </c>
      <c r="J5" s="23">
        <f>NJB!U11</f>
        <v>0</v>
      </c>
      <c r="K5" s="23">
        <f>NJB!U12</f>
        <v>0</v>
      </c>
      <c r="L5" s="23">
        <f>NJB!U13</f>
        <v>0</v>
      </c>
      <c r="M5" s="53"/>
      <c r="N5" s="23"/>
      <c r="P5" s="50"/>
      <c r="Q5" s="50"/>
      <c r="S5" s="50"/>
      <c r="T5" s="50">
        <f ca="1">SUM(T8:T105)</f>
        <v>1020</v>
      </c>
      <c r="AF5" s="51"/>
      <c r="AG5" s="51"/>
      <c r="AH5" s="51"/>
      <c r="AI5" s="52"/>
      <c r="AJ5" s="52"/>
      <c r="AK5" s="52"/>
      <c r="AL5" s="51"/>
      <c r="AM5" s="51"/>
      <c r="AN5" s="51"/>
      <c r="AO5" s="52"/>
      <c r="AP5" s="52"/>
      <c r="AQ5" s="52"/>
      <c r="AR5" s="51"/>
      <c r="AS5" s="51"/>
      <c r="AT5" s="51"/>
      <c r="AU5" s="52"/>
      <c r="AV5" s="52"/>
      <c r="AW5" s="52"/>
      <c r="AX5" s="51"/>
      <c r="AY5" s="51"/>
      <c r="AZ5" s="51"/>
      <c r="BA5" s="52"/>
      <c r="BB5" s="52"/>
      <c r="BC5" s="52"/>
    </row>
    <row r="6" spans="1:55" ht="13" x14ac:dyDescent="0.3">
      <c r="B6" s="20"/>
      <c r="C6" s="20"/>
      <c r="D6" s="20" t="s">
        <v>94</v>
      </c>
      <c r="E6" s="20" t="s">
        <v>163</v>
      </c>
      <c r="F6" s="20" t="s">
        <v>164</v>
      </c>
      <c r="G6" s="20" t="s">
        <v>1</v>
      </c>
      <c r="H6" s="20" t="s">
        <v>165</v>
      </c>
      <c r="I6" s="20" t="s">
        <v>166</v>
      </c>
      <c r="J6" s="20" t="s">
        <v>167</v>
      </c>
      <c r="K6" s="20" t="s">
        <v>95</v>
      </c>
      <c r="L6" s="20" t="s">
        <v>23</v>
      </c>
      <c r="M6" s="20"/>
      <c r="N6" s="20"/>
      <c r="P6" s="96" t="s">
        <v>168</v>
      </c>
      <c r="Q6" s="92"/>
      <c r="S6" s="96" t="s">
        <v>169</v>
      </c>
      <c r="T6" s="92"/>
      <c r="AB6" s="55" t="str">
        <f ca="1">IFERROR(__xludf.DUMMYFUNCTION("query('WorkP-NewQOrder'!T18:U49,""select T,U Where U&gt;0"")"),"OIS")</f>
        <v>OIS</v>
      </c>
      <c r="AC6" s="55">
        <f ca="1">IFERROR(__xludf.DUMMYFUNCTION("""COMPUTED_VALUE"""),1)</f>
        <v>1</v>
      </c>
      <c r="AF6" s="51"/>
      <c r="AG6" s="51"/>
      <c r="AH6" s="51"/>
      <c r="AI6" s="52"/>
      <c r="AJ6" s="52"/>
      <c r="AK6" s="52"/>
      <c r="AL6" s="51"/>
      <c r="AM6" s="51"/>
      <c r="AN6" s="51"/>
      <c r="AO6" s="52"/>
      <c r="AP6" s="52"/>
      <c r="AQ6" s="52"/>
      <c r="AR6" s="51"/>
      <c r="AS6" s="51"/>
      <c r="AT6" s="51"/>
      <c r="AU6" s="52"/>
      <c r="AV6" s="52"/>
      <c r="AW6" s="52"/>
      <c r="AX6" s="51"/>
      <c r="AY6" s="51"/>
      <c r="AZ6" s="51"/>
      <c r="BA6" s="52"/>
      <c r="BB6" s="52"/>
      <c r="BC6" s="52"/>
    </row>
    <row r="7" spans="1:55" ht="13" x14ac:dyDescent="0.3">
      <c r="A7" s="20" t="s">
        <v>43</v>
      </c>
      <c r="B7" s="20" t="s">
        <v>44</v>
      </c>
      <c r="C7" s="20" t="s">
        <v>170</v>
      </c>
      <c r="D7" s="20" t="s">
        <v>171</v>
      </c>
      <c r="E7" s="20" t="s">
        <v>172</v>
      </c>
      <c r="F7" s="20" t="s">
        <v>173</v>
      </c>
      <c r="G7" s="20" t="s">
        <v>174</v>
      </c>
      <c r="H7" s="20" t="s">
        <v>175</v>
      </c>
      <c r="I7" s="20" t="s">
        <v>176</v>
      </c>
      <c r="J7" s="20" t="s">
        <v>177</v>
      </c>
      <c r="K7" s="20" t="s">
        <v>178</v>
      </c>
      <c r="L7" s="20" t="s">
        <v>179</v>
      </c>
      <c r="M7" s="20" t="s">
        <v>11</v>
      </c>
      <c r="N7" s="20" t="s">
        <v>180</v>
      </c>
      <c r="P7" s="54" t="s">
        <v>45</v>
      </c>
      <c r="Q7" s="54" t="s">
        <v>181</v>
      </c>
      <c r="S7" s="54" t="s">
        <v>45</v>
      </c>
      <c r="T7" s="54" t="s">
        <v>181</v>
      </c>
      <c r="AB7" s="55" t="str">
        <f ca="1">IFERROR(__xludf.DUMMYFUNCTION("""COMPUTED_VALUE"""),"Ois")</f>
        <v>Ois</v>
      </c>
      <c r="AC7" s="55">
        <f ca="1">IFERROR(__xludf.DUMMYFUNCTION("""COMPUTED_VALUE"""),1)</f>
        <v>1</v>
      </c>
      <c r="AE7" s="55">
        <v>1</v>
      </c>
      <c r="AF7" s="51">
        <f ca="1">IFERROR(__xludf.DUMMYFUNCTION("IFERROR(Query('Helper-WorkP'!A8:C930,""Select A,B,C where C='""&amp;AB6&amp;""' Order by B Asc Limit ""&amp;AC6&amp;""""),{""NA"",""NA"",""NA""})"),3141)</f>
        <v>3141</v>
      </c>
      <c r="AG7" s="51" t="str">
        <f ca="1">IFERROR(__xludf.DUMMYFUNCTION("""COMPUTED_VALUE"""),"Audiologists")</f>
        <v>Audiologists</v>
      </c>
      <c r="AH7" s="51" t="str">
        <f ca="1">IFERROR(__xludf.DUMMYFUNCTION("""COMPUTED_VALUE"""),"OIS")</f>
        <v>OIS</v>
      </c>
      <c r="AI7" s="52">
        <f ca="1">IFERROR(__xludf.DUMMYFUNCTION("IFERROR(Query('Helper-WorkP'!A8:C930,""Select A,B,C where C='""&amp;AB7&amp;""' Order by B Asc Limit ""&amp;AC7&amp;""""),{""NA"",""NA"",""NA""})"),7247)</f>
        <v>7247</v>
      </c>
      <c r="AJ7" s="52" t="str">
        <f ca="1">IFERROR(__xludf.DUMMYFUNCTION("""COMPUTED_VALUE"""),"Cable Television Service Technicians")</f>
        <v>Cable Television Service Technicians</v>
      </c>
      <c r="AK7" s="52" t="str">
        <f ca="1">IFERROR(__xludf.DUMMYFUNCTION("""COMPUTED_VALUE"""),"Ois")</f>
        <v>Ois</v>
      </c>
      <c r="AL7" s="51">
        <f ca="1">IFERROR(__xludf.DUMMYFUNCTION("IFERROR(Query('Helper-WorkP'!A8:C930,""Select A,B,C where C='""&amp;AB8&amp;""' Order by B Asc Limit ""&amp;AC8&amp;""""),{""NA"",""NA"",""NA""})"),6221)</f>
        <v>6221</v>
      </c>
      <c r="AM7" s="51" t="str">
        <f ca="1">IFERROR(__xludf.DUMMYFUNCTION("""COMPUTED_VALUE"""),"Technical Sales Specialists - Wholesale Trade")</f>
        <v>Technical Sales Specialists - Wholesale Trade</v>
      </c>
      <c r="AN7" s="51" t="str">
        <f ca="1">IFERROR(__xludf.DUMMYFUNCTION("""COMPUTED_VALUE"""),"OSi")</f>
        <v>OSi</v>
      </c>
      <c r="AO7" s="52">
        <f ca="1">IFERROR(__xludf.DUMMYFUNCTION("IFERROR(Query('Helper-WorkP'!A8:C930,""Select A,B,C where C='""&amp;AB9&amp;""' Order by B Asc Limit ""&amp;AC9&amp;""""),{""NA"",""NA"",""NA""})"),5244)</f>
        <v>5244</v>
      </c>
      <c r="AP7" s="52" t="str">
        <f ca="1">IFERROR(__xludf.DUMMYFUNCTION("""COMPUTED_VALUE"""),"Artistic Floral Arrangers")</f>
        <v>Artistic Floral Arrangers</v>
      </c>
      <c r="AQ7" s="52" t="str">
        <f ca="1">IFERROR(__xludf.DUMMYFUNCTION("""COMPUTED_VALUE"""),"IOS")</f>
        <v>IOS</v>
      </c>
      <c r="AR7" s="51">
        <f ca="1">IFERROR(__xludf.DUMMYFUNCTION("IFERROR(Query('Helper-WorkP'!A8:C930,""Select A,B,C where C='""&amp;AB10&amp;""' Order by B Asc Limit ""&amp;AC10&amp;""""),{""NA"",""NA"",""NA""})"),3113)</f>
        <v>3113</v>
      </c>
      <c r="AS7" s="51" t="str">
        <f ca="1">IFERROR(__xludf.DUMMYFUNCTION("""COMPUTED_VALUE"""),"Dentists")</f>
        <v>Dentists</v>
      </c>
      <c r="AT7" s="51" t="str">
        <f ca="1">IFERROR(__xludf.DUMMYFUNCTION("""COMPUTED_VALUE"""),"IOs")</f>
        <v>IOs</v>
      </c>
      <c r="AU7" s="52">
        <f ca="1">IFERROR(__xludf.DUMMYFUNCTION("IFERROR(Query('Helper-WorkP'!A8:C930,""Select A,B,C where C='""&amp;AB11&amp;""' Order by B Asc Limit ""&amp;AC11&amp;""""),{""NA"",""NA"",""NA""})"),5232)</f>
        <v>5232</v>
      </c>
      <c r="AV7" s="52" t="str">
        <f ca="1">IFERROR(__xludf.DUMMYFUNCTION("""COMPUTED_VALUE"""),"Buskers")</f>
        <v>Buskers</v>
      </c>
      <c r="AW7" s="52" t="str">
        <f ca="1">IFERROR(__xludf.DUMMYFUNCTION("""COMPUTED_VALUE"""),"ISo")</f>
        <v>ISo</v>
      </c>
      <c r="AX7" s="51">
        <f ca="1">IFERROR(__xludf.DUMMYFUNCTION("IFERROR(Query('Helper-WorkP'!A8:C930,""Select A,B,C where C='""&amp;AB12&amp;""' Order by B Asc Limit ""&amp;AC12&amp;""""),{""NA"",""NA"",""NA""})"),2272)</f>
        <v>2272</v>
      </c>
      <c r="AY7" s="51" t="str">
        <f ca="1">IFERROR(__xludf.DUMMYFUNCTION("""COMPUTED_VALUE"""),"Flight Dispatchers")</f>
        <v>Flight Dispatchers</v>
      </c>
      <c r="AZ7" s="51" t="str">
        <f ca="1">IFERROR(__xludf.DUMMYFUNCTION("""COMPUTED_VALUE"""),"OId")</f>
        <v>OId</v>
      </c>
      <c r="BA7" s="52">
        <f ca="1">IFERROR(__xludf.DUMMYFUNCTION("IFERROR(Query('Helper-WorkP'!A8:C930,""Select A,B,C where C='""&amp;AB13&amp;""' Order by B Asc Limit ""&amp;AC13&amp;""""),{""NA"",""NA"",""NA""})"),7372)</f>
        <v>7372</v>
      </c>
      <c r="BB7" s="52" t="str">
        <f ca="1">IFERROR(__xludf.DUMMYFUNCTION("""COMPUTED_VALUE"""),"Blasters - Surface Mining, Quarrying and Construction")</f>
        <v>Blasters - Surface Mining, Quarrying and Construction</v>
      </c>
      <c r="BC7" s="52" t="str">
        <f ca="1">IFERROR(__xludf.DUMMYFUNCTION("""COMPUTED_VALUE"""),"OID")</f>
        <v>OID</v>
      </c>
    </row>
    <row r="8" spans="1:55" ht="13" x14ac:dyDescent="0.3">
      <c r="A8" s="23">
        <f>'4JSON'!A2</f>
        <v>40021</v>
      </c>
      <c r="B8" s="20" t="str">
        <f>'4JSON'!B2</f>
        <v>School Principals</v>
      </c>
      <c r="C8" s="24" t="str">
        <f>'4JSON'!D2</f>
        <v>DMS</v>
      </c>
      <c r="D8" s="24" t="e">
        <f ca="1">ABS(D$5-'4JSON'!C2)</f>
        <v>#VALUE!</v>
      </c>
      <c r="E8" s="24">
        <f ca="1">ABS(E$5-'4JSON'!E2)</f>
        <v>2</v>
      </c>
      <c r="F8" s="24">
        <f ca="1">ABS(F$5-'4JSON'!F2)</f>
        <v>3</v>
      </c>
      <c r="G8" s="24">
        <f ca="1">ABS(G$5-'4JSON'!G2)</f>
        <v>2</v>
      </c>
      <c r="H8" s="24">
        <f ca="1">ABS(H$5-'4JSON'!H2)</f>
        <v>3</v>
      </c>
      <c r="I8" s="24">
        <f>ABS(I$5-'4JSON'!I2)</f>
        <v>0</v>
      </c>
      <c r="J8" s="24">
        <f>ABS(J$5-'4JSON'!J2)</f>
        <v>0</v>
      </c>
      <c r="K8" s="24">
        <f>ABS(K$5-'4JSON'!K2)</f>
        <v>0</v>
      </c>
      <c r="L8" s="24">
        <f>ABS(L$5-'4JSON'!L2)</f>
        <v>0</v>
      </c>
      <c r="M8" s="53" t="e">
        <f t="shared" ref="M8:M262" ca="1" si="0">SUM(D8:L8)</f>
        <v>#VALUE!</v>
      </c>
      <c r="N8" s="56" t="e">
        <f t="shared" ref="N8:N262" ca="1" si="1">(36-M8)/36</f>
        <v>#VALUE!</v>
      </c>
      <c r="P8" s="51" t="str">
        <f ca="1">IFERROR(__xludf.DUMMYFUNCTION("unique(Z8:Z930)"),"DMS")</f>
        <v>DMS</v>
      </c>
      <c r="Q8" s="51">
        <f t="shared" ref="Q8:Q105" ca="1" si="2">COUNTIF(C$8:C930,P8)</f>
        <v>40</v>
      </c>
      <c r="S8" s="51" t="str">
        <f ca="1">IFERROR(__xludf.DUMMYFUNCTION("unique(C8:C930)"),"DMS")</f>
        <v>DMS</v>
      </c>
      <c r="T8" s="51">
        <f t="shared" ref="T8:T105" ca="1" si="3">SUMPRODUCT(--(EXACT(S8,C$8:C930)))</f>
        <v>10</v>
      </c>
      <c r="W8" s="55" t="s">
        <v>1046</v>
      </c>
      <c r="X8" s="55">
        <v>118</v>
      </c>
      <c r="Z8" s="55" t="str">
        <f t="shared" ref="Z8:Z262" si="4">UPPER(C8)</f>
        <v>DMS</v>
      </c>
      <c r="AB8" s="55" t="str">
        <f ca="1">IFERROR(__xludf.DUMMYFUNCTION("""COMPUTED_VALUE"""),"OSi")</f>
        <v>OSi</v>
      </c>
      <c r="AC8" s="55">
        <f ca="1">IFERROR(__xludf.DUMMYFUNCTION("""COMPUTED_VALUE"""),1)</f>
        <v>1</v>
      </c>
      <c r="AE8" s="55">
        <v>2</v>
      </c>
      <c r="AF8" s="51"/>
      <c r="AG8" s="51"/>
      <c r="AH8" s="51"/>
      <c r="AI8" s="52"/>
      <c r="AJ8" s="52"/>
      <c r="AK8" s="52"/>
      <c r="AL8" s="51"/>
      <c r="AM8" s="51"/>
      <c r="AN8" s="51"/>
      <c r="AO8" s="52">
        <f ca="1">IFERROR(__xludf.DUMMYFUNCTION("""COMPUTED_VALUE"""),6341)</f>
        <v>6341</v>
      </c>
      <c r="AP8" s="52" t="str">
        <f ca="1">IFERROR(__xludf.DUMMYFUNCTION("""COMPUTED_VALUE"""),"Hairstylists")</f>
        <v>Hairstylists</v>
      </c>
      <c r="AQ8" s="52" t="str">
        <f ca="1">IFERROR(__xludf.DUMMYFUNCTION("""COMPUTED_VALUE"""),"IOS")</f>
        <v>IOS</v>
      </c>
      <c r="AR8" s="51">
        <f ca="1">IFERROR(__xludf.DUMMYFUNCTION("""COMPUTED_VALUE"""),3114)</f>
        <v>3114</v>
      </c>
      <c r="AS8" s="51" t="str">
        <f ca="1">IFERROR(__xludf.DUMMYFUNCTION("""COMPUTED_VALUE"""),"Veterinarians")</f>
        <v>Veterinarians</v>
      </c>
      <c r="AT8" s="51" t="str">
        <f ca="1">IFERROR(__xludf.DUMMYFUNCTION("""COMPUTED_VALUE"""),"IOs")</f>
        <v>IOs</v>
      </c>
      <c r="AU8" s="52">
        <f ca="1">IFERROR(__xludf.DUMMYFUNCTION("""COMPUTED_VALUE"""),5232)</f>
        <v>5232</v>
      </c>
      <c r="AV8" s="52" t="str">
        <f ca="1">IFERROR(__xludf.DUMMYFUNCTION("""COMPUTED_VALUE"""),"Circus Performers")</f>
        <v>Circus Performers</v>
      </c>
      <c r="AW8" s="52" t="str">
        <f ca="1">IFERROR(__xludf.DUMMYFUNCTION("""COMPUTED_VALUE"""),"ISo")</f>
        <v>ISo</v>
      </c>
      <c r="AX8" s="51">
        <f ca="1">IFERROR(__xludf.DUMMYFUNCTION("""COMPUTED_VALUE"""),2212)</f>
        <v>2212</v>
      </c>
      <c r="AY8" s="51" t="str">
        <f ca="1">IFERROR(__xludf.DUMMYFUNCTION("""COMPUTED_VALUE"""),"Geological and Mineral Technologists")</f>
        <v>Geological and Mineral Technologists</v>
      </c>
      <c r="AZ8" s="51" t="str">
        <f ca="1">IFERROR(__xludf.DUMMYFUNCTION("""COMPUTED_VALUE"""),"OId")</f>
        <v>OId</v>
      </c>
      <c r="BA8" s="52">
        <f ca="1">IFERROR(__xludf.DUMMYFUNCTION("""COMPUTED_VALUE"""),2273)</f>
        <v>2273</v>
      </c>
      <c r="BB8" s="52" t="str">
        <f ca="1">IFERROR(__xludf.DUMMYFUNCTION("""COMPUTED_VALUE"""),"Deck Officers, Water Transport")</f>
        <v>Deck Officers, Water Transport</v>
      </c>
      <c r="BC8" s="52" t="str">
        <f ca="1">IFERROR(__xludf.DUMMYFUNCTION("""COMPUTED_VALUE"""),"OID")</f>
        <v>OID</v>
      </c>
    </row>
    <row r="9" spans="1:55" ht="13" x14ac:dyDescent="0.3">
      <c r="A9" s="23">
        <f>'4JSON'!A3</f>
        <v>40021</v>
      </c>
      <c r="B9" s="20" t="str">
        <f>'4JSON'!B3</f>
        <v>Administrators of Elementary and Secondary Education</v>
      </c>
      <c r="C9" s="24" t="str">
        <f>'4JSON'!D3</f>
        <v>DMs</v>
      </c>
      <c r="D9" s="24" t="e">
        <f ca="1">ABS(D$5-'4JSON'!C3)</f>
        <v>#VALUE!</v>
      </c>
      <c r="E9" s="24">
        <f ca="1">ABS(E$5-'4JSON'!E3)</f>
        <v>2</v>
      </c>
      <c r="F9" s="24">
        <f ca="1">ABS(F$5-'4JSON'!F3)</f>
        <v>3</v>
      </c>
      <c r="G9" s="24">
        <f ca="1">ABS(G$5-'4JSON'!G3)</f>
        <v>2</v>
      </c>
      <c r="H9" s="24">
        <f ca="1">ABS(H$5-'4JSON'!H3)</f>
        <v>3</v>
      </c>
      <c r="I9" s="24">
        <f>ABS(I$5-'4JSON'!I3)</f>
        <v>0</v>
      </c>
      <c r="J9" s="24">
        <f>ABS(J$5-'4JSON'!J3)</f>
        <v>0</v>
      </c>
      <c r="K9" s="24">
        <f>ABS(K$5-'4JSON'!K3)</f>
        <v>0</v>
      </c>
      <c r="L9" s="24">
        <f>ABS(L$5-'4JSON'!L3)</f>
        <v>0</v>
      </c>
      <c r="M9" s="53" t="e">
        <f t="shared" ca="1" si="0"/>
        <v>#VALUE!</v>
      </c>
      <c r="N9" s="56" t="e">
        <f t="shared" ca="1" si="1"/>
        <v>#VALUE!</v>
      </c>
      <c r="P9" s="51" t="str">
        <f ca="1">IFERROR(__xludf.DUMMYFUNCTION("""COMPUTED_VALUE"""),"DSM")</f>
        <v>DSM</v>
      </c>
      <c r="Q9" s="51">
        <f t="shared" ca="1" si="2"/>
        <v>5</v>
      </c>
      <c r="S9" s="51" t="str">
        <f ca="1">IFERROR(__xludf.DUMMYFUNCTION("""COMPUTED_VALUE"""),"DMs")</f>
        <v>DMs</v>
      </c>
      <c r="T9" s="51">
        <f t="shared" ca="1" si="3"/>
        <v>30</v>
      </c>
      <c r="W9" s="55" t="s">
        <v>182</v>
      </c>
      <c r="X9" s="55">
        <v>56</v>
      </c>
      <c r="Z9" s="55" t="str">
        <f t="shared" si="4"/>
        <v>DMS</v>
      </c>
      <c r="AB9" s="55" t="str">
        <f ca="1">IFERROR(__xludf.DUMMYFUNCTION("""COMPUTED_VALUE"""),"IOS")</f>
        <v>IOS</v>
      </c>
      <c r="AC9" s="55">
        <f ca="1">IFERROR(__xludf.DUMMYFUNCTION("""COMPUTED_VALUE"""),2)</f>
        <v>2</v>
      </c>
      <c r="AE9" s="55">
        <v>3</v>
      </c>
      <c r="AF9" s="51"/>
      <c r="AG9" s="51"/>
      <c r="AH9" s="51"/>
      <c r="AI9" s="52"/>
      <c r="AJ9" s="52"/>
      <c r="AK9" s="52"/>
      <c r="AL9" s="51"/>
      <c r="AM9" s="51"/>
      <c r="AN9" s="51"/>
      <c r="AO9" s="52"/>
      <c r="AP9" s="52"/>
      <c r="AQ9" s="52"/>
      <c r="AR9" s="51"/>
      <c r="AS9" s="51"/>
      <c r="AT9" s="51"/>
      <c r="AU9" s="52">
        <f ca="1">IFERROR(__xludf.DUMMYFUNCTION("""COMPUTED_VALUE"""),5232)</f>
        <v>5232</v>
      </c>
      <c r="AV9" s="52" t="str">
        <f ca="1">IFERROR(__xludf.DUMMYFUNCTION("""COMPUTED_VALUE"""),"Magicians and Illusionists")</f>
        <v>Magicians and Illusionists</v>
      </c>
      <c r="AW9" s="52" t="str">
        <f ca="1">IFERROR(__xludf.DUMMYFUNCTION("""COMPUTED_VALUE"""),"ISo")</f>
        <v>ISo</v>
      </c>
      <c r="AX9" s="51">
        <f ca="1">IFERROR(__xludf.DUMMYFUNCTION("""COMPUTED_VALUE"""),9235)</f>
        <v>9235</v>
      </c>
      <c r="AY9" s="51" t="str">
        <f ca="1">IFERROR(__xludf.DUMMYFUNCTION("""COMPUTED_VALUE"""),"Papermaking and Coating Control Operators")</f>
        <v>Papermaking and Coating Control Operators</v>
      </c>
      <c r="AZ9" s="51" t="str">
        <f ca="1">IFERROR(__xludf.DUMMYFUNCTION("""COMPUTED_VALUE"""),"OId")</f>
        <v>OId</v>
      </c>
      <c r="BA9" s="52">
        <f ca="1">IFERROR(__xludf.DUMMYFUNCTION("""COMPUTED_VALUE"""),2274)</f>
        <v>2274</v>
      </c>
      <c r="BB9" s="52" t="str">
        <f ca="1">IFERROR(__xludf.DUMMYFUNCTION("""COMPUTED_VALUE"""),"Engineer Officers, Water Transport")</f>
        <v>Engineer Officers, Water Transport</v>
      </c>
      <c r="BC9" s="52" t="str">
        <f ca="1">IFERROR(__xludf.DUMMYFUNCTION("""COMPUTED_VALUE"""),"OID")</f>
        <v>OID</v>
      </c>
    </row>
    <row r="10" spans="1:55" ht="13" x14ac:dyDescent="0.3">
      <c r="A10" s="23">
        <f>'4JSON'!A4</f>
        <v>40020</v>
      </c>
      <c r="B10" s="20" t="str">
        <f>'4JSON'!B4</f>
        <v>Administrators of Vocational Training Schools</v>
      </c>
      <c r="C10" s="24" t="str">
        <f>'4JSON'!D4</f>
        <v>DMs</v>
      </c>
      <c r="D10" s="24" t="e">
        <f ca="1">ABS(D$5-'4JSON'!C4)</f>
        <v>#VALUE!</v>
      </c>
      <c r="E10" s="24">
        <f ca="1">ABS(E$5-'4JSON'!E4)</f>
        <v>2</v>
      </c>
      <c r="F10" s="24">
        <f ca="1">ABS(F$5-'4JSON'!F4)</f>
        <v>3</v>
      </c>
      <c r="G10" s="24">
        <f ca="1">ABS(G$5-'4JSON'!G4)</f>
        <v>2</v>
      </c>
      <c r="H10" s="24">
        <f ca="1">ABS(H$5-'4JSON'!H4)</f>
        <v>3</v>
      </c>
      <c r="I10" s="24">
        <f>ABS(I$5-'4JSON'!I4)</f>
        <v>0</v>
      </c>
      <c r="J10" s="24">
        <f>ABS(J$5-'4JSON'!J4)</f>
        <v>0</v>
      </c>
      <c r="K10" s="24">
        <f>ABS(K$5-'4JSON'!K4)</f>
        <v>0</v>
      </c>
      <c r="L10" s="24">
        <f>ABS(L$5-'4JSON'!L4)</f>
        <v>0</v>
      </c>
      <c r="M10" s="53" t="e">
        <f t="shared" ca="1" si="0"/>
        <v>#VALUE!</v>
      </c>
      <c r="N10" s="56" t="e">
        <f t="shared" ca="1" si="1"/>
        <v>#VALUE!</v>
      </c>
      <c r="P10" s="51" t="str">
        <f ca="1">IFERROR(__xludf.DUMMYFUNCTION("""COMPUTED_VALUE"""),"MDS")</f>
        <v>MDS</v>
      </c>
      <c r="Q10" s="51">
        <f t="shared" ca="1" si="2"/>
        <v>37</v>
      </c>
      <c r="S10" s="51" t="str">
        <f ca="1">IFERROR(__xludf.DUMMYFUNCTION("""COMPUTED_VALUE"""),"DSM")</f>
        <v>DSM</v>
      </c>
      <c r="T10" s="51">
        <f t="shared" ca="1" si="3"/>
        <v>3</v>
      </c>
      <c r="W10" s="55" t="s">
        <v>183</v>
      </c>
      <c r="X10" s="55">
        <v>44</v>
      </c>
      <c r="Z10" s="55" t="str">
        <f t="shared" si="4"/>
        <v>DMS</v>
      </c>
      <c r="AB10" s="55" t="str">
        <f ca="1">IFERROR(__xludf.DUMMYFUNCTION("""COMPUTED_VALUE"""),"IOs")</f>
        <v>IOs</v>
      </c>
      <c r="AC10" s="55">
        <f ca="1">IFERROR(__xludf.DUMMYFUNCTION("""COMPUTED_VALUE"""),2)</f>
        <v>2</v>
      </c>
      <c r="AE10" s="55">
        <v>4</v>
      </c>
      <c r="AF10" s="51"/>
      <c r="AG10" s="51"/>
      <c r="AH10" s="51"/>
      <c r="AI10" s="52"/>
      <c r="AJ10" s="52"/>
      <c r="AK10" s="52"/>
      <c r="AL10" s="51"/>
      <c r="AM10" s="51"/>
      <c r="AN10" s="51"/>
      <c r="AO10" s="52"/>
      <c r="AP10" s="52"/>
      <c r="AQ10" s="52"/>
      <c r="AR10" s="51"/>
      <c r="AS10" s="51"/>
      <c r="AT10" s="51"/>
      <c r="AU10" s="52">
        <f ca="1">IFERROR(__xludf.DUMMYFUNCTION("""COMPUTED_VALUE"""),5232)</f>
        <v>5232</v>
      </c>
      <c r="AV10" s="52" t="str">
        <f ca="1">IFERROR(__xludf.DUMMYFUNCTION("""COMPUTED_VALUE"""),"Puppeteers")</f>
        <v>Puppeteers</v>
      </c>
      <c r="AW10" s="52" t="str">
        <f ca="1">IFERROR(__xludf.DUMMYFUNCTION("""COMPUTED_VALUE"""),"ISo")</f>
        <v>ISo</v>
      </c>
      <c r="AX10" s="51">
        <f ca="1">IFERROR(__xludf.DUMMYFUNCTION("""COMPUTED_VALUE"""),9232)</f>
        <v>9232</v>
      </c>
      <c r="AY10" s="51" t="str">
        <f ca="1">IFERROR(__xludf.DUMMYFUNCTION("""COMPUTED_VALUE"""),"Petroleum, Gas and Chemical Process Operators")</f>
        <v>Petroleum, Gas and Chemical Process Operators</v>
      </c>
      <c r="AZ10" s="51" t="str">
        <f ca="1">IFERROR(__xludf.DUMMYFUNCTION("""COMPUTED_VALUE"""),"OId")</f>
        <v>OId</v>
      </c>
      <c r="BA10" s="52">
        <f ca="1">IFERROR(__xludf.DUMMYFUNCTION("""COMPUTED_VALUE"""),2271)</f>
        <v>2271</v>
      </c>
      <c r="BB10" s="52" t="str">
        <f ca="1">IFERROR(__xludf.DUMMYFUNCTION("""COMPUTED_VALUE"""),"Pilots")</f>
        <v>Pilots</v>
      </c>
      <c r="BC10" s="52" t="str">
        <f ca="1">IFERROR(__xludf.DUMMYFUNCTION("""COMPUTED_VALUE"""),"OID")</f>
        <v>OID</v>
      </c>
    </row>
    <row r="11" spans="1:55" ht="13" x14ac:dyDescent="0.3">
      <c r="A11" s="23">
        <f>'4JSON'!A5</f>
        <v>10021</v>
      </c>
      <c r="B11" s="20" t="s">
        <v>184</v>
      </c>
      <c r="C11" s="24" t="str">
        <f>'4JSON'!D5</f>
        <v>DMs</v>
      </c>
      <c r="D11" s="24" t="e">
        <f ca="1">ABS(D$5-'4JSON'!C5)</f>
        <v>#VALUE!</v>
      </c>
      <c r="E11" s="24">
        <f ca="1">ABS(E$5-'4JSON'!E5)</f>
        <v>2</v>
      </c>
      <c r="F11" s="24">
        <f ca="1">ABS(F$5-'4JSON'!F5)</f>
        <v>3</v>
      </c>
      <c r="G11" s="24">
        <f ca="1">ABS(G$5-'4JSON'!G5)</f>
        <v>2</v>
      </c>
      <c r="H11" s="24">
        <f ca="1">ABS(H$5-'4JSON'!H5)</f>
        <v>3</v>
      </c>
      <c r="I11" s="24">
        <f>ABS(I$5-'4JSON'!I5)</f>
        <v>0</v>
      </c>
      <c r="J11" s="24">
        <f>ABS(J$5-'4JSON'!J5)</f>
        <v>0</v>
      </c>
      <c r="K11" s="24">
        <f>ABS(K$5-'4JSON'!K5)</f>
        <v>0</v>
      </c>
      <c r="L11" s="24">
        <f>ABS(L$5-'4JSON'!L5)</f>
        <v>0</v>
      </c>
      <c r="M11" s="53" t="e">
        <f t="shared" ca="1" si="0"/>
        <v>#VALUE!</v>
      </c>
      <c r="N11" s="56" t="e">
        <f t="shared" ca="1" si="1"/>
        <v>#VALUE!</v>
      </c>
      <c r="P11" s="51" t="str">
        <f ca="1">IFERROR(__xludf.DUMMYFUNCTION("""COMPUTED_VALUE"""),"MSD")</f>
        <v>MSD</v>
      </c>
      <c r="Q11" s="51">
        <f t="shared" ca="1" si="2"/>
        <v>20</v>
      </c>
      <c r="S11" s="51" t="str">
        <f ca="1">IFERROR(__xludf.DUMMYFUNCTION("""COMPUTED_VALUE"""),"DSm")</f>
        <v>DSm</v>
      </c>
      <c r="T11" s="51">
        <f t="shared" ca="1" si="3"/>
        <v>2</v>
      </c>
      <c r="W11" s="55" t="s">
        <v>185</v>
      </c>
      <c r="X11" s="55">
        <v>34</v>
      </c>
      <c r="Z11" s="55" t="str">
        <f t="shared" si="4"/>
        <v>DMS</v>
      </c>
      <c r="AB11" s="55" t="str">
        <f ca="1">IFERROR(__xludf.DUMMYFUNCTION("""COMPUTED_VALUE"""),"ISo")</f>
        <v>ISo</v>
      </c>
      <c r="AC11" s="55">
        <f ca="1">IFERROR(__xludf.DUMMYFUNCTION("""COMPUTED_VALUE"""),4)</f>
        <v>4</v>
      </c>
      <c r="AE11" s="55">
        <v>5</v>
      </c>
      <c r="AF11" s="51"/>
      <c r="AG11" s="51"/>
      <c r="AH11" s="51"/>
      <c r="AI11" s="52"/>
      <c r="AJ11" s="52"/>
      <c r="AK11" s="52"/>
      <c r="AL11" s="51"/>
      <c r="AM11" s="51"/>
      <c r="AN11" s="51"/>
      <c r="AO11" s="52"/>
      <c r="AP11" s="52"/>
      <c r="AQ11" s="52"/>
      <c r="AR11" s="51"/>
      <c r="AS11" s="51"/>
      <c r="AT11" s="51"/>
      <c r="AU11" s="52"/>
      <c r="AV11" s="52"/>
      <c r="AW11" s="52"/>
      <c r="AX11" s="51">
        <f ca="1">IFERROR(__xludf.DUMMYFUNCTION("""COMPUTED_VALUE"""),9235)</f>
        <v>9235</v>
      </c>
      <c r="AY11" s="51" t="str">
        <f ca="1">IFERROR(__xludf.DUMMYFUNCTION("""COMPUTED_VALUE"""),"Pulping Control Operators")</f>
        <v>Pulping Control Operators</v>
      </c>
      <c r="AZ11" s="51" t="str">
        <f ca="1">IFERROR(__xludf.DUMMYFUNCTION("""COMPUTED_VALUE"""),"OId")</f>
        <v>OId</v>
      </c>
      <c r="BA11" s="52">
        <f ca="1">IFERROR(__xludf.DUMMYFUNCTION("""COMPUTED_VALUE"""),3219)</f>
        <v>3219</v>
      </c>
      <c r="BB11" s="52" t="str">
        <f ca="1">IFERROR(__xludf.DUMMYFUNCTION("""COMPUTED_VALUE"""),"Prosthetists and Orthotists")</f>
        <v>Prosthetists and Orthotists</v>
      </c>
      <c r="BC11" s="52" t="str">
        <f ca="1">IFERROR(__xludf.DUMMYFUNCTION("""COMPUTED_VALUE"""),"OID")</f>
        <v>OID</v>
      </c>
    </row>
    <row r="12" spans="1:55" ht="13" x14ac:dyDescent="0.3">
      <c r="A12" s="23">
        <f>'4JSON'!A6</f>
        <v>40042</v>
      </c>
      <c r="B12" s="20" t="str">
        <f>'4JSON'!B6</f>
        <v>Commissioned Officers, Armed Forces</v>
      </c>
      <c r="C12" s="24" t="str">
        <f>'4JSON'!D6</f>
        <v>DMs</v>
      </c>
      <c r="D12" s="24" t="e">
        <f ca="1">ABS(D$5-'4JSON'!C6)</f>
        <v>#VALUE!</v>
      </c>
      <c r="E12" s="24">
        <f ca="1">ABS(E$5-'4JSON'!E6)</f>
        <v>2</v>
      </c>
      <c r="F12" s="24">
        <f ca="1">ABS(F$5-'4JSON'!F6)</f>
        <v>3</v>
      </c>
      <c r="G12" s="24">
        <f ca="1">ABS(G$5-'4JSON'!G6)</f>
        <v>2</v>
      </c>
      <c r="H12" s="24">
        <f ca="1">ABS(H$5-'4JSON'!H6)</f>
        <v>3</v>
      </c>
      <c r="I12" s="24">
        <f>ABS(I$5-'4JSON'!I6)</f>
        <v>0</v>
      </c>
      <c r="J12" s="24">
        <f>ABS(J$5-'4JSON'!J6)</f>
        <v>0</v>
      </c>
      <c r="K12" s="24">
        <f>ABS(K$5-'4JSON'!K6)</f>
        <v>0</v>
      </c>
      <c r="L12" s="24">
        <f>ABS(L$5-'4JSON'!L6)</f>
        <v>0</v>
      </c>
      <c r="M12" s="53" t="e">
        <f t="shared" ca="1" si="0"/>
        <v>#VALUE!</v>
      </c>
      <c r="N12" s="56" t="e">
        <f t="shared" ca="1" si="1"/>
        <v>#VALUE!</v>
      </c>
      <c r="P12" s="51" t="str">
        <f ca="1">IFERROR(__xludf.DUMMYFUNCTION("""COMPUTED_VALUE"""),"SDM")</f>
        <v>SDM</v>
      </c>
      <c r="Q12" s="51">
        <f t="shared" ca="1" si="2"/>
        <v>3</v>
      </c>
      <c r="S12" s="51" t="str">
        <f ca="1">IFERROR(__xludf.DUMMYFUNCTION("""COMPUTED_VALUE"""),"MDS")</f>
        <v>MDS</v>
      </c>
      <c r="T12" s="51">
        <f t="shared" ca="1" si="3"/>
        <v>12</v>
      </c>
      <c r="W12" s="55" t="s">
        <v>186</v>
      </c>
      <c r="X12" s="55">
        <v>31</v>
      </c>
      <c r="Z12" s="55" t="str">
        <f t="shared" si="4"/>
        <v>DMS</v>
      </c>
      <c r="AB12" s="55" t="str">
        <f ca="1">IFERROR(__xludf.DUMMYFUNCTION("""COMPUTED_VALUE"""),"OId")</f>
        <v>OId</v>
      </c>
      <c r="AC12" s="55">
        <f ca="1">IFERROR(__xludf.DUMMYFUNCTION("""COMPUTED_VALUE"""),5)</f>
        <v>5</v>
      </c>
      <c r="AE12" s="55">
        <v>6</v>
      </c>
      <c r="AF12" s="51"/>
      <c r="AG12" s="51"/>
      <c r="AH12" s="51"/>
      <c r="AI12" s="52"/>
      <c r="AJ12" s="52"/>
      <c r="AK12" s="52"/>
      <c r="AL12" s="51"/>
      <c r="AM12" s="51"/>
      <c r="AN12" s="51"/>
      <c r="AO12" s="52"/>
      <c r="AP12" s="52"/>
      <c r="AQ12" s="52"/>
      <c r="AR12" s="51"/>
      <c r="AS12" s="51"/>
      <c r="AT12" s="51"/>
      <c r="AU12" s="52"/>
      <c r="AV12" s="52"/>
      <c r="AW12" s="52"/>
      <c r="AX12" s="51"/>
      <c r="AY12" s="51"/>
      <c r="AZ12" s="51"/>
      <c r="BA12" s="52"/>
      <c r="BB12" s="52"/>
      <c r="BC12" s="52"/>
    </row>
    <row r="13" spans="1:55" ht="13" x14ac:dyDescent="0.3">
      <c r="A13" s="23">
        <f>'4JSON'!A7</f>
        <v>40040</v>
      </c>
      <c r="B13" s="20" t="str">
        <f>'4JSON'!B7</f>
        <v>Commissioned Police Officers</v>
      </c>
      <c r="C13" s="24" t="str">
        <f>'4JSON'!D7</f>
        <v>DMs</v>
      </c>
      <c r="D13" s="24" t="e">
        <f ca="1">ABS(D$5-'4JSON'!C7)</f>
        <v>#VALUE!</v>
      </c>
      <c r="E13" s="24">
        <f ca="1">ABS(E$5-'4JSON'!E7)</f>
        <v>2</v>
      </c>
      <c r="F13" s="24">
        <f ca="1">ABS(F$5-'4JSON'!F7)</f>
        <v>3</v>
      </c>
      <c r="G13" s="24">
        <f ca="1">ABS(G$5-'4JSON'!G7)</f>
        <v>2</v>
      </c>
      <c r="H13" s="24">
        <f ca="1">ABS(H$5-'4JSON'!H7)</f>
        <v>3</v>
      </c>
      <c r="I13" s="24">
        <f>ABS(I$5-'4JSON'!I7)</f>
        <v>0</v>
      </c>
      <c r="J13" s="24">
        <f>ABS(J$5-'4JSON'!J7)</f>
        <v>0</v>
      </c>
      <c r="K13" s="24">
        <f>ABS(K$5-'4JSON'!K7)</f>
        <v>0</v>
      </c>
      <c r="L13" s="24">
        <f>ABS(L$5-'4JSON'!L7)</f>
        <v>0</v>
      </c>
      <c r="M13" s="53" t="e">
        <f t="shared" ca="1" si="0"/>
        <v>#VALUE!</v>
      </c>
      <c r="N13" s="56" t="e">
        <f t="shared" ca="1" si="1"/>
        <v>#VALUE!</v>
      </c>
      <c r="P13" s="51" t="str">
        <f ca="1">IFERROR(__xludf.DUMMYFUNCTION("""COMPUTED_VALUE"""),"SMD")</f>
        <v>SMD</v>
      </c>
      <c r="Q13" s="51">
        <f t="shared" ca="1" si="2"/>
        <v>32</v>
      </c>
      <c r="S13" s="51" t="str">
        <f ca="1">IFERROR(__xludf.DUMMYFUNCTION("""COMPUTED_VALUE"""),"MDs")</f>
        <v>MDs</v>
      </c>
      <c r="T13" s="51">
        <f t="shared" ca="1" si="3"/>
        <v>16</v>
      </c>
      <c r="W13" s="55" t="s">
        <v>187</v>
      </c>
      <c r="X13" s="55">
        <v>30</v>
      </c>
      <c r="Z13" s="55" t="str">
        <f t="shared" si="4"/>
        <v>DMS</v>
      </c>
      <c r="AB13" s="55" t="str">
        <f ca="1">IFERROR(__xludf.DUMMYFUNCTION("""COMPUTED_VALUE"""),"OID")</f>
        <v>OID</v>
      </c>
      <c r="AC13" s="55">
        <f ca="1">IFERROR(__xludf.DUMMYFUNCTION("""COMPUTED_VALUE"""),5)</f>
        <v>5</v>
      </c>
      <c r="AE13" s="55">
        <v>7</v>
      </c>
      <c r="AF13" s="51"/>
      <c r="AG13" s="51"/>
      <c r="AH13" s="51"/>
      <c r="AI13" s="52"/>
      <c r="AJ13" s="52"/>
      <c r="AK13" s="52"/>
      <c r="AL13" s="51"/>
      <c r="AM13" s="51"/>
      <c r="AN13" s="51"/>
      <c r="AO13" s="52"/>
      <c r="AP13" s="52"/>
      <c r="AQ13" s="52"/>
      <c r="AR13" s="51"/>
      <c r="AS13" s="51"/>
      <c r="AT13" s="51"/>
      <c r="AU13" s="52"/>
      <c r="AV13" s="52"/>
      <c r="AW13" s="52"/>
      <c r="AX13" s="51"/>
      <c r="AY13" s="51"/>
      <c r="AZ13" s="51"/>
      <c r="BA13" s="52"/>
      <c r="BB13" s="52"/>
      <c r="BC13" s="52"/>
    </row>
    <row r="14" spans="1:55" ht="13" x14ac:dyDescent="0.3">
      <c r="A14" s="23">
        <f>'4JSON'!A8</f>
        <v>70010</v>
      </c>
      <c r="B14" s="20" t="str">
        <f>'4JSON'!B8</f>
        <v>Construction Managers</v>
      </c>
      <c r="C14" s="24" t="str">
        <f>'4JSON'!D8</f>
        <v>DMs</v>
      </c>
      <c r="D14" s="24" t="e">
        <f ca="1">ABS(D$5-'4JSON'!C8)</f>
        <v>#VALUE!</v>
      </c>
      <c r="E14" s="24">
        <f ca="1">ABS(E$5-'4JSON'!E8)</f>
        <v>2</v>
      </c>
      <c r="F14" s="24">
        <f ca="1">ABS(F$5-'4JSON'!F8)</f>
        <v>3</v>
      </c>
      <c r="G14" s="24">
        <f ca="1">ABS(G$5-'4JSON'!G8)</f>
        <v>2</v>
      </c>
      <c r="H14" s="24">
        <f ca="1">ABS(H$5-'4JSON'!H8)</f>
        <v>3</v>
      </c>
      <c r="I14" s="24">
        <f>ABS(I$5-'4JSON'!I8)</f>
        <v>0</v>
      </c>
      <c r="J14" s="24">
        <f>ABS(J$5-'4JSON'!J8)</f>
        <v>0</v>
      </c>
      <c r="K14" s="24">
        <f>ABS(K$5-'4JSON'!K8)</f>
        <v>0</v>
      </c>
      <c r="L14" s="24">
        <f>ABS(L$5-'4JSON'!L8)</f>
        <v>0</v>
      </c>
      <c r="M14" s="53" t="e">
        <f t="shared" ca="1" si="0"/>
        <v>#VALUE!</v>
      </c>
      <c r="N14" s="56" t="e">
        <f t="shared" ca="1" si="1"/>
        <v>#VALUE!</v>
      </c>
      <c r="P14" s="51" t="str">
        <f ca="1">IFERROR(__xludf.DUMMYFUNCTION("""COMPUTED_VALUE"""),"DIO")</f>
        <v>DIO</v>
      </c>
      <c r="Q14" s="51">
        <f t="shared" ca="1" si="2"/>
        <v>21</v>
      </c>
      <c r="S14" s="51" t="str">
        <f ca="1">IFERROR(__xludf.DUMMYFUNCTION("""COMPUTED_VALUE"""),"Mds")</f>
        <v>Mds</v>
      </c>
      <c r="T14" s="51">
        <f t="shared" ca="1" si="3"/>
        <v>9</v>
      </c>
      <c r="W14" s="55" t="s">
        <v>188</v>
      </c>
      <c r="X14" s="55">
        <v>20</v>
      </c>
      <c r="Z14" s="55" t="str">
        <f t="shared" si="4"/>
        <v>DMS</v>
      </c>
      <c r="AB14" s="55" t="str">
        <f ca="1">IFERROR(__xludf.DUMMYFUNCTION("""COMPUTED_VALUE"""),"ODi")</f>
        <v>ODi</v>
      </c>
      <c r="AC14" s="55">
        <f ca="1">IFERROR(__xludf.DUMMYFUNCTION("""COMPUTED_VALUE"""),2)</f>
        <v>2</v>
      </c>
      <c r="AE14" s="55">
        <v>8</v>
      </c>
      <c r="AF14" s="51"/>
      <c r="AG14" s="51"/>
      <c r="AH14" s="51"/>
      <c r="AI14" s="52"/>
      <c r="AJ14" s="52"/>
      <c r="AK14" s="52"/>
      <c r="AL14" s="51"/>
      <c r="AM14" s="51"/>
      <c r="AN14" s="51"/>
      <c r="AO14" s="52"/>
      <c r="AP14" s="52"/>
      <c r="AQ14" s="52"/>
      <c r="AR14" s="51"/>
      <c r="AS14" s="51"/>
      <c r="AT14" s="51"/>
      <c r="AU14" s="52"/>
      <c r="AV14" s="52"/>
      <c r="AW14" s="52"/>
      <c r="AX14" s="51"/>
      <c r="AY14" s="51"/>
      <c r="AZ14" s="51"/>
      <c r="BA14" s="52"/>
      <c r="BB14" s="52"/>
      <c r="BC14" s="52"/>
    </row>
    <row r="15" spans="1:55" ht="13" x14ac:dyDescent="0.3">
      <c r="A15" s="23">
        <f>'4JSON'!A9</f>
        <v>70012</v>
      </c>
      <c r="B15" s="20" t="str">
        <f>'4JSON'!B9</f>
        <v>Facility Operation Managers</v>
      </c>
      <c r="C15" s="24" t="str">
        <f>'4JSON'!D9</f>
        <v>DMs</v>
      </c>
      <c r="D15" s="24" t="e">
        <f ca="1">ABS(D$5-'4JSON'!C9)</f>
        <v>#VALUE!</v>
      </c>
      <c r="E15" s="24">
        <f ca="1">ABS(E$5-'4JSON'!E9)</f>
        <v>2</v>
      </c>
      <c r="F15" s="24">
        <f ca="1">ABS(F$5-'4JSON'!F9)</f>
        <v>3</v>
      </c>
      <c r="G15" s="24">
        <f ca="1">ABS(G$5-'4JSON'!G9)</f>
        <v>2</v>
      </c>
      <c r="H15" s="24">
        <f ca="1">ABS(H$5-'4JSON'!H9)</f>
        <v>3</v>
      </c>
      <c r="I15" s="24">
        <f>ABS(I$5-'4JSON'!I9)</f>
        <v>0</v>
      </c>
      <c r="J15" s="24">
        <f>ABS(J$5-'4JSON'!J9)</f>
        <v>0</v>
      </c>
      <c r="K15" s="24">
        <f>ABS(K$5-'4JSON'!K9)</f>
        <v>0</v>
      </c>
      <c r="L15" s="24">
        <f>ABS(L$5-'4JSON'!L9)</f>
        <v>0</v>
      </c>
      <c r="M15" s="53" t="e">
        <f t="shared" ca="1" si="0"/>
        <v>#VALUE!</v>
      </c>
      <c r="N15" s="56" t="e">
        <f t="shared" ca="1" si="1"/>
        <v>#VALUE!</v>
      </c>
      <c r="P15" s="51" t="str">
        <f ca="1">IFERROR(__xludf.DUMMYFUNCTION("""COMPUTED_VALUE"""),"DOI")</f>
        <v>DOI</v>
      </c>
      <c r="Q15" s="51">
        <f t="shared" ca="1" si="2"/>
        <v>1</v>
      </c>
      <c r="S15" s="51" t="str">
        <f ca="1">IFERROR(__xludf.DUMMYFUNCTION("""COMPUTED_VALUE"""),"MSD")</f>
        <v>MSD</v>
      </c>
      <c r="T15" s="51">
        <f t="shared" ca="1" si="3"/>
        <v>1</v>
      </c>
      <c r="W15" s="55" t="s">
        <v>189</v>
      </c>
      <c r="X15" s="55">
        <v>20</v>
      </c>
      <c r="Z15" s="55" t="str">
        <f t="shared" si="4"/>
        <v>DMS</v>
      </c>
      <c r="AE15" s="55">
        <v>9</v>
      </c>
      <c r="AF15" s="51"/>
      <c r="AG15" s="51"/>
      <c r="AH15" s="51"/>
      <c r="AI15" s="52"/>
      <c r="AJ15" s="52"/>
      <c r="AK15" s="52"/>
      <c r="AL15" s="51"/>
      <c r="AM15" s="51"/>
      <c r="AN15" s="51"/>
      <c r="AO15" s="52"/>
      <c r="AP15" s="52"/>
      <c r="AQ15" s="52"/>
      <c r="AR15" s="51"/>
      <c r="AS15" s="51"/>
      <c r="AT15" s="51"/>
      <c r="AU15" s="52"/>
      <c r="AV15" s="52"/>
      <c r="AW15" s="52"/>
      <c r="AX15" s="51"/>
      <c r="AY15" s="51"/>
      <c r="AZ15" s="51"/>
      <c r="BA15" s="52"/>
      <c r="BB15" s="52"/>
      <c r="BC15" s="52"/>
    </row>
    <row r="16" spans="1:55" ht="13" x14ac:dyDescent="0.3">
      <c r="A16" s="23">
        <f>'4JSON'!A10</f>
        <v>40020</v>
      </c>
      <c r="B16" s="20" t="str">
        <f>'4JSON'!B10</f>
        <v>Faculty Administrators</v>
      </c>
      <c r="C16" s="24" t="str">
        <f>'4JSON'!D10</f>
        <v>DMs</v>
      </c>
      <c r="D16" s="24" t="e">
        <f ca="1">ABS(D$5-'4JSON'!C10)</f>
        <v>#VALUE!</v>
      </c>
      <c r="E16" s="24">
        <f ca="1">ABS(E$5-'4JSON'!E10)</f>
        <v>2</v>
      </c>
      <c r="F16" s="24">
        <f ca="1">ABS(F$5-'4JSON'!F10)</f>
        <v>3</v>
      </c>
      <c r="G16" s="24">
        <f ca="1">ABS(G$5-'4JSON'!G10)</f>
        <v>2</v>
      </c>
      <c r="H16" s="24">
        <f ca="1">ABS(H$5-'4JSON'!H10)</f>
        <v>3</v>
      </c>
      <c r="I16" s="24">
        <f>ABS(I$5-'4JSON'!I10)</f>
        <v>0</v>
      </c>
      <c r="J16" s="24">
        <f>ABS(J$5-'4JSON'!J10)</f>
        <v>0</v>
      </c>
      <c r="K16" s="24">
        <f>ABS(K$5-'4JSON'!K10)</f>
        <v>0</v>
      </c>
      <c r="L16" s="24">
        <f>ABS(L$5-'4JSON'!L10)</f>
        <v>0</v>
      </c>
      <c r="M16" s="53" t="e">
        <f t="shared" ca="1" si="0"/>
        <v>#VALUE!</v>
      </c>
      <c r="N16" s="56" t="e">
        <f t="shared" ca="1" si="1"/>
        <v>#VALUE!</v>
      </c>
      <c r="P16" s="51" t="str">
        <f ca="1">IFERROR(__xludf.DUMMYFUNCTION("""COMPUTED_VALUE"""),"IOD")</f>
        <v>IOD</v>
      </c>
      <c r="Q16" s="51">
        <f t="shared" ca="1" si="2"/>
        <v>31</v>
      </c>
      <c r="S16" s="51" t="str">
        <f ca="1">IFERROR(__xludf.DUMMYFUNCTION("""COMPUTED_VALUE"""),"MSd")</f>
        <v>MSd</v>
      </c>
      <c r="T16" s="51">
        <f t="shared" ca="1" si="3"/>
        <v>16</v>
      </c>
      <c r="W16" s="55" t="s">
        <v>190</v>
      </c>
      <c r="X16" s="55">
        <v>20</v>
      </c>
      <c r="Z16" s="55" t="str">
        <f t="shared" si="4"/>
        <v>DMS</v>
      </c>
      <c r="AE16" s="55">
        <v>10</v>
      </c>
      <c r="AF16" s="51"/>
      <c r="AG16" s="51"/>
      <c r="AH16" s="51"/>
      <c r="AI16" s="52"/>
      <c r="AJ16" s="52"/>
      <c r="AK16" s="52"/>
      <c r="AL16" s="51"/>
      <c r="AM16" s="51"/>
      <c r="AN16" s="51"/>
      <c r="AO16" s="52"/>
      <c r="AP16" s="52"/>
      <c r="AQ16" s="52"/>
      <c r="AR16" s="51"/>
      <c r="AS16" s="51"/>
      <c r="AT16" s="51"/>
      <c r="AU16" s="52"/>
      <c r="AV16" s="52"/>
      <c r="AW16" s="52"/>
      <c r="AX16" s="51"/>
      <c r="AY16" s="51"/>
      <c r="AZ16" s="51"/>
      <c r="BA16" s="52"/>
      <c r="BB16" s="52"/>
      <c r="BC16" s="52"/>
    </row>
    <row r="17" spans="1:55" ht="13" x14ac:dyDescent="0.3">
      <c r="A17" s="23">
        <f>'4JSON'!A11</f>
        <v>10010</v>
      </c>
      <c r="B17" s="20" t="str">
        <f>'4JSON'!B11</f>
        <v>Financial Managers</v>
      </c>
      <c r="C17" s="24" t="str">
        <f>'4JSON'!D11</f>
        <v>DMs</v>
      </c>
      <c r="D17" s="24" t="e">
        <f ca="1">ABS(D$5-'4JSON'!C11)</f>
        <v>#VALUE!</v>
      </c>
      <c r="E17" s="24">
        <f ca="1">ABS(E$5-'4JSON'!E11)</f>
        <v>2</v>
      </c>
      <c r="F17" s="24">
        <f ca="1">ABS(F$5-'4JSON'!F11)</f>
        <v>3</v>
      </c>
      <c r="G17" s="24">
        <f ca="1">ABS(G$5-'4JSON'!G11)</f>
        <v>2</v>
      </c>
      <c r="H17" s="24">
        <f ca="1">ABS(H$5-'4JSON'!H11)</f>
        <v>3</v>
      </c>
      <c r="I17" s="24">
        <f>ABS(I$5-'4JSON'!I11)</f>
        <v>0</v>
      </c>
      <c r="J17" s="24">
        <f>ABS(J$5-'4JSON'!J11)</f>
        <v>0</v>
      </c>
      <c r="K17" s="24">
        <f>ABS(K$5-'4JSON'!K11)</f>
        <v>0</v>
      </c>
      <c r="L17" s="24">
        <f>ABS(L$5-'4JSON'!L11)</f>
        <v>0</v>
      </c>
      <c r="M17" s="53" t="e">
        <f t="shared" ca="1" si="0"/>
        <v>#VALUE!</v>
      </c>
      <c r="N17" s="56" t="e">
        <f t="shared" ca="1" si="1"/>
        <v>#VALUE!</v>
      </c>
      <c r="P17" s="51" t="str">
        <f ca="1">IFERROR(__xludf.DUMMYFUNCTION("""COMPUTED_VALUE"""),"OIM")</f>
        <v>OIM</v>
      </c>
      <c r="Q17" s="51">
        <f t="shared" ca="1" si="2"/>
        <v>48</v>
      </c>
      <c r="S17" s="51" t="str">
        <f ca="1">IFERROR(__xludf.DUMMYFUNCTION("""COMPUTED_VALUE"""),"Msd")</f>
        <v>Msd</v>
      </c>
      <c r="T17" s="51">
        <f t="shared" ca="1" si="3"/>
        <v>3</v>
      </c>
      <c r="W17" s="55" t="s">
        <v>191</v>
      </c>
      <c r="X17" s="55">
        <v>19</v>
      </c>
      <c r="Z17" s="55" t="str">
        <f t="shared" si="4"/>
        <v>DMS</v>
      </c>
      <c r="AF17" s="51"/>
      <c r="AG17" s="51"/>
      <c r="AH17" s="51"/>
      <c r="AI17" s="52"/>
      <c r="AJ17" s="52"/>
      <c r="AK17" s="52"/>
      <c r="AL17" s="51"/>
      <c r="AM17" s="51"/>
      <c r="AN17" s="51"/>
      <c r="AO17" s="52"/>
      <c r="AP17" s="52"/>
      <c r="AQ17" s="52"/>
      <c r="AR17" s="51"/>
      <c r="AS17" s="51"/>
      <c r="AT17" s="51"/>
      <c r="AU17" s="52"/>
      <c r="AV17" s="52"/>
      <c r="AW17" s="52"/>
      <c r="AX17" s="51"/>
      <c r="AY17" s="51"/>
      <c r="AZ17" s="51"/>
      <c r="BA17" s="52"/>
      <c r="BB17" s="52"/>
      <c r="BC17" s="52"/>
    </row>
    <row r="18" spans="1:55" ht="13" x14ac:dyDescent="0.3">
      <c r="A18" s="23">
        <f>'4JSON'!A12</f>
        <v>40041</v>
      </c>
      <c r="B18" s="20" t="str">
        <f>'4JSON'!B12</f>
        <v>Fire Chiefs and Senior Firefighting Officers</v>
      </c>
      <c r="C18" s="24" t="str">
        <f>'4JSON'!D12</f>
        <v>DMs</v>
      </c>
      <c r="D18" s="24" t="e">
        <f ca="1">ABS(D$5-'4JSON'!C12)</f>
        <v>#VALUE!</v>
      </c>
      <c r="E18" s="24">
        <f ca="1">ABS(E$5-'4JSON'!E12)</f>
        <v>2</v>
      </c>
      <c r="F18" s="24">
        <f ca="1">ABS(F$5-'4JSON'!F12)</f>
        <v>3</v>
      </c>
      <c r="G18" s="24">
        <f ca="1">ABS(G$5-'4JSON'!G12)</f>
        <v>2</v>
      </c>
      <c r="H18" s="24">
        <f ca="1">ABS(H$5-'4JSON'!H12)</f>
        <v>3</v>
      </c>
      <c r="I18" s="24">
        <f>ABS(I$5-'4JSON'!I12)</f>
        <v>0</v>
      </c>
      <c r="J18" s="24">
        <f>ABS(J$5-'4JSON'!J12)</f>
        <v>0</v>
      </c>
      <c r="K18" s="24">
        <f>ABS(K$5-'4JSON'!K12)</f>
        <v>0</v>
      </c>
      <c r="L18" s="24">
        <f>ABS(L$5-'4JSON'!L12)</f>
        <v>0</v>
      </c>
      <c r="M18" s="53" t="e">
        <f t="shared" ca="1" si="0"/>
        <v>#VALUE!</v>
      </c>
      <c r="N18" s="56" t="e">
        <f t="shared" ca="1" si="1"/>
        <v>#VALUE!</v>
      </c>
      <c r="P18" s="51" t="str">
        <f ca="1">IFERROR(__xludf.DUMMYFUNCTION("""COMPUTED_VALUE"""),"MIS")</f>
        <v>MIS</v>
      </c>
      <c r="Q18" s="51">
        <f t="shared" ca="1" si="2"/>
        <v>17</v>
      </c>
      <c r="S18" s="51" t="str">
        <f ca="1">IFERROR(__xludf.DUMMYFUNCTION("""COMPUTED_VALUE"""),"SDM")</f>
        <v>SDM</v>
      </c>
      <c r="T18" s="51">
        <f t="shared" ca="1" si="3"/>
        <v>3</v>
      </c>
      <c r="W18" s="55" t="s">
        <v>192</v>
      </c>
      <c r="X18" s="55">
        <v>19</v>
      </c>
      <c r="Z18" s="55" t="str">
        <f t="shared" si="4"/>
        <v>DMS</v>
      </c>
      <c r="AF18" s="51"/>
      <c r="AG18" s="51"/>
      <c r="AH18" s="51"/>
      <c r="AI18" s="52"/>
      <c r="AJ18" s="52"/>
      <c r="AK18" s="52"/>
      <c r="AL18" s="51"/>
      <c r="AM18" s="51"/>
      <c r="AN18" s="51"/>
      <c r="AO18" s="52"/>
      <c r="AP18" s="52"/>
      <c r="AQ18" s="52"/>
      <c r="AR18" s="51"/>
      <c r="AS18" s="51"/>
      <c r="AT18" s="51"/>
      <c r="AU18" s="52"/>
      <c r="AV18" s="52"/>
      <c r="AW18" s="52"/>
      <c r="AX18" s="51"/>
      <c r="AY18" s="51"/>
      <c r="AZ18" s="51"/>
      <c r="BA18" s="52"/>
      <c r="BB18" s="52"/>
      <c r="BC18" s="52"/>
    </row>
    <row r="19" spans="1:55" ht="13" x14ac:dyDescent="0.3">
      <c r="A19" s="23">
        <f>'4JSON'!A13</f>
        <v>10020</v>
      </c>
      <c r="B19" s="20" t="str">
        <f>'4JSON'!B13</f>
        <v>Insurance Managers</v>
      </c>
      <c r="C19" s="24" t="str">
        <f>'4JSON'!D13</f>
        <v>DMs</v>
      </c>
      <c r="D19" s="24" t="e">
        <f ca="1">ABS(D$5-'4JSON'!C13)</f>
        <v>#VALUE!</v>
      </c>
      <c r="E19" s="24">
        <f ca="1">ABS(E$5-'4JSON'!E13)</f>
        <v>2</v>
      </c>
      <c r="F19" s="24">
        <f ca="1">ABS(F$5-'4JSON'!F13)</f>
        <v>3</v>
      </c>
      <c r="G19" s="24">
        <f ca="1">ABS(G$5-'4JSON'!G13)</f>
        <v>2</v>
      </c>
      <c r="H19" s="24">
        <f ca="1">ABS(H$5-'4JSON'!H13)</f>
        <v>3</v>
      </c>
      <c r="I19" s="24">
        <f>ABS(I$5-'4JSON'!I13)</f>
        <v>0</v>
      </c>
      <c r="J19" s="24">
        <f>ABS(J$5-'4JSON'!J13)</f>
        <v>0</v>
      </c>
      <c r="K19" s="24">
        <f>ABS(K$5-'4JSON'!K13)</f>
        <v>0</v>
      </c>
      <c r="L19" s="24">
        <f>ABS(L$5-'4JSON'!L13)</f>
        <v>0</v>
      </c>
      <c r="M19" s="53" t="e">
        <f t="shared" ca="1" si="0"/>
        <v>#VALUE!</v>
      </c>
      <c r="N19" s="56" t="e">
        <f t="shared" ca="1" si="1"/>
        <v>#VALUE!</v>
      </c>
      <c r="P19" s="51" t="str">
        <f ca="1">IFERROR(__xludf.DUMMYFUNCTION("""COMPUTED_VALUE"""),"MSI")</f>
        <v>MSI</v>
      </c>
      <c r="Q19" s="51">
        <f t="shared" ca="1" si="2"/>
        <v>10</v>
      </c>
      <c r="S19" s="51" t="str">
        <f ca="1">IFERROR(__xludf.DUMMYFUNCTION("""COMPUTED_VALUE"""),"SMD")</f>
        <v>SMD</v>
      </c>
      <c r="T19" s="51">
        <f t="shared" ca="1" si="3"/>
        <v>14</v>
      </c>
      <c r="W19" s="55" t="s">
        <v>193</v>
      </c>
      <c r="X19" s="55">
        <v>18</v>
      </c>
      <c r="Z19" s="55" t="str">
        <f t="shared" si="4"/>
        <v>DMS</v>
      </c>
      <c r="AF19" s="51"/>
      <c r="AG19" s="51"/>
      <c r="AH19" s="51"/>
      <c r="AI19" s="52"/>
      <c r="AJ19" s="52"/>
      <c r="AK19" s="52"/>
      <c r="AL19" s="51"/>
      <c r="AM19" s="51"/>
      <c r="AN19" s="51"/>
      <c r="AO19" s="52"/>
      <c r="AP19" s="52"/>
      <c r="AQ19" s="52"/>
      <c r="AR19" s="51"/>
      <c r="AS19" s="51"/>
      <c r="AT19" s="51"/>
      <c r="AU19" s="52"/>
      <c r="AV19" s="52"/>
      <c r="AW19" s="52"/>
      <c r="AX19" s="51"/>
      <c r="AY19" s="51"/>
      <c r="AZ19" s="51"/>
      <c r="BA19" s="52"/>
      <c r="BB19" s="52"/>
      <c r="BC19" s="52"/>
    </row>
    <row r="20" spans="1:55" ht="13" x14ac:dyDescent="0.3">
      <c r="A20" s="23">
        <f>'4JSON'!A14</f>
        <v>70012</v>
      </c>
      <c r="B20" s="20" t="str">
        <f>'4JSON'!B14</f>
        <v>Maintenance Managers</v>
      </c>
      <c r="C20" s="24" t="str">
        <f>'4JSON'!D14</f>
        <v>DMs</v>
      </c>
      <c r="D20" s="24" t="e">
        <f ca="1">ABS(D$5-'4JSON'!C14)</f>
        <v>#VALUE!</v>
      </c>
      <c r="E20" s="24">
        <f ca="1">ABS(E$5-'4JSON'!E14)</f>
        <v>2</v>
      </c>
      <c r="F20" s="24">
        <f ca="1">ABS(F$5-'4JSON'!F14)</f>
        <v>3</v>
      </c>
      <c r="G20" s="24">
        <f ca="1">ABS(G$5-'4JSON'!G14)</f>
        <v>2</v>
      </c>
      <c r="H20" s="24">
        <f ca="1">ABS(H$5-'4JSON'!H14)</f>
        <v>3</v>
      </c>
      <c r="I20" s="24">
        <f>ABS(I$5-'4JSON'!I14)</f>
        <v>0</v>
      </c>
      <c r="J20" s="24">
        <f>ABS(J$5-'4JSON'!J14)</f>
        <v>0</v>
      </c>
      <c r="K20" s="24">
        <f>ABS(K$5-'4JSON'!K14)</f>
        <v>0</v>
      </c>
      <c r="L20" s="24">
        <f>ABS(L$5-'4JSON'!L14)</f>
        <v>0</v>
      </c>
      <c r="M20" s="53" t="e">
        <f t="shared" ca="1" si="0"/>
        <v>#VALUE!</v>
      </c>
      <c r="N20" s="56" t="e">
        <f t="shared" ca="1" si="1"/>
        <v>#VALUE!</v>
      </c>
      <c r="P20" s="51" t="str">
        <f ca="1">IFERROR(__xludf.DUMMYFUNCTION("""COMPUTED_VALUE"""),"IMS")</f>
        <v>IMS</v>
      </c>
      <c r="Q20" s="51">
        <f t="shared" ca="1" si="2"/>
        <v>7</v>
      </c>
      <c r="S20" s="51" t="str">
        <f ca="1">IFERROR(__xludf.DUMMYFUNCTION("""COMPUTED_VALUE"""),"SMd")</f>
        <v>SMd</v>
      </c>
      <c r="T20" s="51">
        <f t="shared" ca="1" si="3"/>
        <v>18</v>
      </c>
      <c r="W20" s="55" t="s">
        <v>194</v>
      </c>
      <c r="X20" s="55">
        <v>16</v>
      </c>
      <c r="Z20" s="55" t="str">
        <f t="shared" si="4"/>
        <v>DMS</v>
      </c>
      <c r="AF20" s="51"/>
      <c r="AG20" s="51"/>
      <c r="AH20" s="51"/>
      <c r="AI20" s="52"/>
      <c r="AJ20" s="52"/>
      <c r="AK20" s="52"/>
      <c r="AL20" s="51"/>
      <c r="AM20" s="51"/>
      <c r="AN20" s="51"/>
      <c r="AO20" s="52"/>
      <c r="AP20" s="52"/>
      <c r="AQ20" s="52"/>
      <c r="AR20" s="51"/>
      <c r="AS20" s="51"/>
      <c r="AT20" s="51"/>
      <c r="AU20" s="52"/>
      <c r="AV20" s="52"/>
      <c r="AW20" s="52"/>
      <c r="AX20" s="51"/>
      <c r="AY20" s="51"/>
      <c r="AZ20" s="51"/>
      <c r="BA20" s="52"/>
      <c r="BB20" s="52"/>
      <c r="BC20" s="52"/>
    </row>
    <row r="21" spans="1:55" ht="13" x14ac:dyDescent="0.3">
      <c r="A21" s="23">
        <f>'4JSON'!A15</f>
        <v>10020</v>
      </c>
      <c r="B21" s="20" t="str">
        <f>'4JSON'!B15</f>
        <v>Mortgage Broker Managers</v>
      </c>
      <c r="C21" s="24" t="str">
        <f>'4JSON'!D15</f>
        <v>DMs</v>
      </c>
      <c r="D21" s="24" t="e">
        <f ca="1">ABS(D$5-'4JSON'!C15)</f>
        <v>#VALUE!</v>
      </c>
      <c r="E21" s="24">
        <f ca="1">ABS(E$5-'4JSON'!E15)</f>
        <v>2</v>
      </c>
      <c r="F21" s="24">
        <f ca="1">ABS(F$5-'4JSON'!F15)</f>
        <v>3</v>
      </c>
      <c r="G21" s="24">
        <f ca="1">ABS(G$5-'4JSON'!G15)</f>
        <v>2</v>
      </c>
      <c r="H21" s="24">
        <f ca="1">ABS(H$5-'4JSON'!H15)</f>
        <v>3</v>
      </c>
      <c r="I21" s="24">
        <f>ABS(I$5-'4JSON'!I15)</f>
        <v>0</v>
      </c>
      <c r="J21" s="24">
        <f>ABS(J$5-'4JSON'!J15)</f>
        <v>0</v>
      </c>
      <c r="K21" s="24">
        <f>ABS(K$5-'4JSON'!K15)</f>
        <v>0</v>
      </c>
      <c r="L21" s="24">
        <f>ABS(L$5-'4JSON'!L15)</f>
        <v>0</v>
      </c>
      <c r="M21" s="53" t="e">
        <f t="shared" ca="1" si="0"/>
        <v>#VALUE!</v>
      </c>
      <c r="N21" s="56" t="e">
        <f t="shared" ca="1" si="1"/>
        <v>#VALUE!</v>
      </c>
      <c r="P21" s="51" t="str">
        <f ca="1">IFERROR(__xludf.DUMMYFUNCTION("""COMPUTED_VALUE"""),"ISM")</f>
        <v>ISM</v>
      </c>
      <c r="Q21" s="51">
        <f t="shared" ca="1" si="2"/>
        <v>3</v>
      </c>
      <c r="S21" s="51" t="str">
        <f ca="1">IFERROR(__xludf.DUMMYFUNCTION("""COMPUTED_VALUE"""),"DIO")</f>
        <v>DIO</v>
      </c>
      <c r="T21" s="51">
        <f t="shared" ca="1" si="3"/>
        <v>1</v>
      </c>
      <c r="W21" s="55" t="s">
        <v>195</v>
      </c>
      <c r="X21" s="55">
        <v>16</v>
      </c>
      <c r="Z21" s="55" t="str">
        <f t="shared" si="4"/>
        <v>DMS</v>
      </c>
      <c r="AF21" s="51"/>
      <c r="AG21" s="51"/>
      <c r="AH21" s="51"/>
      <c r="AI21" s="52"/>
      <c r="AJ21" s="52"/>
      <c r="AK21" s="52"/>
      <c r="AL21" s="51"/>
      <c r="AM21" s="51"/>
      <c r="AN21" s="51"/>
      <c r="AO21" s="52"/>
      <c r="AP21" s="52"/>
      <c r="AQ21" s="52"/>
      <c r="AR21" s="51"/>
      <c r="AS21" s="51"/>
      <c r="AT21" s="51"/>
      <c r="AU21" s="52"/>
      <c r="AV21" s="52"/>
      <c r="AW21" s="52"/>
      <c r="AX21" s="51"/>
      <c r="AY21" s="51"/>
      <c r="AZ21" s="51"/>
      <c r="BA21" s="52"/>
      <c r="BB21" s="52"/>
      <c r="BC21" s="52"/>
    </row>
    <row r="22" spans="1:55" ht="13" x14ac:dyDescent="0.3">
      <c r="A22" s="23">
        <f>'4JSON'!A16</f>
        <v>10019</v>
      </c>
      <c r="B22" s="20" t="str">
        <f>'4JSON'!B16</f>
        <v>Other Administrative Services Managers</v>
      </c>
      <c r="C22" s="24" t="str">
        <f>'4JSON'!D16</f>
        <v>DMs</v>
      </c>
      <c r="D22" s="24" t="e">
        <f ca="1">ABS(D$5-'4JSON'!C16)</f>
        <v>#VALUE!</v>
      </c>
      <c r="E22" s="24">
        <f ca="1">ABS(E$5-'4JSON'!E16)</f>
        <v>2</v>
      </c>
      <c r="F22" s="24">
        <f ca="1">ABS(F$5-'4JSON'!F16)</f>
        <v>3</v>
      </c>
      <c r="G22" s="24">
        <f ca="1">ABS(G$5-'4JSON'!G16)</f>
        <v>2</v>
      </c>
      <c r="H22" s="24">
        <f ca="1">ABS(H$5-'4JSON'!H16)</f>
        <v>3</v>
      </c>
      <c r="I22" s="24">
        <f>ABS(I$5-'4JSON'!I16)</f>
        <v>0</v>
      </c>
      <c r="J22" s="24">
        <f>ABS(J$5-'4JSON'!J16)</f>
        <v>0</v>
      </c>
      <c r="K22" s="24">
        <f>ABS(K$5-'4JSON'!K16)</f>
        <v>0</v>
      </c>
      <c r="L22" s="24">
        <f>ABS(L$5-'4JSON'!L16)</f>
        <v>0</v>
      </c>
      <c r="M22" s="53" t="e">
        <f t="shared" ca="1" si="0"/>
        <v>#VALUE!</v>
      </c>
      <c r="N22" s="56" t="e">
        <f t="shared" ca="1" si="1"/>
        <v>#VALUE!</v>
      </c>
      <c r="P22" s="51" t="str">
        <f ca="1">IFERROR(__xludf.DUMMYFUNCTION("""COMPUTED_VALUE"""),"SMI")</f>
        <v>SMI</v>
      </c>
      <c r="Q22" s="51">
        <f t="shared" ca="1" si="2"/>
        <v>8</v>
      </c>
      <c r="S22" s="51" t="str">
        <f ca="1">IFERROR(__xludf.DUMMYFUNCTION("""COMPUTED_VALUE"""),"Dio")</f>
        <v>Dio</v>
      </c>
      <c r="T22" s="51">
        <f t="shared" ca="1" si="3"/>
        <v>20</v>
      </c>
      <c r="W22" s="55" t="s">
        <v>196</v>
      </c>
      <c r="X22" s="55">
        <v>16</v>
      </c>
      <c r="Z22" s="55" t="str">
        <f t="shared" si="4"/>
        <v>DMS</v>
      </c>
      <c r="AF22" s="51"/>
      <c r="AG22" s="51"/>
      <c r="AH22" s="51"/>
      <c r="AI22" s="52"/>
      <c r="AJ22" s="52"/>
      <c r="AK22" s="52"/>
      <c r="AL22" s="51"/>
      <c r="AM22" s="51"/>
      <c r="AN22" s="51"/>
      <c r="AO22" s="52"/>
      <c r="AP22" s="52"/>
      <c r="AQ22" s="52"/>
      <c r="AR22" s="51"/>
      <c r="AS22" s="51"/>
      <c r="AT22" s="51"/>
      <c r="AU22" s="52"/>
      <c r="AV22" s="52"/>
      <c r="AW22" s="52"/>
      <c r="AX22" s="51"/>
      <c r="AY22" s="51"/>
      <c r="AZ22" s="51"/>
      <c r="BA22" s="52"/>
      <c r="BB22" s="52"/>
      <c r="BC22" s="52"/>
    </row>
    <row r="23" spans="1:55" ht="13" x14ac:dyDescent="0.3">
      <c r="A23" s="23">
        <f>'4JSON'!A17</f>
        <v>10029</v>
      </c>
      <c r="B23" s="20" t="str">
        <f>'4JSON'!B17</f>
        <v>Other Business Services Managers</v>
      </c>
      <c r="C23" s="24" t="str">
        <f>'4JSON'!D17</f>
        <v>DMs</v>
      </c>
      <c r="D23" s="24" t="e">
        <f ca="1">ABS(D$5-'4JSON'!C17)</f>
        <v>#VALUE!</v>
      </c>
      <c r="E23" s="24">
        <f ca="1">ABS(E$5-'4JSON'!E17)</f>
        <v>2</v>
      </c>
      <c r="F23" s="24">
        <f ca="1">ABS(F$5-'4JSON'!F17)</f>
        <v>3</v>
      </c>
      <c r="G23" s="24">
        <f ca="1">ABS(G$5-'4JSON'!G17)</f>
        <v>2</v>
      </c>
      <c r="H23" s="24">
        <f ca="1">ABS(H$5-'4JSON'!H17)</f>
        <v>3</v>
      </c>
      <c r="I23" s="24">
        <f>ABS(I$5-'4JSON'!I17)</f>
        <v>0</v>
      </c>
      <c r="J23" s="24">
        <f>ABS(J$5-'4JSON'!J17)</f>
        <v>0</v>
      </c>
      <c r="K23" s="24">
        <f>ABS(K$5-'4JSON'!K17)</f>
        <v>0</v>
      </c>
      <c r="L23" s="24">
        <f>ABS(L$5-'4JSON'!L17)</f>
        <v>0</v>
      </c>
      <c r="M23" s="53" t="e">
        <f t="shared" ca="1" si="0"/>
        <v>#VALUE!</v>
      </c>
      <c r="N23" s="56" t="e">
        <f t="shared" ca="1" si="1"/>
        <v>#VALUE!</v>
      </c>
      <c r="P23" s="51" t="str">
        <f ca="1">IFERROR(__xludf.DUMMYFUNCTION("""COMPUTED_VALUE"""),"SIM")</f>
        <v>SIM</v>
      </c>
      <c r="Q23" s="51">
        <f t="shared" ca="1" si="2"/>
        <v>6</v>
      </c>
      <c r="S23" s="51" t="str">
        <f ca="1">IFERROR(__xludf.DUMMYFUNCTION("""COMPUTED_VALUE"""),"DOi")</f>
        <v>DOi</v>
      </c>
      <c r="T23" s="51">
        <f t="shared" ca="1" si="3"/>
        <v>1</v>
      </c>
      <c r="W23" s="55" t="s">
        <v>197</v>
      </c>
      <c r="X23" s="55">
        <v>14</v>
      </c>
      <c r="Z23" s="55" t="str">
        <f t="shared" si="4"/>
        <v>DMS</v>
      </c>
      <c r="AF23" s="51"/>
      <c r="AG23" s="51"/>
      <c r="AH23" s="51"/>
      <c r="AI23" s="52"/>
      <c r="AJ23" s="52"/>
      <c r="AK23" s="52"/>
      <c r="AL23" s="51"/>
      <c r="AM23" s="51"/>
      <c r="AN23" s="51"/>
      <c r="AO23" s="52"/>
      <c r="AP23" s="52"/>
      <c r="AQ23" s="52"/>
      <c r="AR23" s="51"/>
      <c r="AS23" s="51"/>
      <c r="AT23" s="51"/>
      <c r="AU23" s="52"/>
      <c r="AV23" s="52"/>
      <c r="AW23" s="52"/>
      <c r="AX23" s="51"/>
      <c r="AY23" s="51"/>
      <c r="AZ23" s="51"/>
      <c r="BA23" s="52"/>
      <c r="BB23" s="52"/>
      <c r="BC23" s="52"/>
    </row>
    <row r="24" spans="1:55" ht="13" x14ac:dyDescent="0.3">
      <c r="A24" s="23">
        <f>'4JSON'!A18</f>
        <v>60040</v>
      </c>
      <c r="B24" s="20" t="str">
        <f>'4JSON'!B18</f>
        <v>Other Services Managers</v>
      </c>
      <c r="C24" s="24" t="str">
        <f>'4JSON'!D18</f>
        <v>DMs</v>
      </c>
      <c r="D24" s="24" t="e">
        <f ca="1">ABS(D$5-'4JSON'!C18)</f>
        <v>#VALUE!</v>
      </c>
      <c r="E24" s="24">
        <f ca="1">ABS(E$5-'4JSON'!E18)</f>
        <v>2</v>
      </c>
      <c r="F24" s="24">
        <f ca="1">ABS(F$5-'4JSON'!F18)</f>
        <v>3</v>
      </c>
      <c r="G24" s="24">
        <f ca="1">ABS(G$5-'4JSON'!G18)</f>
        <v>2</v>
      </c>
      <c r="H24" s="24">
        <f ca="1">ABS(H$5-'4JSON'!H18)</f>
        <v>3</v>
      </c>
      <c r="I24" s="24">
        <f>ABS(I$5-'4JSON'!I18)</f>
        <v>0</v>
      </c>
      <c r="J24" s="24">
        <f>ABS(J$5-'4JSON'!J18)</f>
        <v>0</v>
      </c>
      <c r="K24" s="24">
        <f>ABS(K$5-'4JSON'!K18)</f>
        <v>0</v>
      </c>
      <c r="L24" s="24">
        <f>ABS(L$5-'4JSON'!L18)</f>
        <v>0</v>
      </c>
      <c r="M24" s="53" t="e">
        <f t="shared" ca="1" si="0"/>
        <v>#VALUE!</v>
      </c>
      <c r="N24" s="56" t="e">
        <f t="shared" ca="1" si="1"/>
        <v>#VALUE!</v>
      </c>
      <c r="P24" s="51" t="str">
        <f ca="1">IFERROR(__xludf.DUMMYFUNCTION("""COMPUTED_VALUE"""),"MOS")</f>
        <v>MOS</v>
      </c>
      <c r="Q24" s="51">
        <f t="shared" ca="1" si="2"/>
        <v>24</v>
      </c>
      <c r="S24" s="51" t="str">
        <f ca="1">IFERROR(__xludf.DUMMYFUNCTION("""COMPUTED_VALUE"""),"IOD")</f>
        <v>IOD</v>
      </c>
      <c r="T24" s="51">
        <f t="shared" ca="1" si="3"/>
        <v>31</v>
      </c>
      <c r="W24" s="55" t="s">
        <v>198</v>
      </c>
      <c r="X24" s="55">
        <v>14</v>
      </c>
      <c r="Z24" s="55" t="str">
        <f t="shared" si="4"/>
        <v>DMS</v>
      </c>
      <c r="AF24" s="51"/>
      <c r="AG24" s="51"/>
      <c r="AH24" s="51"/>
      <c r="AI24" s="52"/>
      <c r="AJ24" s="52"/>
      <c r="AK24" s="52"/>
      <c r="AL24" s="51"/>
      <c r="AM24" s="51"/>
      <c r="AN24" s="51"/>
      <c r="AO24" s="52"/>
      <c r="AP24" s="52"/>
      <c r="AQ24" s="52"/>
      <c r="AR24" s="51"/>
      <c r="AS24" s="51"/>
      <c r="AT24" s="51"/>
      <c r="AU24" s="52"/>
      <c r="AV24" s="52"/>
      <c r="AW24" s="52"/>
      <c r="AX24" s="51"/>
      <c r="AY24" s="51"/>
      <c r="AZ24" s="51"/>
      <c r="BA24" s="52"/>
      <c r="BB24" s="52"/>
      <c r="BC24" s="52"/>
    </row>
    <row r="25" spans="1:55" ht="13" x14ac:dyDescent="0.3">
      <c r="A25" s="23">
        <f>'4JSON'!A19</f>
        <v>70021</v>
      </c>
      <c r="B25" s="20" t="str">
        <f>'4JSON'!B19</f>
        <v>Postal and Courier Services Managers</v>
      </c>
      <c r="C25" s="24" t="str">
        <f>'4JSON'!D19</f>
        <v>DMs</v>
      </c>
      <c r="D25" s="24" t="e">
        <f ca="1">ABS(D$5-'4JSON'!C19)</f>
        <v>#VALUE!</v>
      </c>
      <c r="E25" s="24">
        <f ca="1">ABS(E$5-'4JSON'!E19)</f>
        <v>2</v>
      </c>
      <c r="F25" s="24">
        <f ca="1">ABS(F$5-'4JSON'!F19)</f>
        <v>3</v>
      </c>
      <c r="G25" s="24">
        <f ca="1">ABS(G$5-'4JSON'!G19)</f>
        <v>2</v>
      </c>
      <c r="H25" s="24">
        <f ca="1">ABS(H$5-'4JSON'!H19)</f>
        <v>3</v>
      </c>
      <c r="I25" s="24">
        <f>ABS(I$5-'4JSON'!I19)</f>
        <v>0</v>
      </c>
      <c r="J25" s="24">
        <f>ABS(J$5-'4JSON'!J19)</f>
        <v>0</v>
      </c>
      <c r="K25" s="24">
        <f>ABS(K$5-'4JSON'!K19)</f>
        <v>0</v>
      </c>
      <c r="L25" s="24">
        <f>ABS(L$5-'4JSON'!L19)</f>
        <v>0</v>
      </c>
      <c r="M25" s="53" t="e">
        <f t="shared" ca="1" si="0"/>
        <v>#VALUE!</v>
      </c>
      <c r="N25" s="56" t="e">
        <f t="shared" ca="1" si="1"/>
        <v>#VALUE!</v>
      </c>
      <c r="P25" s="51" t="str">
        <f ca="1">IFERROR(__xludf.DUMMYFUNCTION("""COMPUTED_VALUE"""),"MSO")</f>
        <v>MSO</v>
      </c>
      <c r="Q25" s="51">
        <f t="shared" ca="1" si="2"/>
        <v>30</v>
      </c>
      <c r="S25" s="51" t="str">
        <f ca="1">IFERROR(__xludf.DUMMYFUNCTION("""COMPUTED_VALUE"""),"OIM")</f>
        <v>OIM</v>
      </c>
      <c r="T25" s="51">
        <f t="shared" ca="1" si="3"/>
        <v>34</v>
      </c>
      <c r="W25" s="55" t="s">
        <v>199</v>
      </c>
      <c r="X25" s="55">
        <v>14</v>
      </c>
      <c r="Z25" s="55" t="str">
        <f t="shared" si="4"/>
        <v>DMS</v>
      </c>
      <c r="AF25" s="51"/>
      <c r="AG25" s="51"/>
      <c r="AH25" s="51"/>
      <c r="AI25" s="52"/>
      <c r="AJ25" s="52"/>
      <c r="AK25" s="52"/>
      <c r="AL25" s="51"/>
      <c r="AM25" s="51"/>
      <c r="AN25" s="51"/>
      <c r="AO25" s="52"/>
      <c r="AP25" s="52"/>
      <c r="AQ25" s="52"/>
      <c r="AR25" s="51"/>
      <c r="AS25" s="51"/>
      <c r="AT25" s="51"/>
      <c r="AU25" s="52"/>
      <c r="AV25" s="52"/>
      <c r="AW25" s="52"/>
      <c r="AX25" s="51"/>
      <c r="AY25" s="51"/>
      <c r="AZ25" s="51"/>
      <c r="BA25" s="52"/>
      <c r="BB25" s="52"/>
      <c r="BC25" s="52"/>
    </row>
    <row r="26" spans="1:55" ht="13" x14ac:dyDescent="0.3">
      <c r="A26" s="23">
        <f>'4JSON'!A20</f>
        <v>10012</v>
      </c>
      <c r="B26" s="20" t="str">
        <f>'4JSON'!B20</f>
        <v>Purchasing Managers</v>
      </c>
      <c r="C26" s="24" t="str">
        <f>'4JSON'!D20</f>
        <v>DMs</v>
      </c>
      <c r="D26" s="24" t="e">
        <f ca="1">ABS(D$5-'4JSON'!C20)</f>
        <v>#VALUE!</v>
      </c>
      <c r="E26" s="24">
        <f ca="1">ABS(E$5-'4JSON'!E20)</f>
        <v>2</v>
      </c>
      <c r="F26" s="24">
        <f ca="1">ABS(F$5-'4JSON'!F20)</f>
        <v>3</v>
      </c>
      <c r="G26" s="24">
        <f ca="1">ABS(G$5-'4JSON'!G20)</f>
        <v>2</v>
      </c>
      <c r="H26" s="24">
        <f ca="1">ABS(H$5-'4JSON'!H20)</f>
        <v>3</v>
      </c>
      <c r="I26" s="24">
        <f>ABS(I$5-'4JSON'!I20)</f>
        <v>0</v>
      </c>
      <c r="J26" s="24">
        <f>ABS(J$5-'4JSON'!J20)</f>
        <v>0</v>
      </c>
      <c r="K26" s="24">
        <f>ABS(K$5-'4JSON'!K20)</f>
        <v>0</v>
      </c>
      <c r="L26" s="24">
        <f>ABS(L$5-'4JSON'!L20)</f>
        <v>0</v>
      </c>
      <c r="M26" s="53" t="e">
        <f t="shared" ca="1" si="0"/>
        <v>#VALUE!</v>
      </c>
      <c r="N26" s="56" t="e">
        <f t="shared" ca="1" si="1"/>
        <v>#VALUE!</v>
      </c>
      <c r="P26" s="51" t="str">
        <f ca="1">IFERROR(__xludf.DUMMYFUNCTION("""COMPUTED_VALUE"""),"OMS")</f>
        <v>OMS</v>
      </c>
      <c r="Q26" s="51">
        <f t="shared" ca="1" si="2"/>
        <v>16</v>
      </c>
      <c r="S26" s="51" t="str">
        <f ca="1">IFERROR(__xludf.DUMMYFUNCTION("""COMPUTED_VALUE"""),"Oim")</f>
        <v>Oim</v>
      </c>
      <c r="T26" s="51">
        <f t="shared" ca="1" si="3"/>
        <v>14</v>
      </c>
      <c r="W26" s="55" t="s">
        <v>200</v>
      </c>
      <c r="X26" s="55">
        <v>13</v>
      </c>
      <c r="Z26" s="55" t="str">
        <f t="shared" si="4"/>
        <v>DMS</v>
      </c>
      <c r="AF26" s="51"/>
      <c r="AG26" s="51"/>
      <c r="AH26" s="51"/>
      <c r="AI26" s="52"/>
      <c r="AJ26" s="52"/>
      <c r="AK26" s="52"/>
      <c r="AL26" s="51"/>
      <c r="AM26" s="51"/>
      <c r="AN26" s="51"/>
      <c r="AO26" s="52"/>
      <c r="AP26" s="52"/>
      <c r="AQ26" s="52"/>
      <c r="AR26" s="51"/>
      <c r="AS26" s="51"/>
      <c r="AT26" s="51"/>
      <c r="AU26" s="52"/>
      <c r="AV26" s="52"/>
      <c r="AW26" s="52"/>
      <c r="AX26" s="51"/>
      <c r="AY26" s="51"/>
      <c r="AZ26" s="51"/>
      <c r="BA26" s="52"/>
      <c r="BB26" s="52"/>
      <c r="BC26" s="52"/>
    </row>
    <row r="27" spans="1:55" ht="13" x14ac:dyDescent="0.3">
      <c r="A27" s="23">
        <f>'4JSON'!A21</f>
        <v>73311</v>
      </c>
      <c r="B27" s="20" t="str">
        <f>'4JSON'!B21</f>
        <v>Railway Conductors</v>
      </c>
      <c r="C27" s="24" t="str">
        <f>'4JSON'!D21</f>
        <v>DMs</v>
      </c>
      <c r="D27" s="24" t="e">
        <f ca="1">ABS(D$5-'4JSON'!C21)</f>
        <v>#VALUE!</v>
      </c>
      <c r="E27" s="24">
        <f ca="1">ABS(E$5-'4JSON'!E21)</f>
        <v>2</v>
      </c>
      <c r="F27" s="24">
        <f ca="1">ABS(F$5-'4JSON'!F21)</f>
        <v>3</v>
      </c>
      <c r="G27" s="24">
        <f ca="1">ABS(G$5-'4JSON'!G21)</f>
        <v>2</v>
      </c>
      <c r="H27" s="24">
        <f ca="1">ABS(H$5-'4JSON'!H21)</f>
        <v>3</v>
      </c>
      <c r="I27" s="24">
        <f>ABS(I$5-'4JSON'!I21)</f>
        <v>0</v>
      </c>
      <c r="J27" s="24">
        <f>ABS(J$5-'4JSON'!J21)</f>
        <v>0</v>
      </c>
      <c r="K27" s="24">
        <f>ABS(K$5-'4JSON'!K21)</f>
        <v>0</v>
      </c>
      <c r="L27" s="24">
        <f>ABS(L$5-'4JSON'!L21)</f>
        <v>0</v>
      </c>
      <c r="M27" s="53" t="e">
        <f t="shared" ca="1" si="0"/>
        <v>#VALUE!</v>
      </c>
      <c r="N27" s="56" t="e">
        <f t="shared" ca="1" si="1"/>
        <v>#VALUE!</v>
      </c>
      <c r="P27" s="51" t="str">
        <f ca="1">IFERROR(__xludf.DUMMYFUNCTION("""COMPUTED_VALUE"""),"OSM")</f>
        <v>OSM</v>
      </c>
      <c r="Q27" s="51">
        <f t="shared" ca="1" si="2"/>
        <v>4</v>
      </c>
      <c r="S27" s="51" t="str">
        <f ca="1">IFERROR(__xludf.DUMMYFUNCTION("""COMPUTED_VALUE"""),"MIS")</f>
        <v>MIS</v>
      </c>
      <c r="T27" s="51">
        <f t="shared" ca="1" si="3"/>
        <v>6</v>
      </c>
      <c r="W27" s="55" t="s">
        <v>201</v>
      </c>
      <c r="X27" s="55">
        <v>13</v>
      </c>
      <c r="Z27" s="55" t="str">
        <f t="shared" si="4"/>
        <v>DMS</v>
      </c>
      <c r="AF27" s="51"/>
      <c r="AG27" s="51"/>
      <c r="AH27" s="51"/>
      <c r="AI27" s="52"/>
      <c r="AJ27" s="52"/>
      <c r="AK27" s="52"/>
      <c r="AL27" s="51"/>
      <c r="AM27" s="51"/>
      <c r="AN27" s="51"/>
      <c r="AO27" s="52"/>
      <c r="AP27" s="52"/>
      <c r="AQ27" s="52"/>
      <c r="AR27" s="51"/>
      <c r="AS27" s="51"/>
      <c r="AT27" s="51"/>
      <c r="AU27" s="52"/>
      <c r="AV27" s="52"/>
      <c r="AW27" s="52"/>
      <c r="AX27" s="51"/>
      <c r="AY27" s="51"/>
      <c r="AZ27" s="51"/>
      <c r="BA27" s="52"/>
      <c r="BB27" s="52"/>
      <c r="BC27" s="52"/>
    </row>
    <row r="28" spans="1:55" ht="13" x14ac:dyDescent="0.3">
      <c r="A28" s="23">
        <f>'4JSON'!A22</f>
        <v>10020</v>
      </c>
      <c r="B28" s="20" t="str">
        <f>'4JSON'!B22</f>
        <v>Real Estate Service Managers</v>
      </c>
      <c r="C28" s="24" t="str">
        <f>'4JSON'!D22</f>
        <v>DMs</v>
      </c>
      <c r="D28" s="24" t="e">
        <f ca="1">ABS(D$5-'4JSON'!C22)</f>
        <v>#VALUE!</v>
      </c>
      <c r="E28" s="24">
        <f ca="1">ABS(E$5-'4JSON'!E22)</f>
        <v>2</v>
      </c>
      <c r="F28" s="24">
        <f ca="1">ABS(F$5-'4JSON'!F22)</f>
        <v>3</v>
      </c>
      <c r="G28" s="24">
        <f ca="1">ABS(G$5-'4JSON'!G22)</f>
        <v>2</v>
      </c>
      <c r="H28" s="24">
        <f ca="1">ABS(H$5-'4JSON'!H22)</f>
        <v>3</v>
      </c>
      <c r="I28" s="24">
        <f>ABS(I$5-'4JSON'!I22)</f>
        <v>0</v>
      </c>
      <c r="J28" s="24">
        <f>ABS(J$5-'4JSON'!J22)</f>
        <v>0</v>
      </c>
      <c r="K28" s="24">
        <f>ABS(K$5-'4JSON'!K22)</f>
        <v>0</v>
      </c>
      <c r="L28" s="24">
        <f>ABS(L$5-'4JSON'!L22)</f>
        <v>0</v>
      </c>
      <c r="M28" s="53" t="e">
        <f t="shared" ca="1" si="0"/>
        <v>#VALUE!</v>
      </c>
      <c r="N28" s="56" t="e">
        <f t="shared" ca="1" si="1"/>
        <v>#VALUE!</v>
      </c>
      <c r="P28" s="51" t="str">
        <f ca="1">IFERROR(__xludf.DUMMYFUNCTION("""COMPUTED_VALUE"""),"SMO")</f>
        <v>SMO</v>
      </c>
      <c r="Q28" s="51">
        <f t="shared" ca="1" si="2"/>
        <v>7</v>
      </c>
      <c r="S28" s="51" t="str">
        <f ca="1">IFERROR(__xludf.DUMMYFUNCTION("""COMPUTED_VALUE"""),"MIs")</f>
        <v>MIs</v>
      </c>
      <c r="T28" s="51">
        <f t="shared" ca="1" si="3"/>
        <v>9</v>
      </c>
      <c r="W28" s="55" t="s">
        <v>202</v>
      </c>
      <c r="X28" s="55">
        <v>13</v>
      </c>
      <c r="Z28" s="55" t="str">
        <f t="shared" si="4"/>
        <v>DMS</v>
      </c>
      <c r="AF28" s="51"/>
      <c r="AG28" s="51"/>
      <c r="AH28" s="51"/>
      <c r="AI28" s="52"/>
      <c r="AJ28" s="52"/>
      <c r="AK28" s="52"/>
      <c r="AL28" s="51"/>
      <c r="AM28" s="51"/>
      <c r="AN28" s="51"/>
      <c r="AO28" s="52"/>
      <c r="AP28" s="52"/>
      <c r="AQ28" s="52"/>
      <c r="AR28" s="51"/>
      <c r="AS28" s="51"/>
      <c r="AT28" s="51"/>
      <c r="AU28" s="52"/>
      <c r="AV28" s="52"/>
      <c r="AW28" s="52"/>
      <c r="AX28" s="51"/>
      <c r="AY28" s="51"/>
      <c r="AZ28" s="51"/>
      <c r="BA28" s="52"/>
      <c r="BB28" s="52"/>
      <c r="BC28" s="52"/>
    </row>
    <row r="29" spans="1:55" ht="13" x14ac:dyDescent="0.3">
      <c r="A29" s="23">
        <f>'4JSON'!A23</f>
        <v>40020</v>
      </c>
      <c r="B29" s="20" t="str">
        <f>'4JSON'!B23</f>
        <v>Registrars</v>
      </c>
      <c r="C29" s="24" t="str">
        <f>'4JSON'!D23</f>
        <v>DMs</v>
      </c>
      <c r="D29" s="24" t="e">
        <f ca="1">ABS(D$5-'4JSON'!C23)</f>
        <v>#VALUE!</v>
      </c>
      <c r="E29" s="24">
        <f ca="1">ABS(E$5-'4JSON'!E23)</f>
        <v>2</v>
      </c>
      <c r="F29" s="24">
        <f ca="1">ABS(F$5-'4JSON'!F23)</f>
        <v>3</v>
      </c>
      <c r="G29" s="24">
        <f ca="1">ABS(G$5-'4JSON'!G23)</f>
        <v>2</v>
      </c>
      <c r="H29" s="24">
        <f ca="1">ABS(H$5-'4JSON'!H23)</f>
        <v>3</v>
      </c>
      <c r="I29" s="24">
        <f>ABS(I$5-'4JSON'!I23)</f>
        <v>0</v>
      </c>
      <c r="J29" s="24">
        <f>ABS(J$5-'4JSON'!J23)</f>
        <v>0</v>
      </c>
      <c r="K29" s="24">
        <f>ABS(K$5-'4JSON'!K23)</f>
        <v>0</v>
      </c>
      <c r="L29" s="24">
        <f>ABS(L$5-'4JSON'!L23)</f>
        <v>0</v>
      </c>
      <c r="M29" s="53" t="e">
        <f t="shared" ca="1" si="0"/>
        <v>#VALUE!</v>
      </c>
      <c r="N29" s="56" t="e">
        <f t="shared" ca="1" si="1"/>
        <v>#VALUE!</v>
      </c>
      <c r="P29" s="51" t="str">
        <f ca="1">IFERROR(__xludf.DUMMYFUNCTION("""COMPUTED_VALUE"""),"IOS")</f>
        <v>IOS</v>
      </c>
      <c r="Q29" s="51">
        <f t="shared" ca="1" si="2"/>
        <v>4</v>
      </c>
      <c r="S29" s="51" t="str">
        <f ca="1">IFERROR(__xludf.DUMMYFUNCTION("""COMPUTED_VALUE"""),"Mis")</f>
        <v>Mis</v>
      </c>
      <c r="T29" s="51">
        <f t="shared" ca="1" si="3"/>
        <v>2</v>
      </c>
      <c r="W29" s="55" t="s">
        <v>203</v>
      </c>
      <c r="X29" s="55">
        <v>13</v>
      </c>
      <c r="Z29" s="55" t="str">
        <f t="shared" si="4"/>
        <v>DMS</v>
      </c>
      <c r="AF29" s="51"/>
      <c r="AG29" s="51"/>
      <c r="AH29" s="51"/>
      <c r="AI29" s="52"/>
      <c r="AJ29" s="52"/>
      <c r="AK29" s="52"/>
      <c r="AL29" s="51"/>
      <c r="AM29" s="51"/>
      <c r="AN29" s="51"/>
      <c r="AO29" s="52"/>
      <c r="AP29" s="52"/>
      <c r="AQ29" s="52"/>
      <c r="AR29" s="51"/>
      <c r="AS29" s="51"/>
      <c r="AT29" s="51"/>
      <c r="AU29" s="52"/>
      <c r="AV29" s="52"/>
      <c r="AW29" s="52"/>
      <c r="AX29" s="51"/>
      <c r="AY29" s="51"/>
      <c r="AZ29" s="51"/>
      <c r="BA29" s="52"/>
      <c r="BB29" s="52"/>
      <c r="BC29" s="52"/>
    </row>
    <row r="30" spans="1:55" ht="13" x14ac:dyDescent="0.3">
      <c r="A30" s="23">
        <f>'4JSON'!A24</f>
        <v>10020</v>
      </c>
      <c r="B30" s="20" t="str">
        <f>'4JSON'!B24</f>
        <v>Securities Managers</v>
      </c>
      <c r="C30" s="24" t="str">
        <f>'4JSON'!D24</f>
        <v>DMs</v>
      </c>
      <c r="D30" s="24" t="e">
        <f ca="1">ABS(D$5-'4JSON'!C24)</f>
        <v>#VALUE!</v>
      </c>
      <c r="E30" s="24">
        <f ca="1">ABS(E$5-'4JSON'!E24)</f>
        <v>2</v>
      </c>
      <c r="F30" s="24">
        <f ca="1">ABS(F$5-'4JSON'!F24)</f>
        <v>3</v>
      </c>
      <c r="G30" s="24">
        <f ca="1">ABS(G$5-'4JSON'!G24)</f>
        <v>2</v>
      </c>
      <c r="H30" s="24">
        <f ca="1">ABS(H$5-'4JSON'!H24)</f>
        <v>3</v>
      </c>
      <c r="I30" s="24">
        <f>ABS(I$5-'4JSON'!I24)</f>
        <v>0</v>
      </c>
      <c r="J30" s="24">
        <f>ABS(J$5-'4JSON'!J24)</f>
        <v>0</v>
      </c>
      <c r="K30" s="24">
        <f>ABS(K$5-'4JSON'!K24)</f>
        <v>0</v>
      </c>
      <c r="L30" s="24">
        <f>ABS(L$5-'4JSON'!L24)</f>
        <v>0</v>
      </c>
      <c r="M30" s="53" t="e">
        <f t="shared" ca="1" si="0"/>
        <v>#VALUE!</v>
      </c>
      <c r="N30" s="56" t="e">
        <f t="shared" ca="1" si="1"/>
        <v>#VALUE!</v>
      </c>
      <c r="P30" s="51" t="str">
        <f ca="1">IFERROR(__xludf.DUMMYFUNCTION("""COMPUTED_VALUE"""),"ISO")</f>
        <v>ISO</v>
      </c>
      <c r="Q30" s="51">
        <f t="shared" ca="1" si="2"/>
        <v>4</v>
      </c>
      <c r="S30" s="51" t="str">
        <f ca="1">IFERROR(__xludf.DUMMYFUNCTION("""COMPUTED_VALUE"""),"MSI")</f>
        <v>MSI</v>
      </c>
      <c r="T30" s="51">
        <f t="shared" ca="1" si="3"/>
        <v>3</v>
      </c>
      <c r="W30" s="55" t="s">
        <v>204</v>
      </c>
      <c r="X30" s="55">
        <v>12</v>
      </c>
      <c r="Z30" s="55" t="str">
        <f t="shared" si="4"/>
        <v>DMS</v>
      </c>
      <c r="AF30" s="51"/>
      <c r="AG30" s="51"/>
      <c r="AH30" s="51"/>
      <c r="AI30" s="52"/>
      <c r="AJ30" s="52"/>
      <c r="AK30" s="52"/>
      <c r="AL30" s="51"/>
      <c r="AM30" s="51"/>
      <c r="AN30" s="51"/>
      <c r="AO30" s="52"/>
      <c r="AP30" s="52"/>
      <c r="AQ30" s="52"/>
      <c r="AR30" s="51"/>
      <c r="AS30" s="51"/>
      <c r="AT30" s="51"/>
      <c r="AU30" s="52"/>
      <c r="AV30" s="52"/>
      <c r="AW30" s="52"/>
      <c r="AX30" s="51"/>
      <c r="AY30" s="51"/>
      <c r="AZ30" s="51"/>
      <c r="BA30" s="52"/>
      <c r="BB30" s="52"/>
      <c r="BC30" s="52"/>
    </row>
    <row r="31" spans="1:55" ht="13" x14ac:dyDescent="0.3">
      <c r="A31" s="23">
        <f>'4JSON'!A25</f>
        <v>18</v>
      </c>
      <c r="B31" s="20" t="str">
        <f>'4JSON'!B25</f>
        <v>Senior Government Managers and Officials</v>
      </c>
      <c r="C31" s="24" t="str">
        <f>'4JSON'!D25</f>
        <v>DMs</v>
      </c>
      <c r="D31" s="24" t="e">
        <f ca="1">ABS(D$5-'4JSON'!C25)</f>
        <v>#VALUE!</v>
      </c>
      <c r="E31" s="24">
        <f ca="1">ABS(E$5-'4JSON'!E25)</f>
        <v>2</v>
      </c>
      <c r="F31" s="24">
        <f ca="1">ABS(F$5-'4JSON'!F25)</f>
        <v>3</v>
      </c>
      <c r="G31" s="24">
        <f ca="1">ABS(G$5-'4JSON'!G25)</f>
        <v>2</v>
      </c>
      <c r="H31" s="24">
        <f ca="1">ABS(H$5-'4JSON'!H25)</f>
        <v>3</v>
      </c>
      <c r="I31" s="24">
        <f>ABS(I$5-'4JSON'!I25)</f>
        <v>0</v>
      </c>
      <c r="J31" s="24">
        <f>ABS(J$5-'4JSON'!J25)</f>
        <v>0</v>
      </c>
      <c r="K31" s="24">
        <f>ABS(K$5-'4JSON'!K25)</f>
        <v>0</v>
      </c>
      <c r="L31" s="24">
        <f>ABS(L$5-'4JSON'!L25)</f>
        <v>0</v>
      </c>
      <c r="M31" s="53" t="e">
        <f t="shared" ca="1" si="0"/>
        <v>#VALUE!</v>
      </c>
      <c r="N31" s="56" t="e">
        <f t="shared" ca="1" si="1"/>
        <v>#VALUE!</v>
      </c>
      <c r="P31" s="51" t="str">
        <f ca="1">IFERROR(__xludf.DUMMYFUNCTION("""COMPUTED_VALUE"""),"OIS")</f>
        <v>OIS</v>
      </c>
      <c r="Q31" s="51">
        <f t="shared" ca="1" si="2"/>
        <v>2</v>
      </c>
      <c r="S31" s="51" t="str">
        <f ca="1">IFERROR(__xludf.DUMMYFUNCTION("""COMPUTED_VALUE"""),"MSi")</f>
        <v>MSi</v>
      </c>
      <c r="T31" s="51">
        <f t="shared" ca="1" si="3"/>
        <v>7</v>
      </c>
      <c r="W31" s="55" t="s">
        <v>205</v>
      </c>
      <c r="X31" s="55">
        <v>12</v>
      </c>
      <c r="Z31" s="55" t="str">
        <f t="shared" si="4"/>
        <v>DMS</v>
      </c>
      <c r="AF31" s="51"/>
      <c r="AG31" s="51"/>
      <c r="AH31" s="51"/>
      <c r="AI31" s="52"/>
      <c r="AJ31" s="52"/>
      <c r="AK31" s="52"/>
      <c r="AL31" s="51"/>
      <c r="AM31" s="51"/>
      <c r="AN31" s="51"/>
      <c r="AO31" s="52"/>
      <c r="AP31" s="52"/>
      <c r="AQ31" s="52"/>
      <c r="AR31" s="51"/>
      <c r="AS31" s="51"/>
      <c r="AT31" s="51"/>
      <c r="AU31" s="52"/>
      <c r="AV31" s="52"/>
      <c r="AW31" s="52"/>
      <c r="AX31" s="51"/>
      <c r="AY31" s="51"/>
      <c r="AZ31" s="51"/>
      <c r="BA31" s="52"/>
      <c r="BB31" s="52"/>
      <c r="BC31" s="52"/>
    </row>
    <row r="32" spans="1:55" ht="13" x14ac:dyDescent="0.3">
      <c r="A32" s="23">
        <f>'4JSON'!A26</f>
        <v>90011</v>
      </c>
      <c r="B32" s="20" t="str">
        <f>'4JSON'!B26</f>
        <v>Senior Managers - Goods Production, Utilities,Transportation and Construction</v>
      </c>
      <c r="C32" s="24" t="str">
        <f>'4JSON'!D26</f>
        <v>DMs</v>
      </c>
      <c r="D32" s="24" t="e">
        <f ca="1">ABS(D$5-'4JSON'!C26)</f>
        <v>#VALUE!</v>
      </c>
      <c r="E32" s="24">
        <f ca="1">ABS(E$5-'4JSON'!E26)</f>
        <v>2</v>
      </c>
      <c r="F32" s="24">
        <f ca="1">ABS(F$5-'4JSON'!F26)</f>
        <v>3</v>
      </c>
      <c r="G32" s="24">
        <f ca="1">ABS(G$5-'4JSON'!G26)</f>
        <v>2</v>
      </c>
      <c r="H32" s="24">
        <f ca="1">ABS(H$5-'4JSON'!H26)</f>
        <v>3</v>
      </c>
      <c r="I32" s="24">
        <f>ABS(I$5-'4JSON'!I26)</f>
        <v>0</v>
      </c>
      <c r="J32" s="24">
        <f>ABS(J$5-'4JSON'!J26)</f>
        <v>0</v>
      </c>
      <c r="K32" s="24">
        <f>ABS(K$5-'4JSON'!K26)</f>
        <v>0</v>
      </c>
      <c r="L32" s="24">
        <f>ABS(L$5-'4JSON'!L26)</f>
        <v>0</v>
      </c>
      <c r="M32" s="53" t="e">
        <f t="shared" ca="1" si="0"/>
        <v>#VALUE!</v>
      </c>
      <c r="N32" s="56" t="e">
        <f t="shared" ca="1" si="1"/>
        <v>#VALUE!</v>
      </c>
      <c r="P32" s="51" t="str">
        <f ca="1">IFERROR(__xludf.DUMMYFUNCTION("""COMPUTED_VALUE"""),"OSI")</f>
        <v>OSI</v>
      </c>
      <c r="Q32" s="51">
        <f t="shared" ca="1" si="2"/>
        <v>1</v>
      </c>
      <c r="S32" s="51" t="str">
        <f ca="1">IFERROR(__xludf.DUMMYFUNCTION("""COMPUTED_VALUE"""),"IMS")</f>
        <v>IMS</v>
      </c>
      <c r="T32" s="51">
        <f t="shared" ca="1" si="3"/>
        <v>7</v>
      </c>
      <c r="W32" s="55" t="s">
        <v>206</v>
      </c>
      <c r="X32" s="55">
        <v>12</v>
      </c>
      <c r="Z32" s="55" t="str">
        <f t="shared" si="4"/>
        <v>DMS</v>
      </c>
      <c r="AF32" s="51"/>
      <c r="AG32" s="51"/>
      <c r="AH32" s="51"/>
      <c r="AI32" s="52"/>
      <c r="AJ32" s="52"/>
      <c r="AK32" s="52"/>
      <c r="AL32" s="51"/>
      <c r="AM32" s="51"/>
      <c r="AN32" s="51"/>
      <c r="AO32" s="52"/>
      <c r="AP32" s="52"/>
      <c r="AQ32" s="52"/>
      <c r="AR32" s="51"/>
      <c r="AS32" s="51"/>
      <c r="AT32" s="51"/>
      <c r="AU32" s="52"/>
      <c r="AV32" s="52"/>
      <c r="AW32" s="52"/>
      <c r="AX32" s="51"/>
      <c r="AY32" s="51"/>
      <c r="AZ32" s="51"/>
      <c r="BA32" s="52"/>
      <c r="BB32" s="52"/>
      <c r="BC32" s="52"/>
    </row>
    <row r="33" spans="1:55" ht="13" x14ac:dyDescent="0.3">
      <c r="A33" s="23">
        <f>'4JSON'!A27</f>
        <v>18</v>
      </c>
      <c r="B33" s="20" t="str">
        <f>'4JSON'!B27</f>
        <v>Senior Managers - Financial, Communications and Other Business Services</v>
      </c>
      <c r="C33" s="24" t="str">
        <f>'4JSON'!D27</f>
        <v>DMs</v>
      </c>
      <c r="D33" s="24" t="e">
        <f ca="1">ABS(D$5-'4JSON'!C27)</f>
        <v>#VALUE!</v>
      </c>
      <c r="E33" s="24">
        <f ca="1">ABS(E$5-'4JSON'!E27)</f>
        <v>2</v>
      </c>
      <c r="F33" s="24">
        <f ca="1">ABS(F$5-'4JSON'!F27)</f>
        <v>3</v>
      </c>
      <c r="G33" s="24">
        <f ca="1">ABS(G$5-'4JSON'!G27)</f>
        <v>2</v>
      </c>
      <c r="H33" s="24">
        <f ca="1">ABS(H$5-'4JSON'!H27)</f>
        <v>3</v>
      </c>
      <c r="I33" s="24">
        <f>ABS(I$5-'4JSON'!I27)</f>
        <v>0</v>
      </c>
      <c r="J33" s="24">
        <f>ABS(J$5-'4JSON'!J27)</f>
        <v>0</v>
      </c>
      <c r="K33" s="24">
        <f>ABS(K$5-'4JSON'!K27)</f>
        <v>0</v>
      </c>
      <c r="L33" s="24">
        <f>ABS(L$5-'4JSON'!L27)</f>
        <v>0</v>
      </c>
      <c r="M33" s="53" t="e">
        <f t="shared" ca="1" si="0"/>
        <v>#VALUE!</v>
      </c>
      <c r="N33" s="56" t="e">
        <f t="shared" ca="1" si="1"/>
        <v>#VALUE!</v>
      </c>
      <c r="P33" s="51" t="str">
        <f ca="1">IFERROR(__xludf.DUMMYFUNCTION("""COMPUTED_VALUE"""),"ODI")</f>
        <v>ODI</v>
      </c>
      <c r="Q33" s="51">
        <f t="shared" ca="1" si="2"/>
        <v>2</v>
      </c>
      <c r="S33" s="51" t="str">
        <f ca="1">IFERROR(__xludf.DUMMYFUNCTION("""COMPUTED_VALUE"""),"ISM")</f>
        <v>ISM</v>
      </c>
      <c r="T33" s="51">
        <f t="shared" ca="1" si="3"/>
        <v>3</v>
      </c>
      <c r="W33" s="55" t="s">
        <v>207</v>
      </c>
      <c r="X33" s="55">
        <v>12</v>
      </c>
      <c r="Z33" s="55" t="str">
        <f t="shared" si="4"/>
        <v>DMS</v>
      </c>
      <c r="AF33" s="51"/>
      <c r="AG33" s="51"/>
      <c r="AH33" s="51"/>
      <c r="AI33" s="52"/>
      <c r="AJ33" s="52"/>
      <c r="AK33" s="52"/>
      <c r="AL33" s="51"/>
      <c r="AM33" s="51"/>
      <c r="AN33" s="51"/>
      <c r="AO33" s="52"/>
      <c r="AP33" s="52"/>
      <c r="AQ33" s="52"/>
      <c r="AR33" s="51"/>
      <c r="AS33" s="51"/>
      <c r="AT33" s="51"/>
      <c r="AU33" s="52"/>
      <c r="AV33" s="52"/>
      <c r="AW33" s="52"/>
      <c r="AX33" s="51"/>
      <c r="AY33" s="51"/>
      <c r="AZ33" s="51"/>
      <c r="BA33" s="52"/>
      <c r="BB33" s="52"/>
      <c r="BC33" s="52"/>
    </row>
    <row r="34" spans="1:55" ht="13" x14ac:dyDescent="0.3">
      <c r="A34" s="23">
        <f>'4JSON'!A28</f>
        <v>18</v>
      </c>
      <c r="B34" s="20" t="str">
        <f>'4JSON'!B28</f>
        <v>Senior Managers - Health, Education, Social and Community Services and Membership Organizations</v>
      </c>
      <c r="C34" s="24" t="str">
        <f>'4JSON'!D28</f>
        <v>DMs</v>
      </c>
      <c r="D34" s="24" t="e">
        <f ca="1">ABS(D$5-'4JSON'!C28)</f>
        <v>#VALUE!</v>
      </c>
      <c r="E34" s="24">
        <f ca="1">ABS(E$5-'4JSON'!E28)</f>
        <v>2</v>
      </c>
      <c r="F34" s="24">
        <f ca="1">ABS(F$5-'4JSON'!F28)</f>
        <v>3</v>
      </c>
      <c r="G34" s="24">
        <f ca="1">ABS(G$5-'4JSON'!G28)</f>
        <v>2</v>
      </c>
      <c r="H34" s="24">
        <f ca="1">ABS(H$5-'4JSON'!H28)</f>
        <v>3</v>
      </c>
      <c r="I34" s="24">
        <f>ABS(I$5-'4JSON'!I28)</f>
        <v>0</v>
      </c>
      <c r="J34" s="24">
        <f>ABS(J$5-'4JSON'!J28)</f>
        <v>0</v>
      </c>
      <c r="K34" s="24">
        <f>ABS(K$5-'4JSON'!K28)</f>
        <v>0</v>
      </c>
      <c r="L34" s="24">
        <f>ABS(L$5-'4JSON'!L28)</f>
        <v>0</v>
      </c>
      <c r="M34" s="53" t="e">
        <f t="shared" ca="1" si="0"/>
        <v>#VALUE!</v>
      </c>
      <c r="N34" s="56" t="e">
        <f t="shared" ca="1" si="1"/>
        <v>#VALUE!</v>
      </c>
      <c r="P34" s="51" t="str">
        <f ca="1">IFERROR(__xludf.DUMMYFUNCTION("""COMPUTED_VALUE"""),"OID")</f>
        <v>OID</v>
      </c>
      <c r="Q34" s="51">
        <f t="shared" ca="1" si="2"/>
        <v>10</v>
      </c>
      <c r="S34" s="51" t="str">
        <f ca="1">IFERROR(__xludf.DUMMYFUNCTION("""COMPUTED_VALUE"""),"SMI")</f>
        <v>SMI</v>
      </c>
      <c r="T34" s="51">
        <f t="shared" ca="1" si="3"/>
        <v>4</v>
      </c>
      <c r="W34" s="55" t="s">
        <v>208</v>
      </c>
      <c r="X34" s="55">
        <v>11</v>
      </c>
      <c r="Z34" s="55" t="str">
        <f t="shared" si="4"/>
        <v>DMS</v>
      </c>
      <c r="AF34" s="51"/>
      <c r="AG34" s="51"/>
      <c r="AH34" s="51"/>
      <c r="AI34" s="52"/>
      <c r="AJ34" s="52"/>
      <c r="AK34" s="52"/>
      <c r="AL34" s="51"/>
      <c r="AM34" s="51"/>
      <c r="AN34" s="51"/>
      <c r="AO34" s="52"/>
      <c r="AP34" s="52"/>
      <c r="AQ34" s="52"/>
      <c r="AR34" s="51"/>
      <c r="AS34" s="51"/>
      <c r="AT34" s="51"/>
      <c r="AU34" s="52"/>
      <c r="AV34" s="52"/>
      <c r="AW34" s="52"/>
      <c r="AX34" s="51"/>
      <c r="AY34" s="51"/>
      <c r="AZ34" s="51"/>
      <c r="BA34" s="52"/>
      <c r="BB34" s="52"/>
      <c r="BC34" s="52"/>
    </row>
    <row r="35" spans="1:55" ht="13" x14ac:dyDescent="0.3">
      <c r="A35" s="23">
        <f>'4JSON'!A29</f>
        <v>18</v>
      </c>
      <c r="B35" s="20" t="str">
        <f>'4JSON'!B29</f>
        <v>Senior Managers - Trade, Broadcasting and Other Services, n.e.c.</v>
      </c>
      <c r="C35" s="24" t="str">
        <f>'4JSON'!D29</f>
        <v>DMs</v>
      </c>
      <c r="D35" s="24" t="e">
        <f ca="1">ABS(D$5-'4JSON'!C29)</f>
        <v>#VALUE!</v>
      </c>
      <c r="E35" s="24">
        <f ca="1">ABS(E$5-'4JSON'!E29)</f>
        <v>2</v>
      </c>
      <c r="F35" s="24">
        <f ca="1">ABS(F$5-'4JSON'!F29)</f>
        <v>3</v>
      </c>
      <c r="G35" s="24">
        <f ca="1">ABS(G$5-'4JSON'!G29)</f>
        <v>2</v>
      </c>
      <c r="H35" s="24">
        <f ca="1">ABS(H$5-'4JSON'!H29)</f>
        <v>3</v>
      </c>
      <c r="I35" s="24">
        <f>ABS(I$5-'4JSON'!I29)</f>
        <v>0</v>
      </c>
      <c r="J35" s="24">
        <f>ABS(J$5-'4JSON'!J29)</f>
        <v>0</v>
      </c>
      <c r="K35" s="24">
        <f>ABS(K$5-'4JSON'!K29)</f>
        <v>0</v>
      </c>
      <c r="L35" s="24">
        <f>ABS(L$5-'4JSON'!L29)</f>
        <v>0</v>
      </c>
      <c r="M35" s="53" t="e">
        <f t="shared" ca="1" si="0"/>
        <v>#VALUE!</v>
      </c>
      <c r="N35" s="56" t="e">
        <f t="shared" ca="1" si="1"/>
        <v>#VALUE!</v>
      </c>
      <c r="P35" s="51" t="str">
        <f ca="1">IFERROR(__xludf.DUMMYFUNCTION("""COMPUTED_VALUE"""),"DIS")</f>
        <v>DIS</v>
      </c>
      <c r="Q35" s="51">
        <f t="shared" ca="1" si="2"/>
        <v>7</v>
      </c>
      <c r="S35" s="51" t="str">
        <f ca="1">IFERROR(__xludf.DUMMYFUNCTION("""COMPUTED_VALUE"""),"SMi")</f>
        <v>SMi</v>
      </c>
      <c r="T35" s="51">
        <f t="shared" ca="1" si="3"/>
        <v>4</v>
      </c>
      <c r="W35" s="55" t="s">
        <v>209</v>
      </c>
      <c r="X35" s="55">
        <v>11</v>
      </c>
      <c r="Z35" s="55" t="str">
        <f t="shared" si="4"/>
        <v>DMS</v>
      </c>
      <c r="AF35" s="51"/>
      <c r="AG35" s="51"/>
      <c r="AH35" s="51"/>
      <c r="AI35" s="52"/>
      <c r="AJ35" s="52"/>
      <c r="AK35" s="52"/>
      <c r="AL35" s="51"/>
      <c r="AM35" s="51"/>
      <c r="AN35" s="51"/>
      <c r="AO35" s="52"/>
      <c r="AP35" s="52"/>
      <c r="AQ35" s="52"/>
      <c r="AR35" s="51"/>
      <c r="AS35" s="51"/>
      <c r="AT35" s="51"/>
      <c r="AU35" s="52"/>
      <c r="AV35" s="52"/>
      <c r="AW35" s="52"/>
      <c r="AX35" s="51"/>
      <c r="AY35" s="51"/>
      <c r="AZ35" s="51"/>
      <c r="BA35" s="52"/>
      <c r="BB35" s="52"/>
      <c r="BC35" s="52"/>
    </row>
    <row r="36" spans="1:55" ht="13" x14ac:dyDescent="0.3">
      <c r="A36" s="23">
        <f>'4JSON'!A30</f>
        <v>10030</v>
      </c>
      <c r="B36" s="20" t="str">
        <f>'4JSON'!B30</f>
        <v>Telecommunication Carriers Managers</v>
      </c>
      <c r="C36" s="24" t="str">
        <f>'4JSON'!D30</f>
        <v>DMs</v>
      </c>
      <c r="D36" s="24" t="e">
        <f ca="1">ABS(D$5-'4JSON'!C30)</f>
        <v>#VALUE!</v>
      </c>
      <c r="E36" s="24">
        <f ca="1">ABS(E$5-'4JSON'!E30)</f>
        <v>2</v>
      </c>
      <c r="F36" s="24">
        <f ca="1">ABS(F$5-'4JSON'!F30)</f>
        <v>3</v>
      </c>
      <c r="G36" s="24">
        <f ca="1">ABS(G$5-'4JSON'!G30)</f>
        <v>2</v>
      </c>
      <c r="H36" s="24">
        <f ca="1">ABS(H$5-'4JSON'!H30)</f>
        <v>3</v>
      </c>
      <c r="I36" s="24">
        <f>ABS(I$5-'4JSON'!I30)</f>
        <v>0</v>
      </c>
      <c r="J36" s="24">
        <f>ABS(J$5-'4JSON'!J30)</f>
        <v>0</v>
      </c>
      <c r="K36" s="24">
        <f>ABS(K$5-'4JSON'!K30)</f>
        <v>0</v>
      </c>
      <c r="L36" s="24">
        <f>ABS(L$5-'4JSON'!L30)</f>
        <v>0</v>
      </c>
      <c r="M36" s="53" t="e">
        <f t="shared" ca="1" si="0"/>
        <v>#VALUE!</v>
      </c>
      <c r="N36" s="56" t="e">
        <f t="shared" ca="1" si="1"/>
        <v>#VALUE!</v>
      </c>
      <c r="P36" s="51" t="str">
        <f ca="1">IFERROR(__xludf.DUMMYFUNCTION("""COMPUTED_VALUE"""),"DSI")</f>
        <v>DSI</v>
      </c>
      <c r="Q36" s="51">
        <f t="shared" ca="1" si="2"/>
        <v>8</v>
      </c>
      <c r="S36" s="51" t="str">
        <f ca="1">IFERROR(__xludf.DUMMYFUNCTION("""COMPUTED_VALUE"""),"SIM")</f>
        <v>SIM</v>
      </c>
      <c r="T36" s="51">
        <f t="shared" ca="1" si="3"/>
        <v>6</v>
      </c>
      <c r="W36" s="55" t="s">
        <v>210</v>
      </c>
      <c r="X36" s="55">
        <v>10</v>
      </c>
      <c r="Z36" s="55" t="str">
        <f t="shared" si="4"/>
        <v>DMS</v>
      </c>
      <c r="AF36" s="51"/>
      <c r="AG36" s="51"/>
      <c r="AH36" s="51"/>
      <c r="AI36" s="52"/>
      <c r="AJ36" s="52"/>
      <c r="AK36" s="52"/>
      <c r="AL36" s="51"/>
      <c r="AM36" s="51"/>
      <c r="AN36" s="51"/>
      <c r="AO36" s="52"/>
      <c r="AP36" s="52"/>
      <c r="AQ36" s="52"/>
      <c r="AR36" s="51"/>
      <c r="AS36" s="51"/>
      <c r="AT36" s="51"/>
      <c r="AU36" s="52"/>
      <c r="AV36" s="52"/>
      <c r="AW36" s="52"/>
      <c r="AX36" s="51"/>
      <c r="AY36" s="51"/>
      <c r="AZ36" s="51"/>
      <c r="BA36" s="52"/>
      <c r="BB36" s="52"/>
      <c r="BC36" s="52"/>
    </row>
    <row r="37" spans="1:55" ht="13" x14ac:dyDescent="0.3">
      <c r="A37" s="23">
        <f>'4JSON'!A31</f>
        <v>70020</v>
      </c>
      <c r="B37" s="20" t="str">
        <f>'4JSON'!B31</f>
        <v>Transportation Managers, Freight Traffic</v>
      </c>
      <c r="C37" s="24" t="str">
        <f>'4JSON'!D31</f>
        <v>DMs</v>
      </c>
      <c r="D37" s="24" t="e">
        <f ca="1">ABS(D$5-'4JSON'!C31)</f>
        <v>#VALUE!</v>
      </c>
      <c r="E37" s="24">
        <f ca="1">ABS(E$5-'4JSON'!E31)</f>
        <v>2</v>
      </c>
      <c r="F37" s="24">
        <f ca="1">ABS(F$5-'4JSON'!F31)</f>
        <v>3</v>
      </c>
      <c r="G37" s="24">
        <f ca="1">ABS(G$5-'4JSON'!G31)</f>
        <v>2</v>
      </c>
      <c r="H37" s="24">
        <f ca="1">ABS(H$5-'4JSON'!H31)</f>
        <v>3</v>
      </c>
      <c r="I37" s="24">
        <f>ABS(I$5-'4JSON'!I31)</f>
        <v>0</v>
      </c>
      <c r="J37" s="24">
        <f>ABS(J$5-'4JSON'!J31)</f>
        <v>0</v>
      </c>
      <c r="K37" s="24">
        <f>ABS(K$5-'4JSON'!K31)</f>
        <v>0</v>
      </c>
      <c r="L37" s="24">
        <f>ABS(L$5-'4JSON'!L31)</f>
        <v>0</v>
      </c>
      <c r="M37" s="53" t="e">
        <f t="shared" ca="1" si="0"/>
        <v>#VALUE!</v>
      </c>
      <c r="N37" s="56" t="e">
        <f t="shared" ca="1" si="1"/>
        <v>#VALUE!</v>
      </c>
      <c r="P37" s="51" t="str">
        <f ca="1">IFERROR(__xludf.DUMMYFUNCTION("""COMPUTED_VALUE"""),"IDS")</f>
        <v>IDS</v>
      </c>
      <c r="Q37" s="51">
        <f t="shared" ca="1" si="2"/>
        <v>13</v>
      </c>
      <c r="S37" s="51" t="str">
        <f ca="1">IFERROR(__xludf.DUMMYFUNCTION("""COMPUTED_VALUE"""),"MOS")</f>
        <v>MOS</v>
      </c>
      <c r="T37" s="51">
        <f t="shared" ca="1" si="3"/>
        <v>6</v>
      </c>
      <c r="W37" s="55" t="s">
        <v>211</v>
      </c>
      <c r="X37" s="55">
        <v>9</v>
      </c>
      <c r="Z37" s="55" t="str">
        <f t="shared" si="4"/>
        <v>DMS</v>
      </c>
      <c r="AF37" s="51"/>
      <c r="AG37" s="51"/>
      <c r="AH37" s="51"/>
      <c r="AI37" s="52"/>
      <c r="AJ37" s="52"/>
      <c r="AK37" s="52"/>
      <c r="AL37" s="51"/>
      <c r="AM37" s="51"/>
      <c r="AN37" s="51"/>
      <c r="AO37" s="52"/>
      <c r="AP37" s="52"/>
      <c r="AQ37" s="52"/>
      <c r="AR37" s="51"/>
      <c r="AS37" s="51"/>
      <c r="AT37" s="51"/>
      <c r="AU37" s="52"/>
      <c r="AV37" s="52"/>
      <c r="AW37" s="52"/>
      <c r="AX37" s="51"/>
      <c r="AY37" s="51"/>
      <c r="AZ37" s="51"/>
      <c r="BA37" s="52"/>
      <c r="BB37" s="52"/>
      <c r="BC37" s="52"/>
    </row>
    <row r="38" spans="1:55" ht="13" x14ac:dyDescent="0.3">
      <c r="A38" s="23">
        <f>'4JSON'!A32</f>
        <v>70020</v>
      </c>
      <c r="B38" s="20" t="str">
        <f>'4JSON'!B32</f>
        <v>Transportation Managers, Operations</v>
      </c>
      <c r="C38" s="24" t="str">
        <f>'4JSON'!D32</f>
        <v>DMs</v>
      </c>
      <c r="D38" s="24" t="e">
        <f ca="1">ABS(D$5-'4JSON'!C32)</f>
        <v>#VALUE!</v>
      </c>
      <c r="E38" s="24">
        <f ca="1">ABS(E$5-'4JSON'!E32)</f>
        <v>2</v>
      </c>
      <c r="F38" s="24">
        <f ca="1">ABS(F$5-'4JSON'!F32)</f>
        <v>3</v>
      </c>
      <c r="G38" s="24">
        <f ca="1">ABS(G$5-'4JSON'!G32)</f>
        <v>2</v>
      </c>
      <c r="H38" s="24">
        <f ca="1">ABS(H$5-'4JSON'!H32)</f>
        <v>3</v>
      </c>
      <c r="I38" s="24">
        <f>ABS(I$5-'4JSON'!I32)</f>
        <v>0</v>
      </c>
      <c r="J38" s="24">
        <f>ABS(J$5-'4JSON'!J32)</f>
        <v>0</v>
      </c>
      <c r="K38" s="24">
        <f>ABS(K$5-'4JSON'!K32)</f>
        <v>0</v>
      </c>
      <c r="L38" s="24">
        <f>ABS(L$5-'4JSON'!L32)</f>
        <v>0</v>
      </c>
      <c r="M38" s="53" t="e">
        <f t="shared" ca="1" si="0"/>
        <v>#VALUE!</v>
      </c>
      <c r="N38" s="56" t="e">
        <f t="shared" ca="1" si="1"/>
        <v>#VALUE!</v>
      </c>
      <c r="P38" s="51" t="str">
        <f ca="1">IFERROR(__xludf.DUMMYFUNCTION("""COMPUTED_VALUE"""),"DIM")</f>
        <v>DIM</v>
      </c>
      <c r="Q38" s="51">
        <f t="shared" ca="1" si="2"/>
        <v>20</v>
      </c>
      <c r="S38" s="51" t="str">
        <f ca="1">IFERROR(__xludf.DUMMYFUNCTION("""COMPUTED_VALUE"""),"MOs")</f>
        <v>MOs</v>
      </c>
      <c r="T38" s="51">
        <f t="shared" ca="1" si="3"/>
        <v>16</v>
      </c>
      <c r="W38" s="55" t="s">
        <v>212</v>
      </c>
      <c r="X38" s="55">
        <v>9</v>
      </c>
      <c r="Z38" s="55" t="str">
        <f t="shared" si="4"/>
        <v>DMS</v>
      </c>
      <c r="AF38" s="51"/>
      <c r="AG38" s="51"/>
      <c r="AH38" s="51"/>
      <c r="AI38" s="52"/>
      <c r="AJ38" s="52"/>
      <c r="AK38" s="52"/>
      <c r="AL38" s="51"/>
      <c r="AM38" s="51"/>
      <c r="AN38" s="51"/>
      <c r="AO38" s="52"/>
      <c r="AP38" s="52"/>
      <c r="AQ38" s="52"/>
      <c r="AR38" s="51"/>
      <c r="AS38" s="51"/>
      <c r="AT38" s="51"/>
      <c r="AU38" s="52"/>
      <c r="AV38" s="52"/>
      <c r="AW38" s="52"/>
      <c r="AX38" s="51"/>
      <c r="AY38" s="51"/>
      <c r="AZ38" s="51"/>
      <c r="BA38" s="52"/>
      <c r="BB38" s="52"/>
      <c r="BC38" s="52"/>
    </row>
    <row r="39" spans="1:55" ht="13" x14ac:dyDescent="0.3">
      <c r="A39" s="23">
        <f>'4JSON'!A33</f>
        <v>53201</v>
      </c>
      <c r="B39" s="20" t="str">
        <f>'4JSON'!B33</f>
        <v>Coaches</v>
      </c>
      <c r="C39" s="24" t="str">
        <f>'4JSON'!D33</f>
        <v>DSM</v>
      </c>
      <c r="D39" s="24" t="e">
        <f ca="1">ABS(D$5-'4JSON'!C33)</f>
        <v>#VALUE!</v>
      </c>
      <c r="E39" s="24">
        <f ca="1">ABS(E$5-'4JSON'!E33)</f>
        <v>2</v>
      </c>
      <c r="F39" s="24">
        <f ca="1">ABS(F$5-'4JSON'!F33)</f>
        <v>3</v>
      </c>
      <c r="G39" s="24">
        <f ca="1">ABS(G$5-'4JSON'!G33)</f>
        <v>2</v>
      </c>
      <c r="H39" s="24">
        <f ca="1">ABS(H$5-'4JSON'!H33)</f>
        <v>3</v>
      </c>
      <c r="I39" s="24">
        <f>ABS(I$5-'4JSON'!I33)</f>
        <v>0</v>
      </c>
      <c r="J39" s="24">
        <f>ABS(J$5-'4JSON'!J33)</f>
        <v>0</v>
      </c>
      <c r="K39" s="24">
        <f>ABS(K$5-'4JSON'!K33)</f>
        <v>0</v>
      </c>
      <c r="L39" s="24">
        <f>ABS(L$5-'4JSON'!L33)</f>
        <v>0</v>
      </c>
      <c r="M39" s="53" t="e">
        <f t="shared" ca="1" si="0"/>
        <v>#VALUE!</v>
      </c>
      <c r="N39" s="56" t="e">
        <f t="shared" ca="1" si="1"/>
        <v>#VALUE!</v>
      </c>
      <c r="P39" s="51" t="str">
        <f ca="1">IFERROR(__xludf.DUMMYFUNCTION("""COMPUTED_VALUE"""),"MDI")</f>
        <v>MDI</v>
      </c>
      <c r="Q39" s="51">
        <f t="shared" ca="1" si="2"/>
        <v>3</v>
      </c>
      <c r="S39" s="51" t="str">
        <f ca="1">IFERROR(__xludf.DUMMYFUNCTION("""COMPUTED_VALUE"""),"Mos")</f>
        <v>Mos</v>
      </c>
      <c r="T39" s="51">
        <f t="shared" ca="1" si="3"/>
        <v>2</v>
      </c>
      <c r="W39" s="55" t="s">
        <v>213</v>
      </c>
      <c r="X39" s="55">
        <v>9</v>
      </c>
      <c r="Z39" s="55" t="str">
        <f t="shared" si="4"/>
        <v>DSM</v>
      </c>
      <c r="AF39" s="51"/>
      <c r="AG39" s="51"/>
      <c r="AH39" s="51"/>
      <c r="AI39" s="52"/>
      <c r="AJ39" s="52"/>
      <c r="AK39" s="52"/>
      <c r="AL39" s="51"/>
      <c r="AM39" s="51"/>
      <c r="AN39" s="51"/>
      <c r="AO39" s="52"/>
      <c r="AP39" s="52"/>
      <c r="AQ39" s="52"/>
      <c r="AR39" s="51"/>
      <c r="AS39" s="51"/>
      <c r="AT39" s="51"/>
      <c r="AU39" s="52"/>
      <c r="AV39" s="52"/>
      <c r="AW39" s="52"/>
      <c r="AX39" s="51"/>
      <c r="AY39" s="51"/>
      <c r="AZ39" s="51"/>
      <c r="BA39" s="52"/>
      <c r="BB39" s="52"/>
      <c r="BC39" s="52"/>
    </row>
    <row r="40" spans="1:55" ht="13" x14ac:dyDescent="0.3">
      <c r="A40" s="23">
        <f>'4JSON'!A34</f>
        <v>62201</v>
      </c>
      <c r="B40" s="20" t="str">
        <f>'4JSON'!B34</f>
        <v>Funeral Directors</v>
      </c>
      <c r="C40" s="24" t="str">
        <f>'4JSON'!D34</f>
        <v>DSM</v>
      </c>
      <c r="D40" s="24" t="e">
        <f ca="1">ABS(D$5-'4JSON'!C34)</f>
        <v>#VALUE!</v>
      </c>
      <c r="E40" s="24">
        <f ca="1">ABS(E$5-'4JSON'!E34)</f>
        <v>2</v>
      </c>
      <c r="F40" s="24">
        <f ca="1">ABS(F$5-'4JSON'!F34)</f>
        <v>3</v>
      </c>
      <c r="G40" s="24">
        <f ca="1">ABS(G$5-'4JSON'!G34)</f>
        <v>2</v>
      </c>
      <c r="H40" s="24">
        <f ca="1">ABS(H$5-'4JSON'!H34)</f>
        <v>3</v>
      </c>
      <c r="I40" s="24">
        <f>ABS(I$5-'4JSON'!I34)</f>
        <v>0</v>
      </c>
      <c r="J40" s="24">
        <f>ABS(J$5-'4JSON'!J34)</f>
        <v>0</v>
      </c>
      <c r="K40" s="24">
        <f>ABS(K$5-'4JSON'!K34)</f>
        <v>0</v>
      </c>
      <c r="L40" s="24">
        <f>ABS(L$5-'4JSON'!L34)</f>
        <v>0</v>
      </c>
      <c r="M40" s="53" t="e">
        <f t="shared" ca="1" si="0"/>
        <v>#VALUE!</v>
      </c>
      <c r="N40" s="56" t="e">
        <f t="shared" ca="1" si="1"/>
        <v>#VALUE!</v>
      </c>
      <c r="P40" s="51" t="str">
        <f ca="1">IFERROR(__xludf.DUMMYFUNCTION("""COMPUTED_VALUE"""),"MID")</f>
        <v>MID</v>
      </c>
      <c r="Q40" s="51">
        <f t="shared" ca="1" si="2"/>
        <v>43</v>
      </c>
      <c r="S40" s="51" t="str">
        <f ca="1">IFERROR(__xludf.DUMMYFUNCTION("""COMPUTED_VALUE"""),"MSO")</f>
        <v>MSO</v>
      </c>
      <c r="T40" s="51">
        <f t="shared" ca="1" si="3"/>
        <v>19</v>
      </c>
      <c r="W40" s="55" t="s">
        <v>214</v>
      </c>
      <c r="X40" s="55">
        <v>9</v>
      </c>
      <c r="Z40" s="55" t="str">
        <f t="shared" si="4"/>
        <v>DSM</v>
      </c>
      <c r="AF40" s="51"/>
      <c r="AG40" s="51"/>
      <c r="AH40" s="51"/>
      <c r="AI40" s="52"/>
      <c r="AJ40" s="52"/>
      <c r="AK40" s="52"/>
      <c r="AL40" s="51"/>
      <c r="AM40" s="51"/>
      <c r="AN40" s="51"/>
      <c r="AO40" s="52"/>
      <c r="AP40" s="52"/>
      <c r="AQ40" s="52"/>
      <c r="AR40" s="51"/>
      <c r="AS40" s="51"/>
      <c r="AT40" s="51"/>
      <c r="AU40" s="52"/>
      <c r="AV40" s="52"/>
      <c r="AW40" s="52"/>
      <c r="AX40" s="51"/>
      <c r="AY40" s="51"/>
      <c r="AZ40" s="51"/>
      <c r="BA40" s="52"/>
      <c r="BB40" s="52"/>
      <c r="BC40" s="52"/>
    </row>
    <row r="41" spans="1:55" ht="13" x14ac:dyDescent="0.3">
      <c r="A41" s="23">
        <f>'4JSON'!A35</f>
        <v>82031</v>
      </c>
      <c r="B41" s="20" t="str">
        <f>'4JSON'!B35</f>
        <v>Supervisors, Landscape and Horticulture</v>
      </c>
      <c r="C41" s="24" t="str">
        <f>'4JSON'!D35</f>
        <v>DSM</v>
      </c>
      <c r="D41" s="24" t="e">
        <f ca="1">ABS(D$5-'4JSON'!C35)</f>
        <v>#VALUE!</v>
      </c>
      <c r="E41" s="24">
        <f ca="1">ABS(E$5-'4JSON'!E35)</f>
        <v>2</v>
      </c>
      <c r="F41" s="24">
        <f ca="1">ABS(F$5-'4JSON'!F35)</f>
        <v>3</v>
      </c>
      <c r="G41" s="24">
        <f ca="1">ABS(G$5-'4JSON'!G35)</f>
        <v>2</v>
      </c>
      <c r="H41" s="24">
        <f ca="1">ABS(H$5-'4JSON'!H35)</f>
        <v>3</v>
      </c>
      <c r="I41" s="24">
        <f>ABS(I$5-'4JSON'!I35)</f>
        <v>0</v>
      </c>
      <c r="J41" s="24">
        <f>ABS(J$5-'4JSON'!J35)</f>
        <v>0</v>
      </c>
      <c r="K41" s="24">
        <f>ABS(K$5-'4JSON'!K35)</f>
        <v>0</v>
      </c>
      <c r="L41" s="24">
        <f>ABS(L$5-'4JSON'!L35)</f>
        <v>0</v>
      </c>
      <c r="M41" s="53" t="e">
        <f t="shared" ca="1" si="0"/>
        <v>#VALUE!</v>
      </c>
      <c r="N41" s="56" t="e">
        <f t="shared" ca="1" si="1"/>
        <v>#VALUE!</v>
      </c>
      <c r="P41" s="51" t="str">
        <f ca="1">IFERROR(__xludf.DUMMYFUNCTION("""COMPUTED_VALUE"""),"IDM")</f>
        <v>IDM</v>
      </c>
      <c r="Q41" s="51">
        <f t="shared" ca="1" si="2"/>
        <v>13</v>
      </c>
      <c r="S41" s="51" t="str">
        <f ca="1">IFERROR(__xludf.DUMMYFUNCTION("""COMPUTED_VALUE"""),"MSo")</f>
        <v>MSo</v>
      </c>
      <c r="T41" s="51">
        <f t="shared" ca="1" si="3"/>
        <v>9</v>
      </c>
      <c r="W41" s="55" t="s">
        <v>215</v>
      </c>
      <c r="X41" s="55">
        <v>9</v>
      </c>
      <c r="Z41" s="55" t="str">
        <f t="shared" si="4"/>
        <v>DSM</v>
      </c>
      <c r="AF41" s="51"/>
      <c r="AG41" s="51"/>
      <c r="AH41" s="51"/>
      <c r="AI41" s="52"/>
      <c r="AJ41" s="52"/>
      <c r="AK41" s="52"/>
      <c r="AL41" s="51"/>
      <c r="AM41" s="51"/>
      <c r="AN41" s="51"/>
      <c r="AO41" s="52"/>
      <c r="AP41" s="52"/>
      <c r="AQ41" s="52"/>
      <c r="AR41" s="51"/>
      <c r="AS41" s="51"/>
      <c r="AT41" s="51"/>
      <c r="AU41" s="52"/>
      <c r="AV41" s="52"/>
      <c r="AW41" s="52"/>
      <c r="AX41" s="51"/>
      <c r="AY41" s="51"/>
      <c r="AZ41" s="51"/>
      <c r="BA41" s="52"/>
      <c r="BB41" s="52"/>
      <c r="BC41" s="52"/>
    </row>
    <row r="42" spans="1:55" ht="13" x14ac:dyDescent="0.3">
      <c r="A42" s="23">
        <f>'4JSON'!A36</f>
        <v>10011</v>
      </c>
      <c r="B42" s="20" t="str">
        <f>'4JSON'!B36</f>
        <v>Human Resources Managers</v>
      </c>
      <c r="C42" s="24" t="str">
        <f>'4JSON'!D36</f>
        <v>DSm</v>
      </c>
      <c r="D42" s="24" t="e">
        <f ca="1">ABS(D$5-'4JSON'!C36)</f>
        <v>#VALUE!</v>
      </c>
      <c r="E42" s="24">
        <f ca="1">ABS(E$5-'4JSON'!E36)</f>
        <v>2</v>
      </c>
      <c r="F42" s="24">
        <f ca="1">ABS(F$5-'4JSON'!F36)</f>
        <v>3</v>
      </c>
      <c r="G42" s="24">
        <f ca="1">ABS(G$5-'4JSON'!G36)</f>
        <v>2</v>
      </c>
      <c r="H42" s="24">
        <f ca="1">ABS(H$5-'4JSON'!H36)</f>
        <v>3</v>
      </c>
      <c r="I42" s="24">
        <f>ABS(I$5-'4JSON'!I36)</f>
        <v>0</v>
      </c>
      <c r="J42" s="24">
        <f>ABS(J$5-'4JSON'!J36)</f>
        <v>0</v>
      </c>
      <c r="K42" s="24">
        <f>ABS(K$5-'4JSON'!K36)</f>
        <v>0</v>
      </c>
      <c r="L42" s="24">
        <f>ABS(L$5-'4JSON'!L36)</f>
        <v>0</v>
      </c>
      <c r="M42" s="53" t="e">
        <f t="shared" ca="1" si="0"/>
        <v>#VALUE!</v>
      </c>
      <c r="N42" s="56" t="e">
        <f t="shared" ca="1" si="1"/>
        <v>#VALUE!</v>
      </c>
      <c r="P42" s="51" t="str">
        <f ca="1">IFERROR(__xludf.DUMMYFUNCTION("""COMPUTED_VALUE"""),"IMD")</f>
        <v>IMD</v>
      </c>
      <c r="Q42" s="51">
        <f t="shared" ca="1" si="2"/>
        <v>25</v>
      </c>
      <c r="S42" s="51" t="str">
        <f ca="1">IFERROR(__xludf.DUMMYFUNCTION("""COMPUTED_VALUE"""),"Mso")</f>
        <v>Mso</v>
      </c>
      <c r="T42" s="51">
        <f t="shared" ca="1" si="3"/>
        <v>2</v>
      </c>
      <c r="W42" s="55" t="s">
        <v>216</v>
      </c>
      <c r="X42" s="55">
        <v>8</v>
      </c>
      <c r="Z42" s="55" t="str">
        <f t="shared" si="4"/>
        <v>DSM</v>
      </c>
      <c r="AF42" s="51"/>
      <c r="AG42" s="51"/>
      <c r="AH42" s="51"/>
      <c r="AI42" s="52"/>
      <c r="AJ42" s="52"/>
      <c r="AK42" s="52"/>
      <c r="AL42" s="51"/>
      <c r="AM42" s="51"/>
      <c r="AN42" s="51"/>
      <c r="AO42" s="52"/>
      <c r="AP42" s="52"/>
      <c r="AQ42" s="52"/>
      <c r="AR42" s="51"/>
      <c r="AS42" s="51"/>
      <c r="AT42" s="51"/>
      <c r="AU42" s="52"/>
      <c r="AV42" s="52"/>
      <c r="AW42" s="52"/>
      <c r="AX42" s="51"/>
      <c r="AY42" s="51"/>
      <c r="AZ42" s="51"/>
      <c r="BA42" s="52"/>
      <c r="BB42" s="52"/>
      <c r="BC42" s="52"/>
    </row>
    <row r="43" spans="1:55" ht="13" x14ac:dyDescent="0.3">
      <c r="A43" s="23">
        <f>'4JSON'!A37</f>
        <v>10</v>
      </c>
      <c r="B43" s="20" t="str">
        <f>'4JSON'!B37</f>
        <v>Legislators</v>
      </c>
      <c r="C43" s="24" t="str">
        <f>'4JSON'!D37</f>
        <v>DSm</v>
      </c>
      <c r="D43" s="24" t="e">
        <f ca="1">ABS(D$5-'4JSON'!C37)</f>
        <v>#VALUE!</v>
      </c>
      <c r="E43" s="24">
        <f ca="1">ABS(E$5-'4JSON'!E37)</f>
        <v>2</v>
      </c>
      <c r="F43" s="24">
        <f ca="1">ABS(F$5-'4JSON'!F37)</f>
        <v>3</v>
      </c>
      <c r="G43" s="24">
        <f ca="1">ABS(G$5-'4JSON'!G37)</f>
        <v>2</v>
      </c>
      <c r="H43" s="24">
        <f ca="1">ABS(H$5-'4JSON'!H37)</f>
        <v>3</v>
      </c>
      <c r="I43" s="24">
        <f>ABS(I$5-'4JSON'!I37)</f>
        <v>0</v>
      </c>
      <c r="J43" s="24">
        <f>ABS(J$5-'4JSON'!J37)</f>
        <v>0</v>
      </c>
      <c r="K43" s="24">
        <f>ABS(K$5-'4JSON'!K37)</f>
        <v>0</v>
      </c>
      <c r="L43" s="24">
        <f>ABS(L$5-'4JSON'!L37)</f>
        <v>0</v>
      </c>
      <c r="M43" s="53" t="e">
        <f t="shared" ca="1" si="0"/>
        <v>#VALUE!</v>
      </c>
      <c r="N43" s="56" t="e">
        <f t="shared" ca="1" si="1"/>
        <v>#VALUE!</v>
      </c>
      <c r="P43" s="51" t="str">
        <f ca="1">IFERROR(__xludf.DUMMYFUNCTION("""COMPUTED_VALUE"""),"DMO")</f>
        <v>DMO</v>
      </c>
      <c r="Q43" s="51">
        <f t="shared" ca="1" si="2"/>
        <v>8</v>
      </c>
      <c r="S43" s="51" t="str">
        <f ca="1">IFERROR(__xludf.DUMMYFUNCTION("""COMPUTED_VALUE"""),"OMS")</f>
        <v>OMS</v>
      </c>
      <c r="T43" s="51">
        <f t="shared" ca="1" si="3"/>
        <v>8</v>
      </c>
      <c r="W43" s="55" t="s">
        <v>217</v>
      </c>
      <c r="X43" s="55">
        <v>8</v>
      </c>
      <c r="Z43" s="55" t="str">
        <f t="shared" si="4"/>
        <v>DSM</v>
      </c>
      <c r="AF43" s="51"/>
      <c r="AG43" s="51"/>
      <c r="AH43" s="51"/>
      <c r="AI43" s="52"/>
      <c r="AJ43" s="52"/>
      <c r="AK43" s="52"/>
      <c r="AL43" s="51"/>
      <c r="AM43" s="51"/>
      <c r="AN43" s="51"/>
      <c r="AO43" s="52"/>
      <c r="AP43" s="52"/>
      <c r="AQ43" s="52"/>
      <c r="AR43" s="51"/>
      <c r="AS43" s="51"/>
      <c r="AT43" s="51"/>
      <c r="AU43" s="52"/>
      <c r="AV43" s="52"/>
      <c r="AW43" s="52"/>
      <c r="AX43" s="51"/>
      <c r="AY43" s="51"/>
      <c r="AZ43" s="51"/>
      <c r="BA43" s="52"/>
      <c r="BB43" s="52"/>
      <c r="BC43" s="52"/>
    </row>
    <row r="44" spans="1:55" ht="13" x14ac:dyDescent="0.3">
      <c r="A44" s="23">
        <f>'4JSON'!A38</f>
        <v>13100</v>
      </c>
      <c r="B44" s="20" t="str">
        <f>'4JSON'!B38</f>
        <v>Administrative Officers</v>
      </c>
      <c r="C44" s="24" t="str">
        <f>'4JSON'!D38</f>
        <v>MDS</v>
      </c>
      <c r="D44" s="24" t="e">
        <f ca="1">ABS(D$5-'4JSON'!C38)</f>
        <v>#VALUE!</v>
      </c>
      <c r="E44" s="24">
        <f ca="1">ABS(E$5-'4JSON'!E38)</f>
        <v>2</v>
      </c>
      <c r="F44" s="24">
        <f ca="1">ABS(F$5-'4JSON'!F38)</f>
        <v>3</v>
      </c>
      <c r="G44" s="24">
        <f ca="1">ABS(G$5-'4JSON'!G38)</f>
        <v>2</v>
      </c>
      <c r="H44" s="24">
        <f ca="1">ABS(H$5-'4JSON'!H38)</f>
        <v>3</v>
      </c>
      <c r="I44" s="24">
        <f>ABS(I$5-'4JSON'!I38)</f>
        <v>0</v>
      </c>
      <c r="J44" s="24">
        <f>ABS(J$5-'4JSON'!J38)</f>
        <v>0</v>
      </c>
      <c r="K44" s="24">
        <f>ABS(K$5-'4JSON'!K38)</f>
        <v>0</v>
      </c>
      <c r="L44" s="24">
        <f>ABS(L$5-'4JSON'!L38)</f>
        <v>0</v>
      </c>
      <c r="M44" s="53" t="e">
        <f t="shared" ca="1" si="0"/>
        <v>#VALUE!</v>
      </c>
      <c r="N44" s="56" t="e">
        <f t="shared" ca="1" si="1"/>
        <v>#VALUE!</v>
      </c>
      <c r="P44" s="51" t="str">
        <f ca="1">IFERROR(__xludf.DUMMYFUNCTION("""COMPUTED_VALUE"""),"DOM")</f>
        <v>DOM</v>
      </c>
      <c r="Q44" s="51">
        <f t="shared" ca="1" si="2"/>
        <v>4</v>
      </c>
      <c r="S44" s="51" t="str">
        <f ca="1">IFERROR(__xludf.DUMMYFUNCTION("""COMPUTED_VALUE"""),"OMs")</f>
        <v>OMs</v>
      </c>
      <c r="T44" s="51">
        <f t="shared" ca="1" si="3"/>
        <v>8</v>
      </c>
      <c r="W44" s="55" t="s">
        <v>218</v>
      </c>
      <c r="X44" s="55">
        <v>8</v>
      </c>
      <c r="Z44" s="55" t="str">
        <f t="shared" si="4"/>
        <v>MDS</v>
      </c>
      <c r="AF44" s="51"/>
      <c r="AG44" s="51"/>
      <c r="AH44" s="51"/>
      <c r="AI44" s="52"/>
      <c r="AJ44" s="52"/>
      <c r="AK44" s="52"/>
      <c r="AL44" s="51"/>
      <c r="AM44" s="51"/>
      <c r="AN44" s="51"/>
      <c r="AO44" s="52"/>
      <c r="AP44" s="52"/>
      <c r="AQ44" s="52"/>
      <c r="AR44" s="51"/>
      <c r="AS44" s="51"/>
      <c r="AT44" s="51"/>
      <c r="AU44" s="52"/>
      <c r="AV44" s="52"/>
      <c r="AW44" s="52"/>
      <c r="AX44" s="51"/>
      <c r="AY44" s="51"/>
      <c r="AZ44" s="51"/>
      <c r="BA44" s="52"/>
      <c r="BB44" s="52"/>
      <c r="BC44" s="52"/>
    </row>
    <row r="45" spans="1:55" ht="13" x14ac:dyDescent="0.3">
      <c r="A45" s="23">
        <f>'4JSON'!A39</f>
        <v>14404</v>
      </c>
      <c r="B45" s="20" t="str">
        <f>'4JSON'!B39</f>
        <v>Dispatchers</v>
      </c>
      <c r="C45" s="24" t="str">
        <f>'4JSON'!D39</f>
        <v>MDS</v>
      </c>
      <c r="D45" s="24" t="e">
        <f ca="1">ABS(D$5-'4JSON'!C39)</f>
        <v>#VALUE!</v>
      </c>
      <c r="E45" s="24">
        <f ca="1">ABS(E$5-'4JSON'!E39)</f>
        <v>2</v>
      </c>
      <c r="F45" s="24">
        <f ca="1">ABS(F$5-'4JSON'!F39)</f>
        <v>3</v>
      </c>
      <c r="G45" s="24">
        <f ca="1">ABS(G$5-'4JSON'!G39)</f>
        <v>2</v>
      </c>
      <c r="H45" s="24">
        <f ca="1">ABS(H$5-'4JSON'!H39)</f>
        <v>3</v>
      </c>
      <c r="I45" s="24">
        <f>ABS(I$5-'4JSON'!I39)</f>
        <v>0</v>
      </c>
      <c r="J45" s="24">
        <f>ABS(J$5-'4JSON'!J39)</f>
        <v>0</v>
      </c>
      <c r="K45" s="24">
        <f>ABS(K$5-'4JSON'!K39)</f>
        <v>0</v>
      </c>
      <c r="L45" s="24">
        <f>ABS(L$5-'4JSON'!L39)</f>
        <v>0</v>
      </c>
      <c r="M45" s="53" t="e">
        <f t="shared" ca="1" si="0"/>
        <v>#VALUE!</v>
      </c>
      <c r="N45" s="56" t="e">
        <f t="shared" ca="1" si="1"/>
        <v>#VALUE!</v>
      </c>
      <c r="P45" s="51" t="str">
        <f ca="1">IFERROR(__xludf.DUMMYFUNCTION("""COMPUTED_VALUE"""),"MDO")</f>
        <v>MDO</v>
      </c>
      <c r="Q45" s="51">
        <f t="shared" ca="1" si="2"/>
        <v>7</v>
      </c>
      <c r="S45" s="51" t="str">
        <f ca="1">IFERROR(__xludf.DUMMYFUNCTION("""COMPUTED_VALUE"""),"OSM")</f>
        <v>OSM</v>
      </c>
      <c r="T45" s="51">
        <f t="shared" ca="1" si="3"/>
        <v>4</v>
      </c>
      <c r="W45" s="55" t="s">
        <v>219</v>
      </c>
      <c r="X45" s="55">
        <v>8</v>
      </c>
      <c r="Z45" s="55" t="str">
        <f t="shared" si="4"/>
        <v>MDS</v>
      </c>
      <c r="AF45" s="51"/>
      <c r="AG45" s="51"/>
      <c r="AH45" s="51"/>
      <c r="AI45" s="52"/>
      <c r="AJ45" s="52"/>
      <c r="AK45" s="52"/>
      <c r="AL45" s="51"/>
      <c r="AM45" s="51"/>
      <c r="AN45" s="51"/>
      <c r="AO45" s="52"/>
      <c r="AP45" s="52"/>
      <c r="AQ45" s="52"/>
      <c r="AR45" s="51"/>
      <c r="AS45" s="51"/>
      <c r="AT45" s="51"/>
      <c r="AU45" s="52"/>
      <c r="AV45" s="52"/>
      <c r="AW45" s="52"/>
      <c r="AX45" s="51"/>
      <c r="AY45" s="51"/>
      <c r="AZ45" s="51"/>
      <c r="BA45" s="52"/>
      <c r="BB45" s="52"/>
      <c r="BC45" s="52"/>
    </row>
    <row r="46" spans="1:55" ht="13" x14ac:dyDescent="0.3">
      <c r="A46" s="23">
        <f>'4JSON'!A40</f>
        <v>12104</v>
      </c>
      <c r="B46" s="20" t="str">
        <f>'4JSON'!B40</f>
        <v>Employment Insurance Officers</v>
      </c>
      <c r="C46" s="24" t="str">
        <f>'4JSON'!D40</f>
        <v>MDS</v>
      </c>
      <c r="D46" s="24" t="e">
        <f ca="1">ABS(D$5-'4JSON'!C40)</f>
        <v>#VALUE!</v>
      </c>
      <c r="E46" s="24">
        <f ca="1">ABS(E$5-'4JSON'!E40)</f>
        <v>2</v>
      </c>
      <c r="F46" s="24">
        <f ca="1">ABS(F$5-'4JSON'!F40)</f>
        <v>3</v>
      </c>
      <c r="G46" s="24">
        <f ca="1">ABS(G$5-'4JSON'!G40)</f>
        <v>2</v>
      </c>
      <c r="H46" s="24">
        <f ca="1">ABS(H$5-'4JSON'!H40)</f>
        <v>3</v>
      </c>
      <c r="I46" s="24">
        <f>ABS(I$5-'4JSON'!I40)</f>
        <v>0</v>
      </c>
      <c r="J46" s="24">
        <f>ABS(J$5-'4JSON'!J40)</f>
        <v>0</v>
      </c>
      <c r="K46" s="24">
        <f>ABS(K$5-'4JSON'!K40)</f>
        <v>0</v>
      </c>
      <c r="L46" s="24">
        <f>ABS(L$5-'4JSON'!L40)</f>
        <v>0</v>
      </c>
      <c r="M46" s="53" t="e">
        <f t="shared" ca="1" si="0"/>
        <v>#VALUE!</v>
      </c>
      <c r="N46" s="56" t="e">
        <f t="shared" ca="1" si="1"/>
        <v>#VALUE!</v>
      </c>
      <c r="P46" s="51" t="str">
        <f ca="1">IFERROR(__xludf.DUMMYFUNCTION("""COMPUTED_VALUE"""),"MOD")</f>
        <v>MOD</v>
      </c>
      <c r="Q46" s="51">
        <f t="shared" ca="1" si="2"/>
        <v>18</v>
      </c>
      <c r="S46" s="51" t="str">
        <f ca="1">IFERROR(__xludf.DUMMYFUNCTION("""COMPUTED_VALUE"""),"SMO")</f>
        <v>SMO</v>
      </c>
      <c r="T46" s="51">
        <f t="shared" ca="1" si="3"/>
        <v>1</v>
      </c>
      <c r="W46" s="55" t="s">
        <v>220</v>
      </c>
      <c r="X46" s="55">
        <v>7</v>
      </c>
      <c r="Z46" s="55" t="str">
        <f t="shared" si="4"/>
        <v>MDS</v>
      </c>
      <c r="AF46" s="51"/>
      <c r="AG46" s="51"/>
      <c r="AH46" s="51"/>
      <c r="AI46" s="52"/>
      <c r="AJ46" s="52"/>
      <c r="AK46" s="52"/>
      <c r="AL46" s="51"/>
      <c r="AM46" s="51"/>
      <c r="AN46" s="51"/>
      <c r="AO46" s="52"/>
      <c r="AP46" s="52"/>
      <c r="AQ46" s="52"/>
      <c r="AR46" s="51"/>
      <c r="AS46" s="51"/>
      <c r="AT46" s="51"/>
      <c r="AU46" s="52"/>
      <c r="AV46" s="52"/>
      <c r="AW46" s="52"/>
      <c r="AX46" s="51"/>
      <c r="AY46" s="51"/>
      <c r="AZ46" s="51"/>
      <c r="BA46" s="52"/>
      <c r="BB46" s="52"/>
      <c r="BC46" s="52"/>
    </row>
    <row r="47" spans="1:55" ht="13" x14ac:dyDescent="0.3">
      <c r="A47" s="23">
        <f>'4JSON'!A41</f>
        <v>12100</v>
      </c>
      <c r="B47" s="20" t="str">
        <f>'4JSON'!B41</f>
        <v>Executive Assistants</v>
      </c>
      <c r="C47" s="24" t="str">
        <f>'4JSON'!D41</f>
        <v>MDS</v>
      </c>
      <c r="D47" s="24" t="e">
        <f ca="1">ABS(D$5-'4JSON'!C41)</f>
        <v>#VALUE!</v>
      </c>
      <c r="E47" s="24">
        <f ca="1">ABS(E$5-'4JSON'!E41)</f>
        <v>2</v>
      </c>
      <c r="F47" s="24">
        <f ca="1">ABS(F$5-'4JSON'!F41)</f>
        <v>3</v>
      </c>
      <c r="G47" s="24">
        <f ca="1">ABS(G$5-'4JSON'!G41)</f>
        <v>2</v>
      </c>
      <c r="H47" s="24">
        <f ca="1">ABS(H$5-'4JSON'!H41)</f>
        <v>3</v>
      </c>
      <c r="I47" s="24">
        <f>ABS(I$5-'4JSON'!I41)</f>
        <v>0</v>
      </c>
      <c r="J47" s="24">
        <f>ABS(J$5-'4JSON'!J41)</f>
        <v>0</v>
      </c>
      <c r="K47" s="24">
        <f>ABS(K$5-'4JSON'!K41)</f>
        <v>0</v>
      </c>
      <c r="L47" s="24">
        <f>ABS(L$5-'4JSON'!L41)</f>
        <v>0</v>
      </c>
      <c r="M47" s="53" t="e">
        <f t="shared" ca="1" si="0"/>
        <v>#VALUE!</v>
      </c>
      <c r="N47" s="56" t="e">
        <f t="shared" ca="1" si="1"/>
        <v>#VALUE!</v>
      </c>
      <c r="P47" s="51" t="str">
        <f ca="1">IFERROR(__xludf.DUMMYFUNCTION("""COMPUTED_VALUE"""),"ODM")</f>
        <v>ODM</v>
      </c>
      <c r="Q47" s="51">
        <f t="shared" ca="1" si="2"/>
        <v>1</v>
      </c>
      <c r="S47" s="51" t="str">
        <f ca="1">IFERROR(__xludf.DUMMYFUNCTION("""COMPUTED_VALUE"""),"SMo")</f>
        <v>SMo</v>
      </c>
      <c r="T47" s="51">
        <f t="shared" ca="1" si="3"/>
        <v>6</v>
      </c>
      <c r="W47" s="55" t="s">
        <v>221</v>
      </c>
      <c r="X47" s="55">
        <v>7</v>
      </c>
      <c r="Z47" s="55" t="str">
        <f t="shared" si="4"/>
        <v>MDS</v>
      </c>
      <c r="AF47" s="51"/>
      <c r="AG47" s="51"/>
      <c r="AH47" s="51"/>
      <c r="AI47" s="52"/>
      <c r="AJ47" s="52"/>
      <c r="AK47" s="52"/>
      <c r="AL47" s="51"/>
      <c r="AM47" s="51"/>
      <c r="AN47" s="51"/>
      <c r="AO47" s="52"/>
      <c r="AP47" s="52"/>
      <c r="AQ47" s="52"/>
      <c r="AR47" s="51"/>
      <c r="AS47" s="51"/>
      <c r="AT47" s="51"/>
      <c r="AU47" s="52"/>
      <c r="AV47" s="52"/>
      <c r="AW47" s="52"/>
      <c r="AX47" s="51"/>
      <c r="AY47" s="51"/>
      <c r="AZ47" s="51"/>
      <c r="BA47" s="52"/>
      <c r="BB47" s="52"/>
      <c r="BC47" s="52"/>
    </row>
    <row r="48" spans="1:55" ht="13" x14ac:dyDescent="0.3">
      <c r="A48" s="23">
        <f>'4JSON'!A42</f>
        <v>43203</v>
      </c>
      <c r="B48" s="20" t="str">
        <f>'4JSON'!B42</f>
        <v>Immigration Officers</v>
      </c>
      <c r="C48" s="24" t="str">
        <f>'4JSON'!D42</f>
        <v>MDS</v>
      </c>
      <c r="D48" s="24" t="e">
        <f ca="1">ABS(D$5-'4JSON'!C42)</f>
        <v>#VALUE!</v>
      </c>
      <c r="E48" s="24">
        <f ca="1">ABS(E$5-'4JSON'!E42)</f>
        <v>2</v>
      </c>
      <c r="F48" s="24">
        <f ca="1">ABS(F$5-'4JSON'!F42)</f>
        <v>3</v>
      </c>
      <c r="G48" s="24">
        <f ca="1">ABS(G$5-'4JSON'!G42)</f>
        <v>2</v>
      </c>
      <c r="H48" s="24">
        <f ca="1">ABS(H$5-'4JSON'!H42)</f>
        <v>3</v>
      </c>
      <c r="I48" s="24">
        <f>ABS(I$5-'4JSON'!I42)</f>
        <v>0</v>
      </c>
      <c r="J48" s="24">
        <f>ABS(J$5-'4JSON'!J42)</f>
        <v>0</v>
      </c>
      <c r="K48" s="24">
        <f>ABS(K$5-'4JSON'!K42)</f>
        <v>0</v>
      </c>
      <c r="L48" s="24">
        <f>ABS(L$5-'4JSON'!L42)</f>
        <v>0</v>
      </c>
      <c r="M48" s="53" t="e">
        <f t="shared" ca="1" si="0"/>
        <v>#VALUE!</v>
      </c>
      <c r="N48" s="56" t="e">
        <f t="shared" ca="1" si="1"/>
        <v>#VALUE!</v>
      </c>
      <c r="P48" s="51" t="str">
        <f ca="1">IFERROR(__xludf.DUMMYFUNCTION("""COMPUTED_VALUE"""),"OMD")</f>
        <v>OMD</v>
      </c>
      <c r="Q48" s="51">
        <f t="shared" ca="1" si="2"/>
        <v>32</v>
      </c>
      <c r="S48" s="51" t="str">
        <f ca="1">IFERROR(__xludf.DUMMYFUNCTION("""COMPUTED_VALUE"""),"IOS")</f>
        <v>IOS</v>
      </c>
      <c r="T48" s="51">
        <f t="shared" ca="1" si="3"/>
        <v>2</v>
      </c>
      <c r="W48" s="55" t="s">
        <v>222</v>
      </c>
      <c r="X48" s="55">
        <v>7</v>
      </c>
      <c r="Z48" s="55" t="str">
        <f t="shared" si="4"/>
        <v>MDS</v>
      </c>
      <c r="AF48" s="51"/>
      <c r="AG48" s="51"/>
      <c r="AH48" s="51"/>
      <c r="AI48" s="52"/>
      <c r="AJ48" s="52"/>
      <c r="AK48" s="52"/>
      <c r="AL48" s="51"/>
      <c r="AM48" s="51"/>
      <c r="AN48" s="51"/>
      <c r="AO48" s="52"/>
      <c r="AP48" s="52"/>
      <c r="AQ48" s="52"/>
      <c r="AR48" s="51"/>
      <c r="AS48" s="51"/>
      <c r="AT48" s="51"/>
      <c r="AU48" s="52"/>
      <c r="AV48" s="52"/>
      <c r="AW48" s="52"/>
      <c r="AX48" s="51"/>
      <c r="AY48" s="51"/>
      <c r="AZ48" s="51"/>
      <c r="BA48" s="52"/>
      <c r="BB48" s="52"/>
      <c r="BC48" s="52"/>
    </row>
    <row r="49" spans="1:55" ht="13" x14ac:dyDescent="0.3">
      <c r="A49" s="23">
        <f>'4JSON'!A43</f>
        <v>42200</v>
      </c>
      <c r="B49" s="20" t="str">
        <f>'4JSON'!B43</f>
        <v>Notaries Public</v>
      </c>
      <c r="C49" s="24" t="str">
        <f>'4JSON'!D43</f>
        <v>MDS</v>
      </c>
      <c r="D49" s="24" t="e">
        <f ca="1">ABS(D$5-'4JSON'!C43)</f>
        <v>#VALUE!</v>
      </c>
      <c r="E49" s="24">
        <f ca="1">ABS(E$5-'4JSON'!E43)</f>
        <v>2</v>
      </c>
      <c r="F49" s="24">
        <f ca="1">ABS(F$5-'4JSON'!F43)</f>
        <v>3</v>
      </c>
      <c r="G49" s="24">
        <f ca="1">ABS(G$5-'4JSON'!G43)</f>
        <v>2</v>
      </c>
      <c r="H49" s="24">
        <f ca="1">ABS(H$5-'4JSON'!H43)</f>
        <v>3</v>
      </c>
      <c r="I49" s="24">
        <f>ABS(I$5-'4JSON'!I43)</f>
        <v>0</v>
      </c>
      <c r="J49" s="24">
        <f>ABS(J$5-'4JSON'!J43)</f>
        <v>0</v>
      </c>
      <c r="K49" s="24">
        <f>ABS(K$5-'4JSON'!K43)</f>
        <v>0</v>
      </c>
      <c r="L49" s="24">
        <f>ABS(L$5-'4JSON'!L43)</f>
        <v>0</v>
      </c>
      <c r="M49" s="53" t="e">
        <f t="shared" ca="1" si="0"/>
        <v>#VALUE!</v>
      </c>
      <c r="N49" s="56" t="e">
        <f t="shared" ca="1" si="1"/>
        <v>#VALUE!</v>
      </c>
      <c r="P49" s="51" t="str">
        <f ca="1">IFERROR(__xludf.DUMMYFUNCTION("""COMPUTED_VALUE"""),"ISD")</f>
        <v>ISD</v>
      </c>
      <c r="Q49" s="51">
        <f t="shared" ca="1" si="2"/>
        <v>11</v>
      </c>
      <c r="S49" s="51" t="str">
        <f ca="1">IFERROR(__xludf.DUMMYFUNCTION("""COMPUTED_VALUE"""),"IOs")</f>
        <v>IOs</v>
      </c>
      <c r="T49" s="51">
        <f t="shared" ca="1" si="3"/>
        <v>2</v>
      </c>
      <c r="W49" s="55" t="s">
        <v>223</v>
      </c>
      <c r="X49" s="55">
        <v>7</v>
      </c>
      <c r="Z49" s="55" t="str">
        <f t="shared" si="4"/>
        <v>MDS</v>
      </c>
      <c r="AF49" s="51"/>
      <c r="AG49" s="51"/>
      <c r="AH49" s="51"/>
      <c r="AI49" s="52"/>
      <c r="AJ49" s="52"/>
      <c r="AK49" s="52"/>
      <c r="AL49" s="51"/>
      <c r="AM49" s="51"/>
      <c r="AN49" s="51"/>
      <c r="AO49" s="52"/>
      <c r="AP49" s="52"/>
      <c r="AQ49" s="52"/>
      <c r="AR49" s="51"/>
      <c r="AS49" s="51"/>
      <c r="AT49" s="51"/>
      <c r="AU49" s="52"/>
      <c r="AV49" s="52"/>
      <c r="AW49" s="52"/>
      <c r="AX49" s="51"/>
      <c r="AY49" s="51"/>
      <c r="AZ49" s="51"/>
      <c r="BA49" s="52"/>
      <c r="BB49" s="52"/>
      <c r="BC49" s="52"/>
    </row>
    <row r="50" spans="1:55" ht="13" x14ac:dyDescent="0.3">
      <c r="A50" s="23">
        <f>'4JSON'!A44</f>
        <v>42100</v>
      </c>
      <c r="B50" s="20" t="str">
        <f>'4JSON'!B44</f>
        <v>Police Officers (Except Commissioned)</v>
      </c>
      <c r="C50" s="24" t="str">
        <f>'4JSON'!D44</f>
        <v>MDS</v>
      </c>
      <c r="D50" s="24" t="e">
        <f ca="1">ABS(D$5-'4JSON'!C44)</f>
        <v>#VALUE!</v>
      </c>
      <c r="E50" s="24">
        <f ca="1">ABS(E$5-'4JSON'!E44)</f>
        <v>2</v>
      </c>
      <c r="F50" s="24">
        <f ca="1">ABS(F$5-'4JSON'!F44)</f>
        <v>3</v>
      </c>
      <c r="G50" s="24">
        <f ca="1">ABS(G$5-'4JSON'!G44)</f>
        <v>2</v>
      </c>
      <c r="H50" s="24">
        <f ca="1">ABS(H$5-'4JSON'!H44)</f>
        <v>3</v>
      </c>
      <c r="I50" s="24">
        <f>ABS(I$5-'4JSON'!I44)</f>
        <v>0</v>
      </c>
      <c r="J50" s="24">
        <f>ABS(J$5-'4JSON'!J44)</f>
        <v>0</v>
      </c>
      <c r="K50" s="24">
        <f>ABS(K$5-'4JSON'!K44)</f>
        <v>0</v>
      </c>
      <c r="L50" s="24">
        <f>ABS(L$5-'4JSON'!L44)</f>
        <v>0</v>
      </c>
      <c r="M50" s="53" t="e">
        <f t="shared" ca="1" si="0"/>
        <v>#VALUE!</v>
      </c>
      <c r="N50" s="56" t="e">
        <f t="shared" ca="1" si="1"/>
        <v>#VALUE!</v>
      </c>
      <c r="P50" s="51" t="str">
        <f ca="1">IFERROR(__xludf.DUMMYFUNCTION("""COMPUTED_VALUE"""),"SDI")</f>
        <v>SDI</v>
      </c>
      <c r="Q50" s="51">
        <f t="shared" ca="1" si="2"/>
        <v>9</v>
      </c>
      <c r="S50" s="51" t="str">
        <f ca="1">IFERROR(__xludf.DUMMYFUNCTION("""COMPUTED_VALUE"""),"ISo")</f>
        <v>ISo</v>
      </c>
      <c r="T50" s="51">
        <f t="shared" ca="1" si="3"/>
        <v>4</v>
      </c>
      <c r="W50" s="55" t="s">
        <v>224</v>
      </c>
      <c r="X50" s="55">
        <v>7</v>
      </c>
      <c r="Z50" s="55" t="str">
        <f t="shared" si="4"/>
        <v>MDS</v>
      </c>
      <c r="AF50" s="51"/>
      <c r="AG50" s="51"/>
      <c r="AH50" s="51"/>
      <c r="AI50" s="52"/>
      <c r="AJ50" s="52"/>
      <c r="AK50" s="52"/>
      <c r="AL50" s="51"/>
      <c r="AM50" s="51"/>
      <c r="AN50" s="51"/>
      <c r="AO50" s="52"/>
      <c r="AP50" s="52"/>
      <c r="AQ50" s="52"/>
      <c r="AR50" s="51"/>
      <c r="AS50" s="51"/>
      <c r="AT50" s="51"/>
      <c r="AU50" s="52"/>
      <c r="AV50" s="52"/>
      <c r="AW50" s="52"/>
      <c r="AX50" s="51"/>
      <c r="AY50" s="51"/>
      <c r="AZ50" s="51"/>
      <c r="BA50" s="52"/>
      <c r="BB50" s="52"/>
      <c r="BC50" s="52"/>
    </row>
    <row r="51" spans="1:55" ht="13" x14ac:dyDescent="0.3">
      <c r="A51" s="23">
        <f>'4JSON'!A45</f>
        <v>12011</v>
      </c>
      <c r="B51" s="20" t="str">
        <f>'4JSON'!B45</f>
        <v>Supervisors, Finance and Insurance Clerks</v>
      </c>
      <c r="C51" s="24" t="str">
        <f>'4JSON'!D45</f>
        <v>MDS</v>
      </c>
      <c r="D51" s="24" t="e">
        <f ca="1">ABS(D$5-'4JSON'!C45)</f>
        <v>#VALUE!</v>
      </c>
      <c r="E51" s="24">
        <f ca="1">ABS(E$5-'4JSON'!E45)</f>
        <v>2</v>
      </c>
      <c r="F51" s="24">
        <f ca="1">ABS(F$5-'4JSON'!F45)</f>
        <v>3</v>
      </c>
      <c r="G51" s="24">
        <f ca="1">ABS(G$5-'4JSON'!G45)</f>
        <v>2</v>
      </c>
      <c r="H51" s="24">
        <f ca="1">ABS(H$5-'4JSON'!H45)</f>
        <v>3</v>
      </c>
      <c r="I51" s="24">
        <f>ABS(I$5-'4JSON'!I45)</f>
        <v>0</v>
      </c>
      <c r="J51" s="24">
        <f>ABS(J$5-'4JSON'!J45)</f>
        <v>0</v>
      </c>
      <c r="K51" s="24">
        <f>ABS(K$5-'4JSON'!K45)</f>
        <v>0</v>
      </c>
      <c r="L51" s="24">
        <f>ABS(L$5-'4JSON'!L45)</f>
        <v>0</v>
      </c>
      <c r="M51" s="53" t="e">
        <f t="shared" ca="1" si="0"/>
        <v>#VALUE!</v>
      </c>
      <c r="N51" s="56" t="e">
        <f t="shared" ca="1" si="1"/>
        <v>#VALUE!</v>
      </c>
      <c r="P51" s="51" t="str">
        <f ca="1">IFERROR(__xludf.DUMMYFUNCTION("""COMPUTED_VALUE"""),"SID")</f>
        <v>SID</v>
      </c>
      <c r="Q51" s="51">
        <f t="shared" ca="1" si="2"/>
        <v>10</v>
      </c>
      <c r="S51" s="51" t="str">
        <f ca="1">IFERROR(__xludf.DUMMYFUNCTION("""COMPUTED_VALUE"""),"OIS")</f>
        <v>OIS</v>
      </c>
      <c r="T51" s="51">
        <f t="shared" ca="1" si="3"/>
        <v>1</v>
      </c>
      <c r="W51" s="55" t="s">
        <v>225</v>
      </c>
      <c r="X51" s="55">
        <v>6</v>
      </c>
      <c r="Z51" s="55" t="str">
        <f t="shared" si="4"/>
        <v>MDS</v>
      </c>
      <c r="AF51" s="51"/>
      <c r="AG51" s="51"/>
      <c r="AH51" s="51"/>
      <c r="AI51" s="52"/>
      <c r="AJ51" s="52"/>
      <c r="AK51" s="52"/>
      <c r="AL51" s="51"/>
      <c r="AM51" s="51"/>
      <c r="AN51" s="51"/>
      <c r="AO51" s="52"/>
      <c r="AP51" s="52"/>
      <c r="AQ51" s="52"/>
      <c r="AR51" s="51"/>
      <c r="AS51" s="51"/>
      <c r="AT51" s="51"/>
      <c r="AU51" s="52"/>
      <c r="AV51" s="52"/>
      <c r="AW51" s="52"/>
      <c r="AX51" s="51"/>
      <c r="AY51" s="51"/>
      <c r="AZ51" s="51"/>
      <c r="BA51" s="52"/>
      <c r="BB51" s="52"/>
      <c r="BC51" s="52"/>
    </row>
    <row r="52" spans="1:55" ht="13" x14ac:dyDescent="0.3">
      <c r="A52" s="23">
        <f>'4JSON'!A46</f>
        <v>12010</v>
      </c>
      <c r="B52" s="20" t="str">
        <f>'4JSON'!B46</f>
        <v>Supervisors, General Office and Administrative Support Clerks</v>
      </c>
      <c r="C52" s="24" t="str">
        <f>'4JSON'!D46</f>
        <v>MDS</v>
      </c>
      <c r="D52" s="24" t="e">
        <f ca="1">ABS(D$5-'4JSON'!C46)</f>
        <v>#VALUE!</v>
      </c>
      <c r="E52" s="24">
        <f ca="1">ABS(E$5-'4JSON'!E46)</f>
        <v>2</v>
      </c>
      <c r="F52" s="24">
        <f ca="1">ABS(F$5-'4JSON'!F46)</f>
        <v>3</v>
      </c>
      <c r="G52" s="24">
        <f ca="1">ABS(G$5-'4JSON'!G46)</f>
        <v>2</v>
      </c>
      <c r="H52" s="24">
        <f ca="1">ABS(H$5-'4JSON'!H46)</f>
        <v>3</v>
      </c>
      <c r="I52" s="24">
        <f>ABS(I$5-'4JSON'!I46)</f>
        <v>0</v>
      </c>
      <c r="J52" s="24">
        <f>ABS(J$5-'4JSON'!J46)</f>
        <v>0</v>
      </c>
      <c r="K52" s="24">
        <f>ABS(K$5-'4JSON'!K46)</f>
        <v>0</v>
      </c>
      <c r="L52" s="24">
        <f>ABS(L$5-'4JSON'!L46)</f>
        <v>0</v>
      </c>
      <c r="M52" s="53" t="e">
        <f t="shared" ca="1" si="0"/>
        <v>#VALUE!</v>
      </c>
      <c r="N52" s="56" t="e">
        <f t="shared" ca="1" si="1"/>
        <v>#VALUE!</v>
      </c>
      <c r="P52" s="51" t="str">
        <f ca="1">IFERROR(__xludf.DUMMYFUNCTION("""COMPUTED_VALUE"""),"OSD")</f>
        <v>OSD</v>
      </c>
      <c r="Q52" s="51">
        <f t="shared" ca="1" si="2"/>
        <v>1</v>
      </c>
      <c r="S52" s="51" t="str">
        <f ca="1">IFERROR(__xludf.DUMMYFUNCTION("""COMPUTED_VALUE"""),"Ois")</f>
        <v>Ois</v>
      </c>
      <c r="T52" s="51">
        <f t="shared" ca="1" si="3"/>
        <v>1</v>
      </c>
      <c r="W52" s="55" t="s">
        <v>226</v>
      </c>
      <c r="X52" s="55">
        <v>6</v>
      </c>
      <c r="Z52" s="55" t="str">
        <f t="shared" si="4"/>
        <v>MDS</v>
      </c>
      <c r="AF52" s="51"/>
      <c r="AG52" s="51"/>
      <c r="AH52" s="51"/>
      <c r="AI52" s="52"/>
      <c r="AJ52" s="52"/>
      <c r="AK52" s="52"/>
      <c r="AL52" s="51"/>
      <c r="AM52" s="51"/>
      <c r="AN52" s="51"/>
      <c r="AO52" s="52"/>
      <c r="AP52" s="52"/>
      <c r="AQ52" s="52"/>
      <c r="AR52" s="51"/>
      <c r="AS52" s="51"/>
      <c r="AT52" s="51"/>
      <c r="AU52" s="52"/>
      <c r="AV52" s="52"/>
      <c r="AW52" s="52"/>
      <c r="AX52" s="51"/>
      <c r="AY52" s="51"/>
      <c r="AZ52" s="51"/>
      <c r="BA52" s="52"/>
      <c r="BB52" s="52"/>
      <c r="BC52" s="52"/>
    </row>
    <row r="53" spans="1:55" ht="13" x14ac:dyDescent="0.3">
      <c r="A53" s="23">
        <f>'4JSON'!A47</f>
        <v>12012</v>
      </c>
      <c r="B53" s="20" t="str">
        <f>'4JSON'!B47</f>
        <v>Supervisors, Library, Correspondence and Related Information Clerks</v>
      </c>
      <c r="C53" s="24" t="str">
        <f>'4JSON'!D47</f>
        <v>MDS</v>
      </c>
      <c r="D53" s="24" t="e">
        <f ca="1">ABS(D$5-'4JSON'!C47)</f>
        <v>#VALUE!</v>
      </c>
      <c r="E53" s="24">
        <f ca="1">ABS(E$5-'4JSON'!E47)</f>
        <v>2</v>
      </c>
      <c r="F53" s="24">
        <f ca="1">ABS(F$5-'4JSON'!F47)</f>
        <v>3</v>
      </c>
      <c r="G53" s="24">
        <f ca="1">ABS(G$5-'4JSON'!G47)</f>
        <v>2</v>
      </c>
      <c r="H53" s="24">
        <f ca="1">ABS(H$5-'4JSON'!H47)</f>
        <v>3</v>
      </c>
      <c r="I53" s="24">
        <f>ABS(I$5-'4JSON'!I47)</f>
        <v>0</v>
      </c>
      <c r="J53" s="24">
        <f>ABS(J$5-'4JSON'!J47)</f>
        <v>0</v>
      </c>
      <c r="K53" s="24">
        <f>ABS(K$5-'4JSON'!K47)</f>
        <v>0</v>
      </c>
      <c r="L53" s="24">
        <f>ABS(L$5-'4JSON'!L47)</f>
        <v>0</v>
      </c>
      <c r="M53" s="53" t="e">
        <f t="shared" ca="1" si="0"/>
        <v>#VALUE!</v>
      </c>
      <c r="N53" s="56" t="e">
        <f t="shared" ca="1" si="1"/>
        <v>#VALUE!</v>
      </c>
      <c r="P53" s="51" t="str">
        <f ca="1">IFERROR(__xludf.DUMMYFUNCTION("""COMPUTED_VALUE"""),"SOD")</f>
        <v>SOD</v>
      </c>
      <c r="Q53" s="51">
        <f t="shared" ca="1" si="2"/>
        <v>2</v>
      </c>
      <c r="S53" s="51" t="str">
        <f ca="1">IFERROR(__xludf.DUMMYFUNCTION("""COMPUTED_VALUE"""),"OSi")</f>
        <v>OSi</v>
      </c>
      <c r="T53" s="51">
        <f t="shared" ca="1" si="3"/>
        <v>1</v>
      </c>
      <c r="W53" s="55" t="s">
        <v>227</v>
      </c>
      <c r="X53" s="55">
        <v>6</v>
      </c>
      <c r="Z53" s="55" t="str">
        <f t="shared" si="4"/>
        <v>MDS</v>
      </c>
      <c r="AF53" s="51"/>
      <c r="AG53" s="51"/>
      <c r="AH53" s="51"/>
      <c r="AI53" s="52"/>
      <c r="AJ53" s="52"/>
      <c r="AK53" s="52"/>
      <c r="AL53" s="51"/>
      <c r="AM53" s="51"/>
      <c r="AN53" s="51"/>
      <c r="AO53" s="52"/>
      <c r="AP53" s="52"/>
      <c r="AQ53" s="52"/>
      <c r="AR53" s="51"/>
      <c r="AS53" s="51"/>
      <c r="AT53" s="51"/>
      <c r="AU53" s="52"/>
      <c r="AV53" s="52"/>
      <c r="AW53" s="52"/>
      <c r="AX53" s="51"/>
      <c r="AY53" s="51"/>
      <c r="AZ53" s="51"/>
      <c r="BA53" s="52"/>
      <c r="BB53" s="52"/>
      <c r="BC53" s="52"/>
    </row>
    <row r="54" spans="1:55" ht="13" x14ac:dyDescent="0.3">
      <c r="A54" s="23">
        <f>'4JSON'!A48</f>
        <v>72025</v>
      </c>
      <c r="B54" s="20" t="str">
        <f>'4JSON'!B48</f>
        <v>Supervisors, Mail and Message Distribution Occupations</v>
      </c>
      <c r="C54" s="24" t="str">
        <f>'4JSON'!D48</f>
        <v>MDS</v>
      </c>
      <c r="D54" s="24" t="e">
        <f ca="1">ABS(D$5-'4JSON'!C48)</f>
        <v>#VALUE!</v>
      </c>
      <c r="E54" s="24">
        <f ca="1">ABS(E$5-'4JSON'!E48)</f>
        <v>2</v>
      </c>
      <c r="F54" s="24">
        <f ca="1">ABS(F$5-'4JSON'!F48)</f>
        <v>3</v>
      </c>
      <c r="G54" s="24">
        <f ca="1">ABS(G$5-'4JSON'!G48)</f>
        <v>2</v>
      </c>
      <c r="H54" s="24">
        <f ca="1">ABS(H$5-'4JSON'!H48)</f>
        <v>3</v>
      </c>
      <c r="I54" s="24">
        <f>ABS(I$5-'4JSON'!I48)</f>
        <v>0</v>
      </c>
      <c r="J54" s="24">
        <f>ABS(J$5-'4JSON'!J48)</f>
        <v>0</v>
      </c>
      <c r="K54" s="24">
        <f>ABS(K$5-'4JSON'!K48)</f>
        <v>0</v>
      </c>
      <c r="L54" s="24">
        <f>ABS(L$5-'4JSON'!L48)</f>
        <v>0</v>
      </c>
      <c r="M54" s="53" t="e">
        <f t="shared" ca="1" si="0"/>
        <v>#VALUE!</v>
      </c>
      <c r="N54" s="56" t="e">
        <f t="shared" ca="1" si="1"/>
        <v>#VALUE!</v>
      </c>
      <c r="P54" s="51" t="str">
        <f ca="1">IFERROR(__xludf.DUMMYFUNCTION("""COMPUTED_VALUE"""),"MIO")</f>
        <v>MIO</v>
      </c>
      <c r="Q54" s="51">
        <f t="shared" ca="1" si="2"/>
        <v>13</v>
      </c>
      <c r="S54" s="51" t="str">
        <f ca="1">IFERROR(__xludf.DUMMYFUNCTION("""COMPUTED_VALUE"""),"ODi")</f>
        <v>ODi</v>
      </c>
      <c r="T54" s="51">
        <f t="shared" ca="1" si="3"/>
        <v>2</v>
      </c>
      <c r="W54" s="55" t="s">
        <v>228</v>
      </c>
      <c r="X54" s="55">
        <v>6</v>
      </c>
      <c r="Z54" s="55" t="str">
        <f t="shared" si="4"/>
        <v>MDS</v>
      </c>
      <c r="AF54" s="51"/>
      <c r="AG54" s="51"/>
      <c r="AH54" s="51"/>
      <c r="AI54" s="52"/>
      <c r="AJ54" s="52"/>
      <c r="AK54" s="52"/>
      <c r="AL54" s="51"/>
      <c r="AM54" s="51"/>
      <c r="AN54" s="51"/>
      <c r="AO54" s="52"/>
      <c r="AP54" s="52"/>
      <c r="AQ54" s="52"/>
      <c r="AR54" s="51"/>
      <c r="AS54" s="51"/>
      <c r="AT54" s="51"/>
      <c r="AU54" s="52"/>
      <c r="AV54" s="52"/>
      <c r="AW54" s="52"/>
      <c r="AX54" s="51"/>
      <c r="AY54" s="51"/>
      <c r="AZ54" s="51"/>
      <c r="BA54" s="52"/>
      <c r="BB54" s="52"/>
      <c r="BC54" s="52"/>
    </row>
    <row r="55" spans="1:55" ht="13" x14ac:dyDescent="0.3">
      <c r="A55" s="23">
        <f>'4JSON'!A49</f>
        <v>12013</v>
      </c>
      <c r="B55" s="20" t="str">
        <f>'4JSON'!B49</f>
        <v>Supervisors, Recording, Distributing and Scheduling Occupations</v>
      </c>
      <c r="C55" s="24" t="str">
        <f>'4JSON'!D49</f>
        <v>MDS</v>
      </c>
      <c r="D55" s="24" t="e">
        <f ca="1">ABS(D$5-'4JSON'!C49)</f>
        <v>#VALUE!</v>
      </c>
      <c r="E55" s="24">
        <f ca="1">ABS(E$5-'4JSON'!E49)</f>
        <v>2</v>
      </c>
      <c r="F55" s="24">
        <f ca="1">ABS(F$5-'4JSON'!F49)</f>
        <v>3</v>
      </c>
      <c r="G55" s="24">
        <f ca="1">ABS(G$5-'4JSON'!G49)</f>
        <v>2</v>
      </c>
      <c r="H55" s="24">
        <f ca="1">ABS(H$5-'4JSON'!H49)</f>
        <v>3</v>
      </c>
      <c r="I55" s="24">
        <f>ABS(I$5-'4JSON'!I49)</f>
        <v>0</v>
      </c>
      <c r="J55" s="24">
        <f>ABS(J$5-'4JSON'!J49)</f>
        <v>0</v>
      </c>
      <c r="K55" s="24">
        <f>ABS(K$5-'4JSON'!K49)</f>
        <v>0</v>
      </c>
      <c r="L55" s="24">
        <f>ABS(L$5-'4JSON'!L49)</f>
        <v>0</v>
      </c>
      <c r="M55" s="53" t="e">
        <f t="shared" ca="1" si="0"/>
        <v>#VALUE!</v>
      </c>
      <c r="N55" s="56" t="e">
        <f t="shared" ca="1" si="1"/>
        <v>#VALUE!</v>
      </c>
      <c r="P55" s="51" t="str">
        <f ca="1">IFERROR(__xludf.DUMMYFUNCTION("""COMPUTED_VALUE"""),"MOI")</f>
        <v>MOI</v>
      </c>
      <c r="Q55" s="51">
        <f t="shared" ca="1" si="2"/>
        <v>80</v>
      </c>
      <c r="S55" s="51" t="str">
        <f ca="1">IFERROR(__xludf.DUMMYFUNCTION("""COMPUTED_VALUE"""),"OID")</f>
        <v>OID</v>
      </c>
      <c r="T55" s="51">
        <f t="shared" ca="1" si="3"/>
        <v>5</v>
      </c>
      <c r="W55" s="55" t="s">
        <v>229</v>
      </c>
      <c r="X55" s="55">
        <v>6</v>
      </c>
      <c r="Z55" s="55" t="str">
        <f t="shared" si="4"/>
        <v>MDS</v>
      </c>
      <c r="AF55" s="51"/>
      <c r="AG55" s="51"/>
      <c r="AH55" s="51"/>
      <c r="AI55" s="52"/>
      <c r="AJ55" s="52"/>
      <c r="AK55" s="52"/>
      <c r="AL55" s="51"/>
      <c r="AM55" s="51"/>
      <c r="AN55" s="51"/>
      <c r="AO55" s="52"/>
      <c r="AP55" s="52"/>
      <c r="AQ55" s="52"/>
      <c r="AR55" s="51"/>
      <c r="AS55" s="51"/>
      <c r="AT55" s="51"/>
      <c r="AU55" s="52"/>
      <c r="AV55" s="52"/>
      <c r="AW55" s="52"/>
      <c r="AX55" s="51"/>
      <c r="AY55" s="51"/>
      <c r="AZ55" s="51"/>
      <c r="BA55" s="52"/>
      <c r="BB55" s="52"/>
      <c r="BC55" s="52"/>
    </row>
    <row r="56" spans="1:55" ht="13" x14ac:dyDescent="0.3">
      <c r="A56" s="23">
        <f>'4JSON'!A50</f>
        <v>43202</v>
      </c>
      <c r="B56" s="20" t="str">
        <f>'4JSON'!B50</f>
        <v>Animal Control Officers</v>
      </c>
      <c r="C56" s="24" t="str">
        <f>'4JSON'!D50</f>
        <v>MDs</v>
      </c>
      <c r="D56" s="24" t="e">
        <f ca="1">ABS(D$5-'4JSON'!C50)</f>
        <v>#VALUE!</v>
      </c>
      <c r="E56" s="24">
        <f ca="1">ABS(E$5-'4JSON'!E50)</f>
        <v>2</v>
      </c>
      <c r="F56" s="24">
        <f ca="1">ABS(F$5-'4JSON'!F50)</f>
        <v>3</v>
      </c>
      <c r="G56" s="24">
        <f ca="1">ABS(G$5-'4JSON'!G50)</f>
        <v>2</v>
      </c>
      <c r="H56" s="24">
        <f ca="1">ABS(H$5-'4JSON'!H50)</f>
        <v>3</v>
      </c>
      <c r="I56" s="24">
        <f>ABS(I$5-'4JSON'!I50)</f>
        <v>0</v>
      </c>
      <c r="J56" s="24">
        <f>ABS(J$5-'4JSON'!J50)</f>
        <v>0</v>
      </c>
      <c r="K56" s="24">
        <f>ABS(K$5-'4JSON'!K50)</f>
        <v>0</v>
      </c>
      <c r="L56" s="24">
        <f>ABS(L$5-'4JSON'!L50)</f>
        <v>0</v>
      </c>
      <c r="M56" s="53" t="e">
        <f t="shared" ca="1" si="0"/>
        <v>#VALUE!</v>
      </c>
      <c r="N56" s="56" t="e">
        <f t="shared" ca="1" si="1"/>
        <v>#VALUE!</v>
      </c>
      <c r="P56" s="51" t="str">
        <f ca="1">IFERROR(__xludf.DUMMYFUNCTION("""COMPUTED_VALUE"""),"IMO")</f>
        <v>IMO</v>
      </c>
      <c r="Q56" s="51">
        <f t="shared" ca="1" si="2"/>
        <v>10</v>
      </c>
      <c r="S56" s="51" t="str">
        <f ca="1">IFERROR(__xludf.DUMMYFUNCTION("""COMPUTED_VALUE"""),"OId")</f>
        <v>OId</v>
      </c>
      <c r="T56" s="51">
        <f t="shared" ca="1" si="3"/>
        <v>5</v>
      </c>
      <c r="W56" s="55" t="s">
        <v>230</v>
      </c>
      <c r="X56" s="55">
        <v>6</v>
      </c>
      <c r="Z56" s="55" t="str">
        <f t="shared" si="4"/>
        <v>MDS</v>
      </c>
      <c r="AF56" s="51"/>
      <c r="AG56" s="51"/>
      <c r="AH56" s="51"/>
      <c r="AI56" s="52"/>
      <c r="AJ56" s="52"/>
      <c r="AK56" s="52"/>
      <c r="AL56" s="51"/>
      <c r="AM56" s="51"/>
      <c r="AN56" s="51"/>
      <c r="AO56" s="52"/>
      <c r="AP56" s="52"/>
      <c r="AQ56" s="52"/>
      <c r="AR56" s="51"/>
      <c r="AS56" s="51"/>
      <c r="AT56" s="51"/>
      <c r="AU56" s="52"/>
      <c r="AV56" s="52"/>
      <c r="AW56" s="52"/>
      <c r="AX56" s="51"/>
      <c r="AY56" s="51"/>
      <c r="AZ56" s="51"/>
      <c r="BA56" s="52"/>
      <c r="BB56" s="52"/>
      <c r="BC56" s="52"/>
    </row>
    <row r="57" spans="1:55" ht="13" x14ac:dyDescent="0.3">
      <c r="A57" s="23">
        <f>'4JSON'!A51</f>
        <v>43202</v>
      </c>
      <c r="B57" s="20" t="str">
        <f>'4JSON'!B51</f>
        <v>By-law Enforcement Officers</v>
      </c>
      <c r="C57" s="24" t="str">
        <f>'4JSON'!D51</f>
        <v>MDs</v>
      </c>
      <c r="D57" s="24" t="e">
        <f ca="1">ABS(D$5-'4JSON'!C51)</f>
        <v>#VALUE!</v>
      </c>
      <c r="E57" s="24">
        <f ca="1">ABS(E$5-'4JSON'!E51)</f>
        <v>2</v>
      </c>
      <c r="F57" s="24">
        <f ca="1">ABS(F$5-'4JSON'!F51)</f>
        <v>3</v>
      </c>
      <c r="G57" s="24">
        <f ca="1">ABS(G$5-'4JSON'!G51)</f>
        <v>2</v>
      </c>
      <c r="H57" s="24">
        <f ca="1">ABS(H$5-'4JSON'!H51)</f>
        <v>3</v>
      </c>
      <c r="I57" s="24">
        <f>ABS(I$5-'4JSON'!I51)</f>
        <v>0</v>
      </c>
      <c r="J57" s="24">
        <f>ABS(J$5-'4JSON'!J51)</f>
        <v>0</v>
      </c>
      <c r="K57" s="24">
        <f>ABS(K$5-'4JSON'!K51)</f>
        <v>0</v>
      </c>
      <c r="L57" s="24">
        <f>ABS(L$5-'4JSON'!L51)</f>
        <v>0</v>
      </c>
      <c r="M57" s="53" t="e">
        <f t="shared" ca="1" si="0"/>
        <v>#VALUE!</v>
      </c>
      <c r="N57" s="56" t="e">
        <f t="shared" ca="1" si="1"/>
        <v>#VALUE!</v>
      </c>
      <c r="P57" s="51" t="str">
        <f ca="1">IFERROR(__xludf.DUMMYFUNCTION("""COMPUTED_VALUE"""),"IOM")</f>
        <v>IOM</v>
      </c>
      <c r="Q57" s="51">
        <f t="shared" ca="1" si="2"/>
        <v>10</v>
      </c>
      <c r="S57" s="51" t="str">
        <f ca="1">IFERROR(__xludf.DUMMYFUNCTION("""COMPUTED_VALUE"""),"DIS")</f>
        <v>DIS</v>
      </c>
      <c r="T57" s="51">
        <f t="shared" ca="1" si="3"/>
        <v>7</v>
      </c>
      <c r="W57" s="55" t="s">
        <v>231</v>
      </c>
      <c r="X57" s="55">
        <v>6</v>
      </c>
      <c r="Z57" s="55" t="str">
        <f t="shared" si="4"/>
        <v>MDS</v>
      </c>
      <c r="AF57" s="51"/>
      <c r="AG57" s="51"/>
      <c r="AH57" s="51"/>
      <c r="AI57" s="52"/>
      <c r="AJ57" s="52"/>
      <c r="AK57" s="52"/>
      <c r="AL57" s="51"/>
      <c r="AM57" s="51"/>
      <c r="AN57" s="51"/>
      <c r="AO57" s="52"/>
      <c r="AP57" s="52"/>
      <c r="AQ57" s="52"/>
      <c r="AR57" s="51"/>
      <c r="AS57" s="51"/>
      <c r="AT57" s="51"/>
      <c r="AU57" s="52"/>
      <c r="AV57" s="52"/>
      <c r="AW57" s="52"/>
      <c r="AX57" s="51"/>
      <c r="AY57" s="51"/>
      <c r="AZ57" s="51"/>
      <c r="BA57" s="52"/>
      <c r="BB57" s="52"/>
      <c r="BC57" s="52"/>
    </row>
    <row r="58" spans="1:55" ht="13" x14ac:dyDescent="0.3">
      <c r="A58" s="23">
        <f>'4JSON'!A52</f>
        <v>62024</v>
      </c>
      <c r="B58" s="20" t="str">
        <f>'4JSON'!B52</f>
        <v>Cleaning Supervisors</v>
      </c>
      <c r="C58" s="24" t="str">
        <f>'4JSON'!D52</f>
        <v>MDs</v>
      </c>
      <c r="D58" s="24" t="e">
        <f ca="1">ABS(D$5-'4JSON'!C52)</f>
        <v>#VALUE!</v>
      </c>
      <c r="E58" s="24">
        <f ca="1">ABS(E$5-'4JSON'!E52)</f>
        <v>2</v>
      </c>
      <c r="F58" s="24">
        <f ca="1">ABS(F$5-'4JSON'!F52)</f>
        <v>3</v>
      </c>
      <c r="G58" s="24">
        <f ca="1">ABS(G$5-'4JSON'!G52)</f>
        <v>2</v>
      </c>
      <c r="H58" s="24">
        <f ca="1">ABS(H$5-'4JSON'!H52)</f>
        <v>3</v>
      </c>
      <c r="I58" s="24">
        <f>ABS(I$5-'4JSON'!I52)</f>
        <v>0</v>
      </c>
      <c r="J58" s="24">
        <f>ABS(J$5-'4JSON'!J52)</f>
        <v>0</v>
      </c>
      <c r="K58" s="24">
        <f>ABS(K$5-'4JSON'!K52)</f>
        <v>0</v>
      </c>
      <c r="L58" s="24">
        <f>ABS(L$5-'4JSON'!L52)</f>
        <v>0</v>
      </c>
      <c r="M58" s="53" t="e">
        <f t="shared" ca="1" si="0"/>
        <v>#VALUE!</v>
      </c>
      <c r="N58" s="56" t="e">
        <f t="shared" ca="1" si="1"/>
        <v>#VALUE!</v>
      </c>
      <c r="P58" s="51" t="str">
        <f ca="1">IFERROR(__xludf.DUMMYFUNCTION("""COMPUTED_VALUE"""),"OMI")</f>
        <v>OMI</v>
      </c>
      <c r="Q58" s="51">
        <f t="shared" ca="1" si="2"/>
        <v>169</v>
      </c>
      <c r="S58" s="51" t="str">
        <f ca="1">IFERROR(__xludf.DUMMYFUNCTION("""COMPUTED_VALUE"""),"DSI")</f>
        <v>DSI</v>
      </c>
      <c r="T58" s="51">
        <f t="shared" ca="1" si="3"/>
        <v>6</v>
      </c>
      <c r="W58" s="55" t="s">
        <v>232</v>
      </c>
      <c r="X58" s="55">
        <v>6</v>
      </c>
      <c r="Z58" s="55" t="str">
        <f t="shared" si="4"/>
        <v>MDS</v>
      </c>
      <c r="AF58" s="51"/>
      <c r="AG58" s="51"/>
      <c r="AH58" s="51"/>
      <c r="AI58" s="52"/>
      <c r="AJ58" s="52"/>
      <c r="AK58" s="52"/>
      <c r="AL58" s="51"/>
      <c r="AM58" s="51"/>
      <c r="AN58" s="51"/>
      <c r="AO58" s="52"/>
      <c r="AP58" s="52"/>
      <c r="AQ58" s="52"/>
      <c r="AR58" s="51"/>
      <c r="AS58" s="51"/>
      <c r="AT58" s="51"/>
      <c r="AU58" s="52"/>
      <c r="AV58" s="52"/>
      <c r="AW58" s="52"/>
      <c r="AX58" s="51"/>
      <c r="AY58" s="51"/>
      <c r="AZ58" s="51"/>
      <c r="BA58" s="52"/>
      <c r="BB58" s="52"/>
      <c r="BC58" s="52"/>
    </row>
    <row r="59" spans="1:55" ht="13" x14ac:dyDescent="0.3">
      <c r="A59" s="23">
        <f>'4JSON'!A53</f>
        <v>64410</v>
      </c>
      <c r="B59" s="20" t="str">
        <f>'4JSON'!B53</f>
        <v>Corporate Security Officers</v>
      </c>
      <c r="C59" s="24" t="str">
        <f>'4JSON'!D53</f>
        <v>MDs</v>
      </c>
      <c r="D59" s="24" t="e">
        <f ca="1">ABS(D$5-'4JSON'!C53)</f>
        <v>#VALUE!</v>
      </c>
      <c r="E59" s="24">
        <f ca="1">ABS(E$5-'4JSON'!E53)</f>
        <v>2</v>
      </c>
      <c r="F59" s="24">
        <f ca="1">ABS(F$5-'4JSON'!F53)</f>
        <v>3</v>
      </c>
      <c r="G59" s="24">
        <f ca="1">ABS(G$5-'4JSON'!G53)</f>
        <v>2</v>
      </c>
      <c r="H59" s="24">
        <f ca="1">ABS(H$5-'4JSON'!H53)</f>
        <v>3</v>
      </c>
      <c r="I59" s="24">
        <f>ABS(I$5-'4JSON'!I53)</f>
        <v>0</v>
      </c>
      <c r="J59" s="24">
        <f>ABS(J$5-'4JSON'!J53)</f>
        <v>0</v>
      </c>
      <c r="K59" s="24">
        <f>ABS(K$5-'4JSON'!K53)</f>
        <v>0</v>
      </c>
      <c r="L59" s="24">
        <f>ABS(L$5-'4JSON'!L53)</f>
        <v>0</v>
      </c>
      <c r="M59" s="53" t="e">
        <f t="shared" ca="1" si="0"/>
        <v>#VALUE!</v>
      </c>
      <c r="N59" s="56" t="e">
        <f t="shared" ca="1" si="1"/>
        <v>#VALUE!</v>
      </c>
      <c r="P59" s="51" t="str">
        <f ca="1">IFERROR(__xludf.DUMMYFUNCTION("""COMPUTED_VALUE"""),"DMI")</f>
        <v>DMI</v>
      </c>
      <c r="Q59" s="51">
        <f t="shared" ca="1" si="2"/>
        <v>13</v>
      </c>
      <c r="S59" s="51" t="str">
        <f ca="1">IFERROR(__xludf.DUMMYFUNCTION("""COMPUTED_VALUE"""),"DSi")</f>
        <v>DSi</v>
      </c>
      <c r="T59" s="51">
        <f t="shared" ca="1" si="3"/>
        <v>2</v>
      </c>
      <c r="W59" s="55" t="s">
        <v>233</v>
      </c>
      <c r="X59" s="55">
        <v>5</v>
      </c>
      <c r="Z59" s="55" t="str">
        <f t="shared" si="4"/>
        <v>MDS</v>
      </c>
      <c r="AF59" s="51"/>
      <c r="AG59" s="51"/>
      <c r="AH59" s="51"/>
      <c r="AI59" s="52"/>
      <c r="AJ59" s="52"/>
      <c r="AK59" s="52"/>
      <c r="AL59" s="51"/>
      <c r="AM59" s="51"/>
      <c r="AN59" s="51"/>
      <c r="AO59" s="52"/>
      <c r="AP59" s="52"/>
      <c r="AQ59" s="52"/>
      <c r="AR59" s="51"/>
      <c r="AS59" s="51"/>
      <c r="AT59" s="51"/>
      <c r="AU59" s="52"/>
      <c r="AV59" s="52"/>
      <c r="AW59" s="52"/>
      <c r="AX59" s="51"/>
      <c r="AY59" s="51"/>
      <c r="AZ59" s="51"/>
      <c r="BA59" s="52"/>
      <c r="BB59" s="52"/>
      <c r="BC59" s="52"/>
    </row>
    <row r="60" spans="1:55" ht="13" x14ac:dyDescent="0.3">
      <c r="A60" s="23">
        <f>'4JSON'!A54</f>
        <v>43201</v>
      </c>
      <c r="B60" s="20" t="str">
        <f>'4JSON'!B54</f>
        <v>Correctional Service Officers</v>
      </c>
      <c r="C60" s="24" t="str">
        <f>'4JSON'!D54</f>
        <v>MDs</v>
      </c>
      <c r="D60" s="24" t="e">
        <f ca="1">ABS(D$5-'4JSON'!C54)</f>
        <v>#VALUE!</v>
      </c>
      <c r="E60" s="24">
        <f ca="1">ABS(E$5-'4JSON'!E54)</f>
        <v>2</v>
      </c>
      <c r="F60" s="24">
        <f ca="1">ABS(F$5-'4JSON'!F54)</f>
        <v>3</v>
      </c>
      <c r="G60" s="24">
        <f ca="1">ABS(G$5-'4JSON'!G54)</f>
        <v>2</v>
      </c>
      <c r="H60" s="24">
        <f ca="1">ABS(H$5-'4JSON'!H54)</f>
        <v>3</v>
      </c>
      <c r="I60" s="24">
        <f>ABS(I$5-'4JSON'!I54)</f>
        <v>0</v>
      </c>
      <c r="J60" s="24">
        <f>ABS(J$5-'4JSON'!J54)</f>
        <v>0</v>
      </c>
      <c r="K60" s="24">
        <f>ABS(K$5-'4JSON'!K54)</f>
        <v>0</v>
      </c>
      <c r="L60" s="24">
        <f>ABS(L$5-'4JSON'!L54)</f>
        <v>0</v>
      </c>
      <c r="M60" s="53" t="e">
        <f t="shared" ca="1" si="0"/>
        <v>#VALUE!</v>
      </c>
      <c r="N60" s="56" t="e">
        <f t="shared" ca="1" si="1"/>
        <v>#VALUE!</v>
      </c>
      <c r="P60" s="51"/>
      <c r="Q60" s="51">
        <f t="shared" si="2"/>
        <v>0</v>
      </c>
      <c r="S60" s="51" t="str">
        <f ca="1">IFERROR(__xludf.DUMMYFUNCTION("""COMPUTED_VALUE"""),"IDS")</f>
        <v>IDS</v>
      </c>
      <c r="T60" s="51">
        <f t="shared" ca="1" si="3"/>
        <v>13</v>
      </c>
      <c r="W60" s="55" t="s">
        <v>234</v>
      </c>
      <c r="X60" s="55">
        <v>5</v>
      </c>
      <c r="Z60" s="55" t="str">
        <f t="shared" si="4"/>
        <v>MDS</v>
      </c>
      <c r="AF60" s="51"/>
      <c r="AG60" s="51"/>
      <c r="AH60" s="51"/>
      <c r="AI60" s="52"/>
      <c r="AJ60" s="52"/>
      <c r="AK60" s="52"/>
      <c r="AL60" s="51"/>
      <c r="AM60" s="51"/>
      <c r="AN60" s="51"/>
      <c r="AO60" s="52"/>
      <c r="AP60" s="52"/>
      <c r="AQ60" s="52"/>
      <c r="AR60" s="51"/>
      <c r="AS60" s="51"/>
      <c r="AT60" s="51"/>
      <c r="AU60" s="52"/>
      <c r="AV60" s="52"/>
      <c r="AW60" s="52"/>
      <c r="AX60" s="51"/>
      <c r="AY60" s="51"/>
      <c r="AZ60" s="51"/>
      <c r="BA60" s="52"/>
      <c r="BB60" s="52"/>
      <c r="BC60" s="52"/>
    </row>
    <row r="61" spans="1:55" ht="13" x14ac:dyDescent="0.3">
      <c r="A61" s="23">
        <f>'4JSON'!A55</f>
        <v>62029</v>
      </c>
      <c r="B61" s="20" t="str">
        <f>'4JSON'!B55</f>
        <v>Dry Cleaning and Laundry Supervisors</v>
      </c>
      <c r="C61" s="24" t="str">
        <f>'4JSON'!D55</f>
        <v>MDs</v>
      </c>
      <c r="D61" s="24" t="e">
        <f ca="1">ABS(D$5-'4JSON'!C55)</f>
        <v>#VALUE!</v>
      </c>
      <c r="E61" s="24">
        <f ca="1">ABS(E$5-'4JSON'!E55)</f>
        <v>2</v>
      </c>
      <c r="F61" s="24">
        <f ca="1">ABS(F$5-'4JSON'!F55)</f>
        <v>3</v>
      </c>
      <c r="G61" s="24">
        <f ca="1">ABS(G$5-'4JSON'!G55)</f>
        <v>2</v>
      </c>
      <c r="H61" s="24">
        <f ca="1">ABS(H$5-'4JSON'!H55)</f>
        <v>3</v>
      </c>
      <c r="I61" s="24">
        <f>ABS(I$5-'4JSON'!I55)</f>
        <v>0</v>
      </c>
      <c r="J61" s="24">
        <f>ABS(J$5-'4JSON'!J55)</f>
        <v>0</v>
      </c>
      <c r="K61" s="24">
        <f>ABS(K$5-'4JSON'!K55)</f>
        <v>0</v>
      </c>
      <c r="L61" s="24">
        <f>ABS(L$5-'4JSON'!L55)</f>
        <v>0</v>
      </c>
      <c r="M61" s="53" t="e">
        <f t="shared" ca="1" si="0"/>
        <v>#VALUE!</v>
      </c>
      <c r="N61" s="56" t="e">
        <f t="shared" ca="1" si="1"/>
        <v>#VALUE!</v>
      </c>
      <c r="P61" s="51"/>
      <c r="Q61" s="51">
        <f t="shared" si="2"/>
        <v>0</v>
      </c>
      <c r="S61" s="51" t="str">
        <f ca="1">IFERROR(__xludf.DUMMYFUNCTION("""COMPUTED_VALUE"""),"Dim")</f>
        <v>Dim</v>
      </c>
      <c r="T61" s="51">
        <f t="shared" ca="1" si="3"/>
        <v>6</v>
      </c>
      <c r="W61" s="55" t="s">
        <v>235</v>
      </c>
      <c r="X61" s="55">
        <v>5</v>
      </c>
      <c r="Z61" s="55" t="str">
        <f t="shared" si="4"/>
        <v>MDS</v>
      </c>
      <c r="AF61" s="51"/>
      <c r="AG61" s="51"/>
      <c r="AH61" s="51"/>
      <c r="AI61" s="52"/>
      <c r="AJ61" s="52"/>
      <c r="AK61" s="52"/>
      <c r="AL61" s="51"/>
      <c r="AM61" s="51"/>
      <c r="AN61" s="51"/>
      <c r="AO61" s="52"/>
      <c r="AP61" s="52"/>
      <c r="AQ61" s="52"/>
      <c r="AR61" s="51"/>
      <c r="AS61" s="51"/>
      <c r="AT61" s="51"/>
      <c r="AU61" s="52"/>
      <c r="AV61" s="52"/>
      <c r="AW61" s="52"/>
      <c r="AX61" s="51"/>
      <c r="AY61" s="51"/>
      <c r="AZ61" s="51"/>
      <c r="BA61" s="52"/>
      <c r="BB61" s="52"/>
      <c r="BC61" s="52"/>
    </row>
    <row r="62" spans="1:55" ht="13" x14ac:dyDescent="0.3">
      <c r="A62" s="23">
        <f>'4JSON'!A56</f>
        <v>62021</v>
      </c>
      <c r="B62" s="20" t="str">
        <f>'4JSON'!B56</f>
        <v>Executive Housekeepers</v>
      </c>
      <c r="C62" s="24" t="str">
        <f>'4JSON'!D56</f>
        <v>MDs</v>
      </c>
      <c r="D62" s="24" t="e">
        <f ca="1">ABS(D$5-'4JSON'!C56)</f>
        <v>#VALUE!</v>
      </c>
      <c r="E62" s="24">
        <f ca="1">ABS(E$5-'4JSON'!E56)</f>
        <v>2</v>
      </c>
      <c r="F62" s="24">
        <f ca="1">ABS(F$5-'4JSON'!F56)</f>
        <v>3</v>
      </c>
      <c r="G62" s="24">
        <f ca="1">ABS(G$5-'4JSON'!G56)</f>
        <v>2</v>
      </c>
      <c r="H62" s="24">
        <f ca="1">ABS(H$5-'4JSON'!H56)</f>
        <v>3</v>
      </c>
      <c r="I62" s="24">
        <f>ABS(I$5-'4JSON'!I56)</f>
        <v>0</v>
      </c>
      <c r="J62" s="24">
        <f>ABS(J$5-'4JSON'!J56)</f>
        <v>0</v>
      </c>
      <c r="K62" s="24">
        <f>ABS(K$5-'4JSON'!K56)</f>
        <v>0</v>
      </c>
      <c r="L62" s="24">
        <f>ABS(L$5-'4JSON'!L56)</f>
        <v>0</v>
      </c>
      <c r="M62" s="53" t="e">
        <f t="shared" ca="1" si="0"/>
        <v>#VALUE!</v>
      </c>
      <c r="N62" s="56" t="e">
        <f t="shared" ca="1" si="1"/>
        <v>#VALUE!</v>
      </c>
      <c r="P62" s="51"/>
      <c r="Q62" s="51">
        <f t="shared" si="2"/>
        <v>0</v>
      </c>
      <c r="S62" s="51" t="str">
        <f ca="1">IFERROR(__xludf.DUMMYFUNCTION("""COMPUTED_VALUE"""),"MDI")</f>
        <v>MDI</v>
      </c>
      <c r="T62" s="51">
        <f t="shared" ca="1" si="3"/>
        <v>1</v>
      </c>
      <c r="W62" s="55" t="s">
        <v>236</v>
      </c>
      <c r="X62" s="55">
        <v>5</v>
      </c>
      <c r="Z62" s="55" t="str">
        <f t="shared" si="4"/>
        <v>MDS</v>
      </c>
      <c r="AF62" s="51"/>
      <c r="AG62" s="51"/>
      <c r="AH62" s="51"/>
      <c r="AI62" s="52"/>
      <c r="AJ62" s="52"/>
      <c r="AK62" s="52"/>
      <c r="AL62" s="51"/>
      <c r="AM62" s="51"/>
      <c r="AN62" s="51"/>
      <c r="AO62" s="52"/>
      <c r="AP62" s="52"/>
      <c r="AQ62" s="52"/>
      <c r="AR62" s="51"/>
      <c r="AS62" s="51"/>
      <c r="AT62" s="51"/>
      <c r="AU62" s="52"/>
      <c r="AV62" s="52"/>
      <c r="AW62" s="52"/>
      <c r="AX62" s="51"/>
      <c r="AY62" s="51"/>
      <c r="AZ62" s="51"/>
      <c r="BA62" s="52"/>
      <c r="BB62" s="52"/>
      <c r="BC62" s="52"/>
    </row>
    <row r="63" spans="1:55" ht="13" x14ac:dyDescent="0.3">
      <c r="A63" s="23">
        <f>'4JSON'!A57</f>
        <v>64311</v>
      </c>
      <c r="B63" s="20" t="str">
        <f>'4JSON'!B57</f>
        <v>Flight Pursers, Customer Service Directors and Passenger Service Directors</v>
      </c>
      <c r="C63" s="24" t="str">
        <f>'4JSON'!D57</f>
        <v>MDs</v>
      </c>
      <c r="D63" s="24" t="e">
        <f ca="1">ABS(D$5-'4JSON'!C57)</f>
        <v>#VALUE!</v>
      </c>
      <c r="E63" s="24">
        <f ca="1">ABS(E$5-'4JSON'!E57)</f>
        <v>2</v>
      </c>
      <c r="F63" s="24">
        <f ca="1">ABS(F$5-'4JSON'!F57)</f>
        <v>3</v>
      </c>
      <c r="G63" s="24">
        <f ca="1">ABS(G$5-'4JSON'!G57)</f>
        <v>2</v>
      </c>
      <c r="H63" s="24">
        <f ca="1">ABS(H$5-'4JSON'!H57)</f>
        <v>3</v>
      </c>
      <c r="I63" s="24">
        <f>ABS(I$5-'4JSON'!I57)</f>
        <v>0</v>
      </c>
      <c r="J63" s="24">
        <f>ABS(J$5-'4JSON'!J57)</f>
        <v>0</v>
      </c>
      <c r="K63" s="24">
        <f>ABS(K$5-'4JSON'!K57)</f>
        <v>0</v>
      </c>
      <c r="L63" s="24">
        <f>ABS(L$5-'4JSON'!L57)</f>
        <v>0</v>
      </c>
      <c r="M63" s="53" t="e">
        <f t="shared" ca="1" si="0"/>
        <v>#VALUE!</v>
      </c>
      <c r="N63" s="56" t="e">
        <f t="shared" ca="1" si="1"/>
        <v>#VALUE!</v>
      </c>
      <c r="P63" s="51"/>
      <c r="Q63" s="51">
        <f t="shared" si="2"/>
        <v>0</v>
      </c>
      <c r="S63" s="51" t="str">
        <f ca="1">IFERROR(__xludf.DUMMYFUNCTION("""COMPUTED_VALUE"""),"MDi")</f>
        <v>MDi</v>
      </c>
      <c r="T63" s="51">
        <f t="shared" ca="1" si="3"/>
        <v>1</v>
      </c>
      <c r="W63" s="55" t="s">
        <v>237</v>
      </c>
      <c r="X63" s="55">
        <v>4</v>
      </c>
      <c r="Z63" s="55" t="str">
        <f t="shared" si="4"/>
        <v>MDS</v>
      </c>
      <c r="AF63" s="51"/>
      <c r="AG63" s="51"/>
      <c r="AH63" s="51"/>
      <c r="AI63" s="52"/>
      <c r="AJ63" s="52"/>
      <c r="AK63" s="52"/>
      <c r="AL63" s="51"/>
      <c r="AM63" s="51"/>
      <c r="AN63" s="51"/>
      <c r="AO63" s="52"/>
      <c r="AP63" s="52"/>
      <c r="AQ63" s="52"/>
      <c r="AR63" s="51"/>
      <c r="AS63" s="51"/>
      <c r="AT63" s="51"/>
      <c r="AU63" s="52"/>
      <c r="AV63" s="52"/>
      <c r="AW63" s="52"/>
      <c r="AX63" s="51"/>
      <c r="AY63" s="51"/>
      <c r="AZ63" s="51"/>
      <c r="BA63" s="52"/>
      <c r="BB63" s="52"/>
      <c r="BC63" s="52"/>
    </row>
    <row r="64" spans="1:55" ht="13" x14ac:dyDescent="0.3">
      <c r="A64" s="23">
        <f>'4JSON'!A58</f>
        <v>62020</v>
      </c>
      <c r="B64" s="20" t="str">
        <f>'4JSON'!B58</f>
        <v>Food Service Supervisors</v>
      </c>
      <c r="C64" s="24" t="str">
        <f>'4JSON'!D58</f>
        <v>MDs</v>
      </c>
      <c r="D64" s="24" t="e">
        <f ca="1">ABS(D$5-'4JSON'!C58)</f>
        <v>#VALUE!</v>
      </c>
      <c r="E64" s="24">
        <f ca="1">ABS(E$5-'4JSON'!E58)</f>
        <v>2</v>
      </c>
      <c r="F64" s="24">
        <f ca="1">ABS(F$5-'4JSON'!F58)</f>
        <v>3</v>
      </c>
      <c r="G64" s="24">
        <f ca="1">ABS(G$5-'4JSON'!G58)</f>
        <v>2</v>
      </c>
      <c r="H64" s="24">
        <f ca="1">ABS(H$5-'4JSON'!H58)</f>
        <v>3</v>
      </c>
      <c r="I64" s="24">
        <f>ABS(I$5-'4JSON'!I58)</f>
        <v>0</v>
      </c>
      <c r="J64" s="24">
        <f>ABS(J$5-'4JSON'!J58)</f>
        <v>0</v>
      </c>
      <c r="K64" s="24">
        <f>ABS(K$5-'4JSON'!K58)</f>
        <v>0</v>
      </c>
      <c r="L64" s="24">
        <f>ABS(L$5-'4JSON'!L58)</f>
        <v>0</v>
      </c>
      <c r="M64" s="53" t="e">
        <f t="shared" ca="1" si="0"/>
        <v>#VALUE!</v>
      </c>
      <c r="N64" s="56" t="e">
        <f t="shared" ca="1" si="1"/>
        <v>#VALUE!</v>
      </c>
      <c r="P64" s="51"/>
      <c r="Q64" s="51">
        <f t="shared" si="2"/>
        <v>0</v>
      </c>
      <c r="S64" s="51" t="str">
        <f ca="1">IFERROR(__xludf.DUMMYFUNCTION("""COMPUTED_VALUE"""),"Mdi")</f>
        <v>Mdi</v>
      </c>
      <c r="T64" s="51">
        <f t="shared" ca="1" si="3"/>
        <v>1</v>
      </c>
      <c r="W64" s="55" t="s">
        <v>238</v>
      </c>
      <c r="X64" s="55">
        <v>4</v>
      </c>
      <c r="Z64" s="55" t="str">
        <f t="shared" si="4"/>
        <v>MDS</v>
      </c>
      <c r="AF64" s="51"/>
      <c r="AG64" s="51"/>
      <c r="AH64" s="51"/>
      <c r="AI64" s="52"/>
      <c r="AJ64" s="52"/>
      <c r="AK64" s="52"/>
      <c r="AL64" s="51"/>
      <c r="AM64" s="51"/>
      <c r="AN64" s="51"/>
      <c r="AO64" s="52"/>
      <c r="AP64" s="52"/>
      <c r="AQ64" s="52"/>
      <c r="AR64" s="51"/>
      <c r="AS64" s="51"/>
      <c r="AT64" s="51"/>
      <c r="AU64" s="52"/>
      <c r="AV64" s="52"/>
      <c r="AW64" s="52"/>
      <c r="AX64" s="51"/>
      <c r="AY64" s="51"/>
      <c r="AZ64" s="51"/>
      <c r="BA64" s="52"/>
      <c r="BB64" s="52"/>
      <c r="BC64" s="52"/>
    </row>
    <row r="65" spans="1:55" ht="13" x14ac:dyDescent="0.3">
      <c r="A65" s="23">
        <f>'4JSON'!A59</f>
        <v>43202</v>
      </c>
      <c r="B65" s="20" t="str">
        <f>'4JSON'!B59</f>
        <v>Garbage Collection Inspectors</v>
      </c>
      <c r="C65" s="24" t="str">
        <f>'4JSON'!D59</f>
        <v>MDs</v>
      </c>
      <c r="D65" s="24" t="e">
        <f ca="1">ABS(D$5-'4JSON'!C59)</f>
        <v>#VALUE!</v>
      </c>
      <c r="E65" s="24">
        <f ca="1">ABS(E$5-'4JSON'!E59)</f>
        <v>2</v>
      </c>
      <c r="F65" s="24">
        <f ca="1">ABS(F$5-'4JSON'!F59)</f>
        <v>3</v>
      </c>
      <c r="G65" s="24">
        <f ca="1">ABS(G$5-'4JSON'!G59)</f>
        <v>2</v>
      </c>
      <c r="H65" s="24">
        <f ca="1">ABS(H$5-'4JSON'!H59)</f>
        <v>3</v>
      </c>
      <c r="I65" s="24">
        <f>ABS(I$5-'4JSON'!I59)</f>
        <v>0</v>
      </c>
      <c r="J65" s="24">
        <f>ABS(J$5-'4JSON'!J59)</f>
        <v>0</v>
      </c>
      <c r="K65" s="24">
        <f>ABS(K$5-'4JSON'!K59)</f>
        <v>0</v>
      </c>
      <c r="L65" s="24">
        <f>ABS(L$5-'4JSON'!L59)</f>
        <v>0</v>
      </c>
      <c r="M65" s="53" t="e">
        <f t="shared" ca="1" si="0"/>
        <v>#VALUE!</v>
      </c>
      <c r="N65" s="56" t="e">
        <f t="shared" ca="1" si="1"/>
        <v>#VALUE!</v>
      </c>
      <c r="P65" s="51"/>
      <c r="Q65" s="51">
        <f t="shared" si="2"/>
        <v>0</v>
      </c>
      <c r="S65" s="51" t="str">
        <f ca="1">IFERROR(__xludf.DUMMYFUNCTION("""COMPUTED_VALUE"""),"MID")</f>
        <v>MID</v>
      </c>
      <c r="T65" s="51">
        <f t="shared" ca="1" si="3"/>
        <v>13</v>
      </c>
      <c r="W65" s="55" t="s">
        <v>239</v>
      </c>
      <c r="X65" s="55">
        <v>4</v>
      </c>
      <c r="Z65" s="55" t="str">
        <f t="shared" si="4"/>
        <v>MDS</v>
      </c>
      <c r="AF65" s="51"/>
      <c r="AG65" s="51"/>
      <c r="AH65" s="51"/>
      <c r="AI65" s="52"/>
      <c r="AJ65" s="52"/>
      <c r="AK65" s="52"/>
      <c r="AL65" s="51"/>
      <c r="AM65" s="51"/>
      <c r="AN65" s="51"/>
      <c r="AO65" s="52"/>
      <c r="AP65" s="52"/>
      <c r="AQ65" s="52"/>
      <c r="AR65" s="51"/>
      <c r="AS65" s="51"/>
      <c r="AT65" s="51"/>
      <c r="AU65" s="52"/>
      <c r="AV65" s="52"/>
      <c r="AW65" s="52"/>
      <c r="AX65" s="51"/>
      <c r="AY65" s="51"/>
      <c r="AZ65" s="51"/>
      <c r="BA65" s="52"/>
      <c r="BB65" s="52"/>
      <c r="BC65" s="52"/>
    </row>
    <row r="66" spans="1:55" ht="13" x14ac:dyDescent="0.3">
      <c r="A66" s="23">
        <f>'4JSON'!A60</f>
        <v>43202</v>
      </c>
      <c r="B66" s="20" t="str">
        <f>'4JSON'!B60</f>
        <v>Liquor Licence Inspectors</v>
      </c>
      <c r="C66" s="24" t="str">
        <f>'4JSON'!D60</f>
        <v>MDs</v>
      </c>
      <c r="D66" s="24" t="e">
        <f ca="1">ABS(D$5-'4JSON'!C60)</f>
        <v>#VALUE!</v>
      </c>
      <c r="E66" s="24">
        <f ca="1">ABS(E$5-'4JSON'!E60)</f>
        <v>2</v>
      </c>
      <c r="F66" s="24">
        <f ca="1">ABS(F$5-'4JSON'!F60)</f>
        <v>3</v>
      </c>
      <c r="G66" s="24">
        <f ca="1">ABS(G$5-'4JSON'!G60)</f>
        <v>2</v>
      </c>
      <c r="H66" s="24">
        <f ca="1">ABS(H$5-'4JSON'!H60)</f>
        <v>3</v>
      </c>
      <c r="I66" s="24">
        <f>ABS(I$5-'4JSON'!I60)</f>
        <v>0</v>
      </c>
      <c r="J66" s="24">
        <f>ABS(J$5-'4JSON'!J60)</f>
        <v>0</v>
      </c>
      <c r="K66" s="24">
        <f>ABS(K$5-'4JSON'!K60)</f>
        <v>0</v>
      </c>
      <c r="L66" s="24">
        <f>ABS(L$5-'4JSON'!L60)</f>
        <v>0</v>
      </c>
      <c r="M66" s="53" t="e">
        <f t="shared" ca="1" si="0"/>
        <v>#VALUE!</v>
      </c>
      <c r="N66" s="56" t="e">
        <f t="shared" ca="1" si="1"/>
        <v>#VALUE!</v>
      </c>
      <c r="P66" s="51"/>
      <c r="Q66" s="51">
        <f t="shared" si="2"/>
        <v>0</v>
      </c>
      <c r="S66" s="51" t="str">
        <f ca="1">IFERROR(__xludf.DUMMYFUNCTION("""COMPUTED_VALUE"""),"MId")</f>
        <v>MId</v>
      </c>
      <c r="T66" s="51">
        <f t="shared" ca="1" si="3"/>
        <v>11</v>
      </c>
      <c r="W66" s="55" t="s">
        <v>240</v>
      </c>
      <c r="X66" s="55">
        <v>4</v>
      </c>
      <c r="Z66" s="55" t="str">
        <f t="shared" si="4"/>
        <v>MDS</v>
      </c>
      <c r="AF66" s="51"/>
      <c r="AG66" s="51"/>
      <c r="AH66" s="51"/>
      <c r="AI66" s="52"/>
      <c r="AJ66" s="52"/>
      <c r="AK66" s="52"/>
      <c r="AL66" s="51"/>
      <c r="AM66" s="51"/>
      <c r="AN66" s="51"/>
      <c r="AO66" s="52"/>
      <c r="AP66" s="52"/>
      <c r="AQ66" s="52"/>
      <c r="AR66" s="51"/>
      <c r="AS66" s="51"/>
      <c r="AT66" s="51"/>
      <c r="AU66" s="52"/>
      <c r="AV66" s="52"/>
      <c r="AW66" s="52"/>
      <c r="AX66" s="51"/>
      <c r="AY66" s="51"/>
      <c r="AZ66" s="51"/>
      <c r="BA66" s="52"/>
      <c r="BB66" s="52"/>
      <c r="BC66" s="52"/>
    </row>
    <row r="67" spans="1:55" ht="13" x14ac:dyDescent="0.3">
      <c r="A67" s="23">
        <f>'4JSON'!A61</f>
        <v>13101</v>
      </c>
      <c r="B67" s="20" t="str">
        <f>'4JSON'!B61</f>
        <v>Property Administrators</v>
      </c>
      <c r="C67" s="24" t="str">
        <f>'4JSON'!D61</f>
        <v>MDs</v>
      </c>
      <c r="D67" s="24" t="e">
        <f ca="1">ABS(D$5-'4JSON'!C61)</f>
        <v>#VALUE!</v>
      </c>
      <c r="E67" s="24">
        <f ca="1">ABS(E$5-'4JSON'!E61)</f>
        <v>2</v>
      </c>
      <c r="F67" s="24">
        <f ca="1">ABS(F$5-'4JSON'!F61)</f>
        <v>3</v>
      </c>
      <c r="G67" s="24">
        <f ca="1">ABS(G$5-'4JSON'!G61)</f>
        <v>2</v>
      </c>
      <c r="H67" s="24">
        <f ca="1">ABS(H$5-'4JSON'!H61)</f>
        <v>3</v>
      </c>
      <c r="I67" s="24">
        <f>ABS(I$5-'4JSON'!I61)</f>
        <v>0</v>
      </c>
      <c r="J67" s="24">
        <f>ABS(J$5-'4JSON'!J61)</f>
        <v>0</v>
      </c>
      <c r="K67" s="24">
        <f>ABS(K$5-'4JSON'!K61)</f>
        <v>0</v>
      </c>
      <c r="L67" s="24">
        <f>ABS(L$5-'4JSON'!L61)</f>
        <v>0</v>
      </c>
      <c r="M67" s="53" t="e">
        <f t="shared" ca="1" si="0"/>
        <v>#VALUE!</v>
      </c>
      <c r="N67" s="56" t="e">
        <f t="shared" ca="1" si="1"/>
        <v>#VALUE!</v>
      </c>
      <c r="P67" s="51"/>
      <c r="Q67" s="51">
        <f t="shared" si="2"/>
        <v>0</v>
      </c>
      <c r="S67" s="51" t="str">
        <f ca="1">IFERROR(__xludf.DUMMYFUNCTION("""COMPUTED_VALUE"""),"Mid")</f>
        <v>Mid</v>
      </c>
      <c r="T67" s="51">
        <f t="shared" ca="1" si="3"/>
        <v>19</v>
      </c>
      <c r="W67" s="55" t="s">
        <v>241</v>
      </c>
      <c r="X67" s="55">
        <v>4</v>
      </c>
      <c r="Z67" s="55" t="str">
        <f t="shared" si="4"/>
        <v>MDS</v>
      </c>
      <c r="AF67" s="51"/>
      <c r="AG67" s="51"/>
      <c r="AH67" s="51"/>
      <c r="AI67" s="52"/>
      <c r="AJ67" s="52"/>
      <c r="AK67" s="52"/>
      <c r="AL67" s="51"/>
      <c r="AM67" s="51"/>
      <c r="AN67" s="51"/>
      <c r="AO67" s="52"/>
      <c r="AP67" s="52"/>
      <c r="AQ67" s="52"/>
      <c r="AR67" s="51"/>
      <c r="AS67" s="51"/>
      <c r="AT67" s="51"/>
      <c r="AU67" s="52"/>
      <c r="AV67" s="52"/>
      <c r="AW67" s="52"/>
      <c r="AX67" s="51"/>
      <c r="AY67" s="51"/>
      <c r="AZ67" s="51"/>
      <c r="BA67" s="52"/>
      <c r="BB67" s="52"/>
      <c r="BC67" s="52"/>
    </row>
    <row r="68" spans="1:55" ht="13" x14ac:dyDescent="0.3">
      <c r="A68" s="23">
        <f>'4JSON'!A62</f>
        <v>12102</v>
      </c>
      <c r="B68" s="20" t="str">
        <f>'4JSON'!B62</f>
        <v>Purchasing Agents and Officers</v>
      </c>
      <c r="C68" s="24" t="str">
        <f>'4JSON'!D62</f>
        <v>MDs</v>
      </c>
      <c r="D68" s="24" t="e">
        <f ca="1">ABS(D$5-'4JSON'!C62)</f>
        <v>#VALUE!</v>
      </c>
      <c r="E68" s="24">
        <f ca="1">ABS(E$5-'4JSON'!E62)</f>
        <v>2</v>
      </c>
      <c r="F68" s="24">
        <f ca="1">ABS(F$5-'4JSON'!F62)</f>
        <v>3</v>
      </c>
      <c r="G68" s="24">
        <f ca="1">ABS(G$5-'4JSON'!G62)</f>
        <v>2</v>
      </c>
      <c r="H68" s="24">
        <f ca="1">ABS(H$5-'4JSON'!H62)</f>
        <v>3</v>
      </c>
      <c r="I68" s="24">
        <f>ABS(I$5-'4JSON'!I62)</f>
        <v>0</v>
      </c>
      <c r="J68" s="24">
        <f>ABS(J$5-'4JSON'!J62)</f>
        <v>0</v>
      </c>
      <c r="K68" s="24">
        <f>ABS(K$5-'4JSON'!K62)</f>
        <v>0</v>
      </c>
      <c r="L68" s="24">
        <f>ABS(L$5-'4JSON'!L62)</f>
        <v>0</v>
      </c>
      <c r="M68" s="53" t="e">
        <f t="shared" ca="1" si="0"/>
        <v>#VALUE!</v>
      </c>
      <c r="N68" s="56" t="e">
        <f t="shared" ca="1" si="1"/>
        <v>#VALUE!</v>
      </c>
      <c r="P68" s="51"/>
      <c r="Q68" s="51">
        <f t="shared" si="2"/>
        <v>0</v>
      </c>
      <c r="S68" s="51" t="str">
        <f ca="1">IFERROR(__xludf.DUMMYFUNCTION("""COMPUTED_VALUE"""),"IDM")</f>
        <v>IDM</v>
      </c>
      <c r="T68" s="51">
        <f t="shared" ca="1" si="3"/>
        <v>13</v>
      </c>
      <c r="W68" s="55" t="s">
        <v>242</v>
      </c>
      <c r="X68" s="55">
        <v>4</v>
      </c>
      <c r="Z68" s="55" t="str">
        <f t="shared" si="4"/>
        <v>MDS</v>
      </c>
      <c r="AF68" s="51"/>
      <c r="AG68" s="51"/>
      <c r="AH68" s="51"/>
      <c r="AI68" s="52"/>
      <c r="AJ68" s="52"/>
      <c r="AK68" s="52"/>
      <c r="AL68" s="51"/>
      <c r="AM68" s="51"/>
      <c r="AN68" s="51"/>
      <c r="AO68" s="52"/>
      <c r="AP68" s="52"/>
      <c r="AQ68" s="52"/>
      <c r="AR68" s="51"/>
      <c r="AS68" s="51"/>
      <c r="AT68" s="51"/>
      <c r="AU68" s="52"/>
      <c r="AV68" s="52"/>
      <c r="AW68" s="52"/>
      <c r="AX68" s="51"/>
      <c r="AY68" s="51"/>
      <c r="AZ68" s="51"/>
      <c r="BA68" s="52"/>
      <c r="BB68" s="52"/>
      <c r="BC68" s="52"/>
    </row>
    <row r="69" spans="1:55" ht="13" x14ac:dyDescent="0.3">
      <c r="A69" s="23">
        <f>'4JSON'!A63</f>
        <v>64311</v>
      </c>
      <c r="B69" s="20" t="str">
        <f>'4JSON'!B63</f>
        <v>Ship Pursers</v>
      </c>
      <c r="C69" s="24" t="str">
        <f>'4JSON'!D63</f>
        <v>MDs</v>
      </c>
      <c r="D69" s="24" t="e">
        <f ca="1">ABS(D$5-'4JSON'!C63)</f>
        <v>#VALUE!</v>
      </c>
      <c r="E69" s="24">
        <f ca="1">ABS(E$5-'4JSON'!E63)</f>
        <v>2</v>
      </c>
      <c r="F69" s="24">
        <f ca="1">ABS(F$5-'4JSON'!F63)</f>
        <v>3</v>
      </c>
      <c r="G69" s="24">
        <f ca="1">ABS(G$5-'4JSON'!G63)</f>
        <v>2</v>
      </c>
      <c r="H69" s="24">
        <f ca="1">ABS(H$5-'4JSON'!H63)</f>
        <v>3</v>
      </c>
      <c r="I69" s="24">
        <f>ABS(I$5-'4JSON'!I63)</f>
        <v>0</v>
      </c>
      <c r="J69" s="24">
        <f>ABS(J$5-'4JSON'!J63)</f>
        <v>0</v>
      </c>
      <c r="K69" s="24">
        <f>ABS(K$5-'4JSON'!K63)</f>
        <v>0</v>
      </c>
      <c r="L69" s="24">
        <f>ABS(L$5-'4JSON'!L63)</f>
        <v>0</v>
      </c>
      <c r="M69" s="53" t="e">
        <f t="shared" ca="1" si="0"/>
        <v>#VALUE!</v>
      </c>
      <c r="N69" s="56" t="e">
        <f t="shared" ca="1" si="1"/>
        <v>#VALUE!</v>
      </c>
      <c r="P69" s="51"/>
      <c r="Q69" s="51">
        <f t="shared" si="2"/>
        <v>0</v>
      </c>
      <c r="S69" s="51" t="str">
        <f ca="1">IFERROR(__xludf.DUMMYFUNCTION("""COMPUTED_VALUE"""),"IMD")</f>
        <v>IMD</v>
      </c>
      <c r="T69" s="51">
        <f t="shared" ca="1" si="3"/>
        <v>20</v>
      </c>
      <c r="W69" s="55" t="s">
        <v>243</v>
      </c>
      <c r="X69" s="55">
        <v>4</v>
      </c>
      <c r="Z69" s="55" t="str">
        <f t="shared" si="4"/>
        <v>MDS</v>
      </c>
      <c r="AF69" s="51"/>
      <c r="AG69" s="51"/>
      <c r="AH69" s="51"/>
      <c r="AI69" s="52"/>
      <c r="AJ69" s="52"/>
      <c r="AK69" s="52"/>
      <c r="AL69" s="51"/>
      <c r="AM69" s="51"/>
      <c r="AN69" s="51"/>
      <c r="AO69" s="52"/>
      <c r="AP69" s="52"/>
      <c r="AQ69" s="52"/>
      <c r="AR69" s="51"/>
      <c r="AS69" s="51"/>
      <c r="AT69" s="51"/>
      <c r="AU69" s="52"/>
      <c r="AV69" s="52"/>
      <c r="AW69" s="52"/>
      <c r="AX69" s="51"/>
      <c r="AY69" s="51"/>
      <c r="AZ69" s="51"/>
      <c r="BA69" s="52"/>
      <c r="BB69" s="52"/>
      <c r="BC69" s="52"/>
    </row>
    <row r="70" spans="1:55" ht="13" x14ac:dyDescent="0.3">
      <c r="A70" s="23">
        <f>'4JSON'!A64</f>
        <v>53202</v>
      </c>
      <c r="B70" s="20" t="str">
        <f>'4JSON'!B64</f>
        <v>Sports Officials and Referees</v>
      </c>
      <c r="C70" s="24" t="str">
        <f>'4JSON'!D64</f>
        <v>MDs</v>
      </c>
      <c r="D70" s="24" t="e">
        <f ca="1">ABS(D$5-'4JSON'!C64)</f>
        <v>#VALUE!</v>
      </c>
      <c r="E70" s="24">
        <f ca="1">ABS(E$5-'4JSON'!E64)</f>
        <v>2</v>
      </c>
      <c r="F70" s="24">
        <f ca="1">ABS(F$5-'4JSON'!F64)</f>
        <v>3</v>
      </c>
      <c r="G70" s="24">
        <f ca="1">ABS(G$5-'4JSON'!G64)</f>
        <v>2</v>
      </c>
      <c r="H70" s="24">
        <f ca="1">ABS(H$5-'4JSON'!H64)</f>
        <v>3</v>
      </c>
      <c r="I70" s="24">
        <f>ABS(I$5-'4JSON'!I64)</f>
        <v>0</v>
      </c>
      <c r="J70" s="24">
        <f>ABS(J$5-'4JSON'!J64)</f>
        <v>0</v>
      </c>
      <c r="K70" s="24">
        <f>ABS(K$5-'4JSON'!K64)</f>
        <v>0</v>
      </c>
      <c r="L70" s="24">
        <f>ABS(L$5-'4JSON'!L64)</f>
        <v>0</v>
      </c>
      <c r="M70" s="53" t="e">
        <f t="shared" ca="1" si="0"/>
        <v>#VALUE!</v>
      </c>
      <c r="N70" s="56" t="e">
        <f t="shared" ca="1" si="1"/>
        <v>#VALUE!</v>
      </c>
      <c r="P70" s="51"/>
      <c r="Q70" s="51">
        <f t="shared" si="2"/>
        <v>0</v>
      </c>
      <c r="S70" s="51" t="str">
        <f ca="1">IFERROR(__xludf.DUMMYFUNCTION("""COMPUTED_VALUE"""),"IMd")</f>
        <v>IMd</v>
      </c>
      <c r="T70" s="51">
        <f t="shared" ca="1" si="3"/>
        <v>5</v>
      </c>
      <c r="W70" s="55" t="s">
        <v>244</v>
      </c>
      <c r="X70" s="55">
        <v>3</v>
      </c>
      <c r="Z70" s="55" t="str">
        <f t="shared" si="4"/>
        <v>MDS</v>
      </c>
      <c r="AF70" s="51"/>
      <c r="AG70" s="51"/>
      <c r="AH70" s="51"/>
      <c r="AI70" s="52"/>
      <c r="AJ70" s="52"/>
      <c r="AK70" s="52"/>
      <c r="AL70" s="51"/>
      <c r="AM70" s="51"/>
      <c r="AN70" s="51"/>
      <c r="AO70" s="52"/>
      <c r="AP70" s="52"/>
      <c r="AQ70" s="52"/>
      <c r="AR70" s="51"/>
      <c r="AS70" s="51"/>
      <c r="AT70" s="51"/>
      <c r="AU70" s="52"/>
      <c r="AV70" s="52"/>
      <c r="AW70" s="52"/>
      <c r="AX70" s="51"/>
      <c r="AY70" s="51"/>
      <c r="AZ70" s="51"/>
      <c r="BA70" s="52"/>
      <c r="BB70" s="52"/>
      <c r="BC70" s="52"/>
    </row>
    <row r="71" spans="1:55" ht="13" x14ac:dyDescent="0.3">
      <c r="A71" s="23">
        <f>'4JSON'!A65</f>
        <v>43202</v>
      </c>
      <c r="B71" s="20" t="str">
        <f>'4JSON'!B65</f>
        <v>Zoning Inspectors</v>
      </c>
      <c r="C71" s="24" t="str">
        <f>'4JSON'!D65</f>
        <v>MDs</v>
      </c>
      <c r="D71" s="24" t="e">
        <f ca="1">ABS(D$5-'4JSON'!C65)</f>
        <v>#VALUE!</v>
      </c>
      <c r="E71" s="24">
        <f ca="1">ABS(E$5-'4JSON'!E65)</f>
        <v>2</v>
      </c>
      <c r="F71" s="24">
        <f ca="1">ABS(F$5-'4JSON'!F65)</f>
        <v>3</v>
      </c>
      <c r="G71" s="24">
        <f ca="1">ABS(G$5-'4JSON'!G65)</f>
        <v>2</v>
      </c>
      <c r="H71" s="24">
        <f ca="1">ABS(H$5-'4JSON'!H65)</f>
        <v>3</v>
      </c>
      <c r="I71" s="24">
        <f>ABS(I$5-'4JSON'!I65)</f>
        <v>0</v>
      </c>
      <c r="J71" s="24">
        <f>ABS(J$5-'4JSON'!J65)</f>
        <v>0</v>
      </c>
      <c r="K71" s="24">
        <f>ABS(K$5-'4JSON'!K65)</f>
        <v>0</v>
      </c>
      <c r="L71" s="24">
        <f>ABS(L$5-'4JSON'!L65)</f>
        <v>0</v>
      </c>
      <c r="M71" s="53" t="e">
        <f t="shared" ca="1" si="0"/>
        <v>#VALUE!</v>
      </c>
      <c r="N71" s="56" t="e">
        <f t="shared" ca="1" si="1"/>
        <v>#VALUE!</v>
      </c>
      <c r="P71" s="51"/>
      <c r="Q71" s="51">
        <f t="shared" si="2"/>
        <v>0</v>
      </c>
      <c r="S71" s="51" t="str">
        <f ca="1">IFERROR(__xludf.DUMMYFUNCTION("""COMPUTED_VALUE"""),"DMO")</f>
        <v>DMO</v>
      </c>
      <c r="T71" s="51">
        <f t="shared" ca="1" si="3"/>
        <v>5</v>
      </c>
      <c r="W71" s="55" t="s">
        <v>245</v>
      </c>
      <c r="X71" s="55">
        <v>3</v>
      </c>
      <c r="Z71" s="55" t="str">
        <f t="shared" si="4"/>
        <v>MDS</v>
      </c>
      <c r="AF71" s="51"/>
      <c r="AG71" s="51"/>
      <c r="AH71" s="51"/>
      <c r="AI71" s="52"/>
      <c r="AJ71" s="52"/>
      <c r="AK71" s="52"/>
      <c r="AL71" s="51"/>
      <c r="AM71" s="51"/>
      <c r="AN71" s="51"/>
      <c r="AO71" s="52"/>
      <c r="AP71" s="52"/>
      <c r="AQ71" s="52"/>
      <c r="AR71" s="51"/>
      <c r="AS71" s="51"/>
      <c r="AT71" s="51"/>
      <c r="AU71" s="52"/>
      <c r="AV71" s="52"/>
      <c r="AW71" s="52"/>
      <c r="AX71" s="51"/>
      <c r="AY71" s="51"/>
      <c r="AZ71" s="51"/>
      <c r="BA71" s="52"/>
      <c r="BB71" s="52"/>
      <c r="BC71" s="52"/>
    </row>
    <row r="72" spans="1:55" ht="13" x14ac:dyDescent="0.3">
      <c r="A72" s="23">
        <f>'4JSON'!A66</f>
        <v>12203</v>
      </c>
      <c r="B72" s="20" t="str">
        <f>'4JSON'!B66</f>
        <v>Appraisers</v>
      </c>
      <c r="C72" s="24" t="str">
        <f>'4JSON'!D66</f>
        <v>Mds</v>
      </c>
      <c r="D72" s="24" t="e">
        <f ca="1">ABS(D$5-'4JSON'!C66)</f>
        <v>#VALUE!</v>
      </c>
      <c r="E72" s="24">
        <f ca="1">ABS(E$5-'4JSON'!E66)</f>
        <v>2</v>
      </c>
      <c r="F72" s="24">
        <f ca="1">ABS(F$5-'4JSON'!F66)</f>
        <v>3</v>
      </c>
      <c r="G72" s="24">
        <f ca="1">ABS(G$5-'4JSON'!G66)</f>
        <v>2</v>
      </c>
      <c r="H72" s="24">
        <f ca="1">ABS(H$5-'4JSON'!H66)</f>
        <v>3</v>
      </c>
      <c r="I72" s="24">
        <f>ABS(I$5-'4JSON'!I66)</f>
        <v>0</v>
      </c>
      <c r="J72" s="24">
        <f>ABS(J$5-'4JSON'!J66)</f>
        <v>0</v>
      </c>
      <c r="K72" s="24">
        <f>ABS(K$5-'4JSON'!K66)</f>
        <v>0</v>
      </c>
      <c r="L72" s="24">
        <f>ABS(L$5-'4JSON'!L66)</f>
        <v>0</v>
      </c>
      <c r="M72" s="53" t="e">
        <f t="shared" ca="1" si="0"/>
        <v>#VALUE!</v>
      </c>
      <c r="N72" s="56" t="e">
        <f t="shared" ca="1" si="1"/>
        <v>#VALUE!</v>
      </c>
      <c r="P72" s="51"/>
      <c r="Q72" s="51">
        <f t="shared" si="2"/>
        <v>0</v>
      </c>
      <c r="S72" s="51" t="str">
        <f ca="1">IFERROR(__xludf.DUMMYFUNCTION("""COMPUTED_VALUE"""),"DMo")</f>
        <v>DMo</v>
      </c>
      <c r="T72" s="51">
        <f t="shared" ca="1" si="3"/>
        <v>3</v>
      </c>
      <c r="W72" s="55" t="s">
        <v>246</v>
      </c>
      <c r="X72" s="55">
        <v>3</v>
      </c>
      <c r="Z72" s="55" t="str">
        <f t="shared" si="4"/>
        <v>MDS</v>
      </c>
      <c r="AF72" s="51"/>
      <c r="AG72" s="51"/>
      <c r="AH72" s="51"/>
      <c r="AI72" s="52"/>
      <c r="AJ72" s="52"/>
      <c r="AK72" s="52"/>
      <c r="AL72" s="51"/>
      <c r="AM72" s="51"/>
      <c r="AN72" s="51"/>
      <c r="AO72" s="52"/>
      <c r="AP72" s="52"/>
      <c r="AQ72" s="52"/>
      <c r="AR72" s="51"/>
      <c r="AS72" s="51"/>
      <c r="AT72" s="51"/>
      <c r="AU72" s="52"/>
      <c r="AV72" s="52"/>
      <c r="AW72" s="52"/>
      <c r="AX72" s="51"/>
      <c r="AY72" s="51"/>
      <c r="AZ72" s="51"/>
      <c r="BA72" s="52"/>
      <c r="BB72" s="52"/>
      <c r="BC72" s="52"/>
    </row>
    <row r="73" spans="1:55" ht="13" x14ac:dyDescent="0.3">
      <c r="A73" s="23">
        <f>'4JSON'!A67</f>
        <v>12203</v>
      </c>
      <c r="B73" s="20" t="str">
        <f>'4JSON'!B67</f>
        <v>Assessors</v>
      </c>
      <c r="C73" s="24" t="str">
        <f>'4JSON'!D67</f>
        <v>Mds</v>
      </c>
      <c r="D73" s="24" t="e">
        <f ca="1">ABS(D$5-'4JSON'!C67)</f>
        <v>#VALUE!</v>
      </c>
      <c r="E73" s="24">
        <f ca="1">ABS(E$5-'4JSON'!E67)</f>
        <v>2</v>
      </c>
      <c r="F73" s="24">
        <f ca="1">ABS(F$5-'4JSON'!F67)</f>
        <v>3</v>
      </c>
      <c r="G73" s="24">
        <f ca="1">ABS(G$5-'4JSON'!G67)</f>
        <v>2</v>
      </c>
      <c r="H73" s="24">
        <f ca="1">ABS(H$5-'4JSON'!H67)</f>
        <v>3</v>
      </c>
      <c r="I73" s="24">
        <f>ABS(I$5-'4JSON'!I67)</f>
        <v>0</v>
      </c>
      <c r="J73" s="24">
        <f>ABS(J$5-'4JSON'!J67)</f>
        <v>0</v>
      </c>
      <c r="K73" s="24">
        <f>ABS(K$5-'4JSON'!K67)</f>
        <v>0</v>
      </c>
      <c r="L73" s="24">
        <f>ABS(L$5-'4JSON'!L67)</f>
        <v>0</v>
      </c>
      <c r="M73" s="53" t="e">
        <f t="shared" ca="1" si="0"/>
        <v>#VALUE!</v>
      </c>
      <c r="N73" s="56" t="e">
        <f t="shared" ca="1" si="1"/>
        <v>#VALUE!</v>
      </c>
      <c r="P73" s="51"/>
      <c r="Q73" s="51">
        <f t="shared" si="2"/>
        <v>0</v>
      </c>
      <c r="S73" s="51" t="str">
        <f ca="1">IFERROR(__xludf.DUMMYFUNCTION("""COMPUTED_VALUE"""),"DOM")</f>
        <v>DOM</v>
      </c>
      <c r="T73" s="51">
        <f t="shared" ca="1" si="3"/>
        <v>4</v>
      </c>
      <c r="W73" s="55" t="s">
        <v>247</v>
      </c>
      <c r="X73" s="55">
        <v>3</v>
      </c>
      <c r="Z73" s="55" t="str">
        <f t="shared" si="4"/>
        <v>MDS</v>
      </c>
      <c r="AF73" s="51"/>
      <c r="AG73" s="51"/>
      <c r="AH73" s="51"/>
      <c r="AI73" s="52"/>
      <c r="AJ73" s="52"/>
      <c r="AK73" s="52"/>
      <c r="AL73" s="51"/>
      <c r="AM73" s="51"/>
      <c r="AN73" s="51"/>
      <c r="AO73" s="52"/>
      <c r="AP73" s="52"/>
      <c r="AQ73" s="52"/>
      <c r="AR73" s="51"/>
      <c r="AS73" s="51"/>
      <c r="AT73" s="51"/>
      <c r="AU73" s="52"/>
      <c r="AV73" s="52"/>
      <c r="AW73" s="52"/>
      <c r="AX73" s="51"/>
      <c r="AY73" s="51"/>
      <c r="AZ73" s="51"/>
      <c r="BA73" s="52"/>
      <c r="BB73" s="52"/>
      <c r="BC73" s="52"/>
    </row>
    <row r="74" spans="1:55" ht="13" x14ac:dyDescent="0.3">
      <c r="A74" s="23">
        <f>'4JSON'!A68</f>
        <v>14103</v>
      </c>
      <c r="B74" s="20" t="str">
        <f>'4JSON'!B68</f>
        <v>Court Officers</v>
      </c>
      <c r="C74" s="24" t="str">
        <f>'4JSON'!D68</f>
        <v>Mds</v>
      </c>
      <c r="D74" s="24" t="e">
        <f ca="1">ABS(D$5-'4JSON'!C68)</f>
        <v>#VALUE!</v>
      </c>
      <c r="E74" s="24">
        <f ca="1">ABS(E$5-'4JSON'!E68)</f>
        <v>2</v>
      </c>
      <c r="F74" s="24">
        <f ca="1">ABS(F$5-'4JSON'!F68)</f>
        <v>3</v>
      </c>
      <c r="G74" s="24">
        <f ca="1">ABS(G$5-'4JSON'!G68)</f>
        <v>2</v>
      </c>
      <c r="H74" s="24">
        <f ca="1">ABS(H$5-'4JSON'!H68)</f>
        <v>3</v>
      </c>
      <c r="I74" s="24">
        <f>ABS(I$5-'4JSON'!I68)</f>
        <v>0</v>
      </c>
      <c r="J74" s="24">
        <f>ABS(J$5-'4JSON'!J68)</f>
        <v>0</v>
      </c>
      <c r="K74" s="24">
        <f>ABS(K$5-'4JSON'!K68)</f>
        <v>0</v>
      </c>
      <c r="L74" s="24">
        <f>ABS(L$5-'4JSON'!L68)</f>
        <v>0</v>
      </c>
      <c r="M74" s="53" t="e">
        <f t="shared" ca="1" si="0"/>
        <v>#VALUE!</v>
      </c>
      <c r="N74" s="56" t="e">
        <f t="shared" ca="1" si="1"/>
        <v>#VALUE!</v>
      </c>
      <c r="P74" s="51"/>
      <c r="Q74" s="51">
        <f t="shared" si="2"/>
        <v>0</v>
      </c>
      <c r="S74" s="51" t="str">
        <f ca="1">IFERROR(__xludf.DUMMYFUNCTION("""COMPUTED_VALUE"""),"MDO")</f>
        <v>MDO</v>
      </c>
      <c r="T74" s="51">
        <f t="shared" ca="1" si="3"/>
        <v>3</v>
      </c>
      <c r="W74" s="55" t="s">
        <v>248</v>
      </c>
      <c r="X74" s="55">
        <v>3</v>
      </c>
      <c r="Z74" s="55" t="str">
        <f t="shared" si="4"/>
        <v>MDS</v>
      </c>
      <c r="AF74" s="51"/>
      <c r="AG74" s="51"/>
      <c r="AH74" s="51"/>
      <c r="AI74" s="52"/>
      <c r="AJ74" s="52"/>
      <c r="AK74" s="52"/>
      <c r="AL74" s="51"/>
      <c r="AM74" s="51"/>
      <c r="AN74" s="51"/>
      <c r="AO74" s="52"/>
      <c r="AP74" s="52"/>
      <c r="AQ74" s="52"/>
      <c r="AR74" s="51"/>
      <c r="AS74" s="51"/>
      <c r="AT74" s="51"/>
      <c r="AU74" s="52"/>
      <c r="AV74" s="52"/>
      <c r="AW74" s="52"/>
      <c r="AX74" s="51"/>
      <c r="AY74" s="51"/>
      <c r="AZ74" s="51"/>
      <c r="BA74" s="52"/>
      <c r="BB74" s="52"/>
      <c r="BC74" s="52"/>
    </row>
    <row r="75" spans="1:55" ht="13" x14ac:dyDescent="0.3">
      <c r="A75" s="23">
        <f>'4JSON'!A69</f>
        <v>12201</v>
      </c>
      <c r="B75" s="20" t="str">
        <f>'4JSON'!B69</f>
        <v>Insurance Claims Examiners</v>
      </c>
      <c r="C75" s="24" t="str">
        <f>'4JSON'!D69</f>
        <v>Mds</v>
      </c>
      <c r="D75" s="24" t="e">
        <f ca="1">ABS(D$5-'4JSON'!C69)</f>
        <v>#VALUE!</v>
      </c>
      <c r="E75" s="24">
        <f ca="1">ABS(E$5-'4JSON'!E69)</f>
        <v>2</v>
      </c>
      <c r="F75" s="24">
        <f ca="1">ABS(F$5-'4JSON'!F69)</f>
        <v>3</v>
      </c>
      <c r="G75" s="24">
        <f ca="1">ABS(G$5-'4JSON'!G69)</f>
        <v>2</v>
      </c>
      <c r="H75" s="24">
        <f ca="1">ABS(H$5-'4JSON'!H69)</f>
        <v>3</v>
      </c>
      <c r="I75" s="24">
        <f>ABS(I$5-'4JSON'!I69)</f>
        <v>0</v>
      </c>
      <c r="J75" s="24">
        <f>ABS(J$5-'4JSON'!J69)</f>
        <v>0</v>
      </c>
      <c r="K75" s="24">
        <f>ABS(K$5-'4JSON'!K69)</f>
        <v>0</v>
      </c>
      <c r="L75" s="24">
        <f>ABS(L$5-'4JSON'!L69)</f>
        <v>0</v>
      </c>
      <c r="M75" s="53" t="e">
        <f t="shared" ca="1" si="0"/>
        <v>#VALUE!</v>
      </c>
      <c r="N75" s="56" t="e">
        <f t="shared" ca="1" si="1"/>
        <v>#VALUE!</v>
      </c>
      <c r="P75" s="51"/>
      <c r="Q75" s="51">
        <f t="shared" si="2"/>
        <v>0</v>
      </c>
      <c r="S75" s="51" t="str">
        <f ca="1">IFERROR(__xludf.DUMMYFUNCTION("""COMPUTED_VALUE"""),"MDo")</f>
        <v>MDo</v>
      </c>
      <c r="T75" s="51">
        <f t="shared" ca="1" si="3"/>
        <v>4</v>
      </c>
      <c r="W75" s="55" t="s">
        <v>249</v>
      </c>
      <c r="X75" s="55">
        <v>3</v>
      </c>
      <c r="Z75" s="55" t="str">
        <f t="shared" si="4"/>
        <v>MDS</v>
      </c>
      <c r="AF75" s="51"/>
      <c r="AG75" s="51"/>
      <c r="AH75" s="51"/>
      <c r="AI75" s="52"/>
      <c r="AJ75" s="52"/>
      <c r="AK75" s="52"/>
      <c r="AL75" s="51"/>
      <c r="AM75" s="51"/>
      <c r="AN75" s="51"/>
      <c r="AO75" s="52"/>
      <c r="AP75" s="52"/>
      <c r="AQ75" s="52"/>
      <c r="AR75" s="51"/>
      <c r="AS75" s="51"/>
      <c r="AT75" s="51"/>
      <c r="AU75" s="52"/>
      <c r="AV75" s="52"/>
      <c r="AW75" s="52"/>
      <c r="AX75" s="51"/>
      <c r="AY75" s="51"/>
      <c r="AZ75" s="51"/>
      <c r="BA75" s="52"/>
      <c r="BB75" s="52"/>
      <c r="BC75" s="52"/>
    </row>
    <row r="76" spans="1:55" ht="13" x14ac:dyDescent="0.3">
      <c r="A76" s="23">
        <f>'4JSON'!A70</f>
        <v>42200</v>
      </c>
      <c r="B76" s="20" t="str">
        <f>'4JSON'!B70</f>
        <v>Justices of the Peace</v>
      </c>
      <c r="C76" s="24" t="str">
        <f>'4JSON'!D70</f>
        <v>Mds</v>
      </c>
      <c r="D76" s="24" t="e">
        <f ca="1">ABS(D$5-'4JSON'!C70)</f>
        <v>#VALUE!</v>
      </c>
      <c r="E76" s="24">
        <f ca="1">ABS(E$5-'4JSON'!E70)</f>
        <v>2</v>
      </c>
      <c r="F76" s="24">
        <f ca="1">ABS(F$5-'4JSON'!F70)</f>
        <v>3</v>
      </c>
      <c r="G76" s="24">
        <f ca="1">ABS(G$5-'4JSON'!G70)</f>
        <v>2</v>
      </c>
      <c r="H76" s="24">
        <f ca="1">ABS(H$5-'4JSON'!H70)</f>
        <v>3</v>
      </c>
      <c r="I76" s="24">
        <f>ABS(I$5-'4JSON'!I70)</f>
        <v>0</v>
      </c>
      <c r="J76" s="24">
        <f>ABS(J$5-'4JSON'!J70)</f>
        <v>0</v>
      </c>
      <c r="K76" s="24">
        <f>ABS(K$5-'4JSON'!K70)</f>
        <v>0</v>
      </c>
      <c r="L76" s="24">
        <f>ABS(L$5-'4JSON'!L70)</f>
        <v>0</v>
      </c>
      <c r="M76" s="53" t="e">
        <f t="shared" ca="1" si="0"/>
        <v>#VALUE!</v>
      </c>
      <c r="N76" s="56" t="e">
        <f t="shared" ca="1" si="1"/>
        <v>#VALUE!</v>
      </c>
      <c r="P76" s="51"/>
      <c r="Q76" s="51">
        <f t="shared" si="2"/>
        <v>0</v>
      </c>
      <c r="S76" s="51" t="str">
        <f ca="1">IFERROR(__xludf.DUMMYFUNCTION("""COMPUTED_VALUE"""),"MOD")</f>
        <v>MOD</v>
      </c>
      <c r="T76" s="51">
        <f t="shared" ca="1" si="3"/>
        <v>3</v>
      </c>
      <c r="W76" s="55" t="s">
        <v>250</v>
      </c>
      <c r="X76" s="55">
        <v>3</v>
      </c>
      <c r="Z76" s="55" t="str">
        <f t="shared" si="4"/>
        <v>MDS</v>
      </c>
      <c r="AF76" s="51"/>
      <c r="AG76" s="51"/>
      <c r="AH76" s="51"/>
      <c r="AI76" s="52"/>
      <c r="AJ76" s="52"/>
      <c r="AK76" s="52"/>
      <c r="AL76" s="51"/>
      <c r="AM76" s="51"/>
      <c r="AN76" s="51"/>
      <c r="AO76" s="52"/>
      <c r="AP76" s="52"/>
      <c r="AQ76" s="52"/>
      <c r="AR76" s="51"/>
      <c r="AS76" s="51"/>
      <c r="AT76" s="51"/>
      <c r="AU76" s="52"/>
      <c r="AV76" s="52"/>
      <c r="AW76" s="52"/>
      <c r="AX76" s="51"/>
      <c r="AY76" s="51"/>
      <c r="AZ76" s="51"/>
      <c r="BA76" s="52"/>
      <c r="BB76" s="52"/>
      <c r="BC76" s="52"/>
    </row>
    <row r="77" spans="1:55" ht="13" x14ac:dyDescent="0.3">
      <c r="A77" s="23">
        <f>'4JSON'!A71</f>
        <v>64410</v>
      </c>
      <c r="B77" s="20" t="str">
        <f>'4JSON'!B71</f>
        <v>Retail Loss Prevention Officers</v>
      </c>
      <c r="C77" s="24" t="str">
        <f>'4JSON'!D71</f>
        <v>Mds</v>
      </c>
      <c r="D77" s="24" t="e">
        <f ca="1">ABS(D$5-'4JSON'!C71)</f>
        <v>#VALUE!</v>
      </c>
      <c r="E77" s="24">
        <f ca="1">ABS(E$5-'4JSON'!E71)</f>
        <v>2</v>
      </c>
      <c r="F77" s="24">
        <f ca="1">ABS(F$5-'4JSON'!F71)</f>
        <v>3</v>
      </c>
      <c r="G77" s="24">
        <f ca="1">ABS(G$5-'4JSON'!G71)</f>
        <v>2</v>
      </c>
      <c r="H77" s="24">
        <f ca="1">ABS(H$5-'4JSON'!H71)</f>
        <v>3</v>
      </c>
      <c r="I77" s="24">
        <f>ABS(I$5-'4JSON'!I71)</f>
        <v>0</v>
      </c>
      <c r="J77" s="24">
        <f>ABS(J$5-'4JSON'!J71)</f>
        <v>0</v>
      </c>
      <c r="K77" s="24">
        <f>ABS(K$5-'4JSON'!K71)</f>
        <v>0</v>
      </c>
      <c r="L77" s="24">
        <f>ABS(L$5-'4JSON'!L71)</f>
        <v>0</v>
      </c>
      <c r="M77" s="53" t="e">
        <f t="shared" ca="1" si="0"/>
        <v>#VALUE!</v>
      </c>
      <c r="N77" s="56" t="e">
        <f t="shared" ca="1" si="1"/>
        <v>#VALUE!</v>
      </c>
      <c r="P77" s="51"/>
      <c r="Q77" s="51">
        <f t="shared" si="2"/>
        <v>0</v>
      </c>
      <c r="S77" s="51" t="str">
        <f ca="1">IFERROR(__xludf.DUMMYFUNCTION("""COMPUTED_VALUE"""),"MOd")</f>
        <v>MOd</v>
      </c>
      <c r="T77" s="51">
        <f t="shared" ca="1" si="3"/>
        <v>14</v>
      </c>
      <c r="W77" s="55" t="s">
        <v>251</v>
      </c>
      <c r="X77" s="55">
        <v>3</v>
      </c>
      <c r="Z77" s="55" t="str">
        <f t="shared" si="4"/>
        <v>MDS</v>
      </c>
      <c r="AF77" s="51"/>
      <c r="AG77" s="51"/>
      <c r="AH77" s="51"/>
      <c r="AI77" s="52"/>
      <c r="AJ77" s="52"/>
      <c r="AK77" s="52"/>
      <c r="AL77" s="51"/>
      <c r="AM77" s="51"/>
      <c r="AN77" s="51"/>
      <c r="AO77" s="52"/>
      <c r="AP77" s="52"/>
      <c r="AQ77" s="52"/>
      <c r="AR77" s="51"/>
      <c r="AS77" s="51"/>
      <c r="AT77" s="51"/>
      <c r="AU77" s="52"/>
      <c r="AV77" s="52"/>
      <c r="AW77" s="52"/>
      <c r="AX77" s="51"/>
      <c r="AY77" s="51"/>
      <c r="AZ77" s="51"/>
      <c r="BA77" s="52"/>
      <c r="BB77" s="52"/>
      <c r="BC77" s="52"/>
    </row>
    <row r="78" spans="1:55" ht="13" x14ac:dyDescent="0.3">
      <c r="A78" s="23">
        <f>'4JSON'!A72</f>
        <v>43200</v>
      </c>
      <c r="B78" s="20" t="str">
        <f>'4JSON'!B72</f>
        <v>Sheriffs and Bailiffs</v>
      </c>
      <c r="C78" s="24" t="str">
        <f>'4JSON'!D72</f>
        <v>Mds</v>
      </c>
      <c r="D78" s="24" t="e">
        <f ca="1">ABS(D$5-'4JSON'!C72)</f>
        <v>#VALUE!</v>
      </c>
      <c r="E78" s="24">
        <f ca="1">ABS(E$5-'4JSON'!E72)</f>
        <v>2</v>
      </c>
      <c r="F78" s="24">
        <f ca="1">ABS(F$5-'4JSON'!F72)</f>
        <v>3</v>
      </c>
      <c r="G78" s="24">
        <f ca="1">ABS(G$5-'4JSON'!G72)</f>
        <v>2</v>
      </c>
      <c r="H78" s="24">
        <f ca="1">ABS(H$5-'4JSON'!H72)</f>
        <v>3</v>
      </c>
      <c r="I78" s="24">
        <f>ABS(I$5-'4JSON'!I72)</f>
        <v>0</v>
      </c>
      <c r="J78" s="24">
        <f>ABS(J$5-'4JSON'!J72)</f>
        <v>0</v>
      </c>
      <c r="K78" s="24">
        <f>ABS(K$5-'4JSON'!K72)</f>
        <v>0</v>
      </c>
      <c r="L78" s="24">
        <f>ABS(L$5-'4JSON'!L72)</f>
        <v>0</v>
      </c>
      <c r="M78" s="53" t="e">
        <f t="shared" ca="1" si="0"/>
        <v>#VALUE!</v>
      </c>
      <c r="N78" s="56" t="e">
        <f t="shared" ca="1" si="1"/>
        <v>#VALUE!</v>
      </c>
      <c r="P78" s="51"/>
      <c r="Q78" s="51">
        <f t="shared" si="2"/>
        <v>0</v>
      </c>
      <c r="S78" s="51" t="str">
        <f ca="1">IFERROR(__xludf.DUMMYFUNCTION("""COMPUTED_VALUE"""),"Mod")</f>
        <v>Mod</v>
      </c>
      <c r="T78" s="51">
        <f t="shared" ca="1" si="3"/>
        <v>1</v>
      </c>
      <c r="W78" s="55" t="s">
        <v>252</v>
      </c>
      <c r="X78" s="55">
        <v>3</v>
      </c>
      <c r="Z78" s="55" t="str">
        <f t="shared" si="4"/>
        <v>MDS</v>
      </c>
      <c r="AF78" s="51"/>
      <c r="AG78" s="51"/>
      <c r="AH78" s="51"/>
      <c r="AI78" s="52"/>
      <c r="AJ78" s="52"/>
      <c r="AK78" s="52"/>
      <c r="AL78" s="51"/>
      <c r="AM78" s="51"/>
      <c r="AN78" s="51"/>
      <c r="AO78" s="52"/>
      <c r="AP78" s="52"/>
      <c r="AQ78" s="52"/>
      <c r="AR78" s="51"/>
      <c r="AS78" s="51"/>
      <c r="AT78" s="51"/>
      <c r="AU78" s="52"/>
      <c r="AV78" s="52"/>
      <c r="AW78" s="52"/>
      <c r="AX78" s="51"/>
      <c r="AY78" s="51"/>
      <c r="AZ78" s="51"/>
      <c r="BA78" s="52"/>
      <c r="BB78" s="52"/>
      <c r="BC78" s="52"/>
    </row>
    <row r="79" spans="1:55" ht="13" x14ac:dyDescent="0.3">
      <c r="A79" s="23">
        <f>'4JSON'!A73</f>
        <v>42200</v>
      </c>
      <c r="B79" s="20" t="str">
        <f>'4JSON'!B73</f>
        <v>Trademark Agents</v>
      </c>
      <c r="C79" s="24" t="str">
        <f>'4JSON'!D73</f>
        <v>Mds</v>
      </c>
      <c r="D79" s="24" t="e">
        <f ca="1">ABS(D$5-'4JSON'!C73)</f>
        <v>#VALUE!</v>
      </c>
      <c r="E79" s="24">
        <f ca="1">ABS(E$5-'4JSON'!E73)</f>
        <v>2</v>
      </c>
      <c r="F79" s="24">
        <f ca="1">ABS(F$5-'4JSON'!F73)</f>
        <v>3</v>
      </c>
      <c r="G79" s="24">
        <f ca="1">ABS(G$5-'4JSON'!G73)</f>
        <v>2</v>
      </c>
      <c r="H79" s="24">
        <f ca="1">ABS(H$5-'4JSON'!H73)</f>
        <v>3</v>
      </c>
      <c r="I79" s="24">
        <f>ABS(I$5-'4JSON'!I73)</f>
        <v>0</v>
      </c>
      <c r="J79" s="24">
        <f>ABS(J$5-'4JSON'!J73)</f>
        <v>0</v>
      </c>
      <c r="K79" s="24">
        <f>ABS(K$5-'4JSON'!K73)</f>
        <v>0</v>
      </c>
      <c r="L79" s="24">
        <f>ABS(L$5-'4JSON'!L73)</f>
        <v>0</v>
      </c>
      <c r="M79" s="53" t="e">
        <f t="shared" ca="1" si="0"/>
        <v>#VALUE!</v>
      </c>
      <c r="N79" s="56" t="e">
        <f t="shared" ca="1" si="1"/>
        <v>#VALUE!</v>
      </c>
      <c r="P79" s="51"/>
      <c r="Q79" s="51">
        <f t="shared" si="2"/>
        <v>0</v>
      </c>
      <c r="S79" s="51" t="str">
        <f ca="1">IFERROR(__xludf.DUMMYFUNCTION("""COMPUTED_VALUE"""),"ODm")</f>
        <v>ODm</v>
      </c>
      <c r="T79" s="51">
        <f t="shared" ca="1" si="3"/>
        <v>1</v>
      </c>
      <c r="W79" s="55" t="s">
        <v>253</v>
      </c>
      <c r="X79" s="55">
        <v>2</v>
      </c>
      <c r="Z79" s="55" t="str">
        <f t="shared" si="4"/>
        <v>MDS</v>
      </c>
      <c r="AF79" s="51"/>
      <c r="AG79" s="51"/>
      <c r="AH79" s="51"/>
      <c r="AI79" s="52"/>
      <c r="AJ79" s="52"/>
      <c r="AK79" s="52"/>
      <c r="AL79" s="51"/>
      <c r="AM79" s="51"/>
      <c r="AN79" s="51"/>
      <c r="AO79" s="52"/>
      <c r="AP79" s="52"/>
      <c r="AQ79" s="52"/>
      <c r="AR79" s="51"/>
      <c r="AS79" s="51"/>
      <c r="AT79" s="51"/>
      <c r="AU79" s="52"/>
      <c r="AV79" s="52"/>
      <c r="AW79" s="52"/>
      <c r="AX79" s="51"/>
      <c r="AY79" s="51"/>
      <c r="AZ79" s="51"/>
      <c r="BA79" s="52"/>
      <c r="BB79" s="52"/>
      <c r="BC79" s="52"/>
    </row>
    <row r="80" spans="1:55" ht="13" x14ac:dyDescent="0.3">
      <c r="A80" s="23">
        <f>'4JSON'!A74</f>
        <v>12203</v>
      </c>
      <c r="B80" s="20" t="str">
        <f>'4JSON'!B74</f>
        <v>Valuators</v>
      </c>
      <c r="C80" s="24" t="str">
        <f>'4JSON'!D74</f>
        <v>Mds</v>
      </c>
      <c r="D80" s="24" t="e">
        <f ca="1">ABS(D$5-'4JSON'!C74)</f>
        <v>#VALUE!</v>
      </c>
      <c r="E80" s="24">
        <f ca="1">ABS(E$5-'4JSON'!E74)</f>
        <v>2</v>
      </c>
      <c r="F80" s="24">
        <f ca="1">ABS(F$5-'4JSON'!F74)</f>
        <v>3</v>
      </c>
      <c r="G80" s="24">
        <f ca="1">ABS(G$5-'4JSON'!G74)</f>
        <v>2</v>
      </c>
      <c r="H80" s="24">
        <f ca="1">ABS(H$5-'4JSON'!H74)</f>
        <v>3</v>
      </c>
      <c r="I80" s="24">
        <f>ABS(I$5-'4JSON'!I74)</f>
        <v>0</v>
      </c>
      <c r="J80" s="24">
        <f>ABS(J$5-'4JSON'!J74)</f>
        <v>0</v>
      </c>
      <c r="K80" s="24">
        <f>ABS(K$5-'4JSON'!K74)</f>
        <v>0</v>
      </c>
      <c r="L80" s="24">
        <f>ABS(L$5-'4JSON'!L74)</f>
        <v>0</v>
      </c>
      <c r="M80" s="53" t="e">
        <f t="shared" ca="1" si="0"/>
        <v>#VALUE!</v>
      </c>
      <c r="N80" s="56" t="e">
        <f t="shared" ca="1" si="1"/>
        <v>#VALUE!</v>
      </c>
      <c r="P80" s="51"/>
      <c r="Q80" s="51">
        <f t="shared" si="2"/>
        <v>0</v>
      </c>
      <c r="S80" s="51" t="str">
        <f ca="1">IFERROR(__xludf.DUMMYFUNCTION("""COMPUTED_VALUE"""),"OMD")</f>
        <v>OMD</v>
      </c>
      <c r="T80" s="51">
        <f t="shared" ca="1" si="3"/>
        <v>12</v>
      </c>
      <c r="W80" s="55" t="s">
        <v>254</v>
      </c>
      <c r="X80" s="55">
        <v>2</v>
      </c>
      <c r="Z80" s="55" t="str">
        <f t="shared" si="4"/>
        <v>MDS</v>
      </c>
      <c r="AF80" s="51"/>
      <c r="AG80" s="51"/>
      <c r="AH80" s="51"/>
      <c r="AI80" s="52"/>
      <c r="AJ80" s="52"/>
      <c r="AK80" s="52"/>
      <c r="AL80" s="51"/>
      <c r="AM80" s="51"/>
      <c r="AN80" s="51"/>
      <c r="AO80" s="52"/>
      <c r="AP80" s="52"/>
      <c r="AQ80" s="52"/>
      <c r="AR80" s="51"/>
      <c r="AS80" s="51"/>
      <c r="AT80" s="51"/>
      <c r="AU80" s="52"/>
      <c r="AV80" s="52"/>
      <c r="AW80" s="52"/>
      <c r="AX80" s="51"/>
      <c r="AY80" s="51"/>
      <c r="AZ80" s="51"/>
      <c r="BA80" s="52"/>
      <c r="BB80" s="52"/>
      <c r="BC80" s="52"/>
    </row>
    <row r="81" spans="1:55" ht="13" x14ac:dyDescent="0.3">
      <c r="A81" s="23">
        <f>'4JSON'!A75</f>
        <v>53201</v>
      </c>
      <c r="B81" s="20" t="str">
        <f>'4JSON'!B75</f>
        <v>Sports Scouts</v>
      </c>
      <c r="C81" s="24" t="str">
        <f>'4JSON'!D75</f>
        <v>MSD</v>
      </c>
      <c r="D81" s="24" t="e">
        <f ca="1">ABS(D$5-'4JSON'!C75)</f>
        <v>#VALUE!</v>
      </c>
      <c r="E81" s="24">
        <f ca="1">ABS(E$5-'4JSON'!E75)</f>
        <v>2</v>
      </c>
      <c r="F81" s="24">
        <f ca="1">ABS(F$5-'4JSON'!F75)</f>
        <v>3</v>
      </c>
      <c r="G81" s="24">
        <f ca="1">ABS(G$5-'4JSON'!G75)</f>
        <v>2</v>
      </c>
      <c r="H81" s="24">
        <f ca="1">ABS(H$5-'4JSON'!H75)</f>
        <v>3</v>
      </c>
      <c r="I81" s="24">
        <f>ABS(I$5-'4JSON'!I75)</f>
        <v>0</v>
      </c>
      <c r="J81" s="24">
        <f>ABS(J$5-'4JSON'!J75)</f>
        <v>0</v>
      </c>
      <c r="K81" s="24">
        <f>ABS(K$5-'4JSON'!K75)</f>
        <v>0</v>
      </c>
      <c r="L81" s="24">
        <f>ABS(L$5-'4JSON'!L75)</f>
        <v>0</v>
      </c>
      <c r="M81" s="53" t="e">
        <f t="shared" ca="1" si="0"/>
        <v>#VALUE!</v>
      </c>
      <c r="N81" s="56" t="e">
        <f t="shared" ca="1" si="1"/>
        <v>#VALUE!</v>
      </c>
      <c r="P81" s="51"/>
      <c r="Q81" s="51">
        <f t="shared" si="2"/>
        <v>0</v>
      </c>
      <c r="S81" s="51" t="str">
        <f ca="1">IFERROR(__xludf.DUMMYFUNCTION("""COMPUTED_VALUE"""),"OMd")</f>
        <v>OMd</v>
      </c>
      <c r="T81" s="51">
        <f t="shared" ca="1" si="3"/>
        <v>20</v>
      </c>
      <c r="W81" s="55" t="s">
        <v>255</v>
      </c>
      <c r="X81" s="55">
        <v>2</v>
      </c>
      <c r="Z81" s="55" t="str">
        <f t="shared" si="4"/>
        <v>MSD</v>
      </c>
      <c r="AF81" s="51"/>
      <c r="AG81" s="51"/>
      <c r="AH81" s="51"/>
      <c r="AI81" s="52"/>
      <c r="AJ81" s="52"/>
      <c r="AK81" s="52"/>
      <c r="AL81" s="51"/>
      <c r="AM81" s="51"/>
      <c r="AN81" s="51"/>
      <c r="AO81" s="52"/>
      <c r="AP81" s="52"/>
      <c r="AQ81" s="52"/>
      <c r="AR81" s="51"/>
      <c r="AS81" s="51"/>
      <c r="AT81" s="51"/>
      <c r="AU81" s="52"/>
      <c r="AV81" s="52"/>
      <c r="AW81" s="52"/>
      <c r="AX81" s="51"/>
      <c r="AY81" s="51"/>
      <c r="AZ81" s="51"/>
      <c r="BA81" s="52"/>
      <c r="BB81" s="52"/>
      <c r="BC81" s="52"/>
    </row>
    <row r="82" spans="1:55" ht="13" x14ac:dyDescent="0.3">
      <c r="A82" s="23">
        <f>'4JSON'!A76</f>
        <v>64301</v>
      </c>
      <c r="B82" s="20" t="str">
        <f>'4JSON'!B76</f>
        <v>Bartenders</v>
      </c>
      <c r="C82" s="24" t="str">
        <f>'4JSON'!D76</f>
        <v>MSd</v>
      </c>
      <c r="D82" s="24" t="e">
        <f ca="1">ABS(D$5-'4JSON'!C76)</f>
        <v>#VALUE!</v>
      </c>
      <c r="E82" s="24">
        <f ca="1">ABS(E$5-'4JSON'!E76)</f>
        <v>2</v>
      </c>
      <c r="F82" s="24">
        <f ca="1">ABS(F$5-'4JSON'!F76)</f>
        <v>3</v>
      </c>
      <c r="G82" s="24">
        <f ca="1">ABS(G$5-'4JSON'!G76)</f>
        <v>2</v>
      </c>
      <c r="H82" s="24">
        <f ca="1">ABS(H$5-'4JSON'!H76)</f>
        <v>3</v>
      </c>
      <c r="I82" s="24">
        <f>ABS(I$5-'4JSON'!I76)</f>
        <v>0</v>
      </c>
      <c r="J82" s="24">
        <f>ABS(J$5-'4JSON'!J76)</f>
        <v>0</v>
      </c>
      <c r="K82" s="24">
        <f>ABS(K$5-'4JSON'!K76)</f>
        <v>0</v>
      </c>
      <c r="L82" s="24">
        <f>ABS(L$5-'4JSON'!L76)</f>
        <v>0</v>
      </c>
      <c r="M82" s="53" t="e">
        <f t="shared" ca="1" si="0"/>
        <v>#VALUE!</v>
      </c>
      <c r="N82" s="56" t="e">
        <f t="shared" ca="1" si="1"/>
        <v>#VALUE!</v>
      </c>
      <c r="P82" s="51"/>
      <c r="Q82" s="51">
        <f t="shared" si="2"/>
        <v>0</v>
      </c>
      <c r="S82" s="51" t="str">
        <f ca="1">IFERROR(__xludf.DUMMYFUNCTION("""COMPUTED_VALUE"""),"ISD")</f>
        <v>ISD</v>
      </c>
      <c r="T82" s="51">
        <f t="shared" ca="1" si="3"/>
        <v>11</v>
      </c>
      <c r="W82" s="55" t="s">
        <v>256</v>
      </c>
      <c r="X82" s="55">
        <v>2</v>
      </c>
      <c r="Z82" s="55" t="str">
        <f t="shared" si="4"/>
        <v>MSD</v>
      </c>
      <c r="AF82" s="51"/>
      <c r="AG82" s="51"/>
      <c r="AH82" s="51"/>
      <c r="AI82" s="52"/>
      <c r="AJ82" s="52"/>
      <c r="AK82" s="52"/>
      <c r="AL82" s="51"/>
      <c r="AM82" s="51"/>
      <c r="AN82" s="51"/>
      <c r="AO82" s="52"/>
      <c r="AP82" s="52"/>
      <c r="AQ82" s="52"/>
      <c r="AR82" s="51"/>
      <c r="AS82" s="51"/>
      <c r="AT82" s="51"/>
      <c r="AU82" s="52"/>
      <c r="AV82" s="52"/>
      <c r="AW82" s="52"/>
      <c r="AX82" s="51"/>
      <c r="AY82" s="51"/>
      <c r="AZ82" s="51"/>
      <c r="BA82" s="52"/>
      <c r="BB82" s="52"/>
      <c r="BC82" s="52"/>
    </row>
    <row r="83" spans="1:55" ht="13" x14ac:dyDescent="0.3">
      <c r="A83" s="23">
        <f>'4JSON'!A77</f>
        <v>14103</v>
      </c>
      <c r="B83" s="20" t="str">
        <f>'4JSON'!B77</f>
        <v>Court Clerks</v>
      </c>
      <c r="C83" s="24" t="str">
        <f>'4JSON'!D77</f>
        <v>MSd</v>
      </c>
      <c r="D83" s="24" t="e">
        <f ca="1">ABS(D$5-'4JSON'!C77)</f>
        <v>#VALUE!</v>
      </c>
      <c r="E83" s="24">
        <f ca="1">ABS(E$5-'4JSON'!E77)</f>
        <v>2</v>
      </c>
      <c r="F83" s="24">
        <f ca="1">ABS(F$5-'4JSON'!F77)</f>
        <v>3</v>
      </c>
      <c r="G83" s="24">
        <f ca="1">ABS(G$5-'4JSON'!G77)</f>
        <v>2</v>
      </c>
      <c r="H83" s="24">
        <f ca="1">ABS(H$5-'4JSON'!H77)</f>
        <v>3</v>
      </c>
      <c r="I83" s="24">
        <f>ABS(I$5-'4JSON'!I77)</f>
        <v>0</v>
      </c>
      <c r="J83" s="24">
        <f>ABS(J$5-'4JSON'!J77)</f>
        <v>0</v>
      </c>
      <c r="K83" s="24">
        <f>ABS(K$5-'4JSON'!K77)</f>
        <v>0</v>
      </c>
      <c r="L83" s="24">
        <f>ABS(L$5-'4JSON'!L77)</f>
        <v>0</v>
      </c>
      <c r="M83" s="53" t="e">
        <f t="shared" ca="1" si="0"/>
        <v>#VALUE!</v>
      </c>
      <c r="N83" s="56" t="e">
        <f t="shared" ca="1" si="1"/>
        <v>#VALUE!</v>
      </c>
      <c r="P83" s="51"/>
      <c r="Q83" s="51">
        <f t="shared" si="2"/>
        <v>0</v>
      </c>
      <c r="S83" s="51" t="str">
        <f ca="1">IFERROR(__xludf.DUMMYFUNCTION("""COMPUTED_VALUE"""),"SDI")</f>
        <v>SDI</v>
      </c>
      <c r="T83" s="51">
        <f t="shared" ca="1" si="3"/>
        <v>9</v>
      </c>
      <c r="W83" s="55" t="s">
        <v>257</v>
      </c>
      <c r="X83" s="55">
        <v>2</v>
      </c>
      <c r="Z83" s="55" t="str">
        <f t="shared" si="4"/>
        <v>MSD</v>
      </c>
      <c r="AF83" s="51"/>
      <c r="AG83" s="51"/>
      <c r="AH83" s="51"/>
      <c r="AI83" s="52"/>
      <c r="AJ83" s="52"/>
      <c r="AK83" s="52"/>
      <c r="AL83" s="51"/>
      <c r="AM83" s="51"/>
      <c r="AN83" s="51"/>
      <c r="AO83" s="52"/>
      <c r="AP83" s="52"/>
      <c r="AQ83" s="52"/>
      <c r="AR83" s="51"/>
      <c r="AS83" s="51"/>
      <c r="AT83" s="51"/>
      <c r="AU83" s="52"/>
      <c r="AV83" s="52"/>
      <c r="AW83" s="52"/>
      <c r="AX83" s="51"/>
      <c r="AY83" s="51"/>
      <c r="AZ83" s="51"/>
      <c r="BA83" s="52"/>
      <c r="BB83" s="52"/>
      <c r="BC83" s="52"/>
    </row>
    <row r="84" spans="1:55" ht="13" x14ac:dyDescent="0.3">
      <c r="A84" s="23">
        <f>'4JSON'!A78</f>
        <v>13200</v>
      </c>
      <c r="B84" s="20" t="str">
        <f>'4JSON'!B78</f>
        <v>Customs Brokers</v>
      </c>
      <c r="C84" s="24" t="str">
        <f>'4JSON'!D78</f>
        <v>MSd</v>
      </c>
      <c r="D84" s="24" t="e">
        <f ca="1">ABS(D$5-'4JSON'!C78)</f>
        <v>#VALUE!</v>
      </c>
      <c r="E84" s="24">
        <f ca="1">ABS(E$5-'4JSON'!E78)</f>
        <v>2</v>
      </c>
      <c r="F84" s="24">
        <f ca="1">ABS(F$5-'4JSON'!F78)</f>
        <v>3</v>
      </c>
      <c r="G84" s="24">
        <f ca="1">ABS(G$5-'4JSON'!G78)</f>
        <v>2</v>
      </c>
      <c r="H84" s="24">
        <f ca="1">ABS(H$5-'4JSON'!H78)</f>
        <v>3</v>
      </c>
      <c r="I84" s="24">
        <f>ABS(I$5-'4JSON'!I78)</f>
        <v>0</v>
      </c>
      <c r="J84" s="24">
        <f>ABS(J$5-'4JSON'!J78)</f>
        <v>0</v>
      </c>
      <c r="K84" s="24">
        <f>ABS(K$5-'4JSON'!K78)</f>
        <v>0</v>
      </c>
      <c r="L84" s="24">
        <f>ABS(L$5-'4JSON'!L78)</f>
        <v>0</v>
      </c>
      <c r="M84" s="53" t="e">
        <f t="shared" ca="1" si="0"/>
        <v>#VALUE!</v>
      </c>
      <c r="N84" s="56" t="e">
        <f t="shared" ca="1" si="1"/>
        <v>#VALUE!</v>
      </c>
      <c r="P84" s="51"/>
      <c r="Q84" s="51">
        <f t="shared" si="2"/>
        <v>0</v>
      </c>
      <c r="S84" s="51" t="str">
        <f ca="1">IFERROR(__xludf.DUMMYFUNCTION("""COMPUTED_VALUE"""),"SID")</f>
        <v>SID</v>
      </c>
      <c r="T84" s="51">
        <f t="shared" ca="1" si="3"/>
        <v>8</v>
      </c>
      <c r="W84" s="55" t="s">
        <v>258</v>
      </c>
      <c r="X84" s="55">
        <v>2</v>
      </c>
      <c r="Z84" s="55" t="str">
        <f t="shared" si="4"/>
        <v>MSD</v>
      </c>
      <c r="AF84" s="51"/>
      <c r="AG84" s="51"/>
      <c r="AH84" s="51"/>
      <c r="AI84" s="52"/>
      <c r="AJ84" s="52"/>
      <c r="AK84" s="52"/>
      <c r="AL84" s="51"/>
      <c r="AM84" s="51"/>
      <c r="AN84" s="51"/>
      <c r="AO84" s="52"/>
      <c r="AP84" s="52"/>
      <c r="AQ84" s="52"/>
      <c r="AR84" s="51"/>
      <c r="AS84" s="51"/>
      <c r="AT84" s="51"/>
      <c r="AU84" s="52"/>
      <c r="AV84" s="52"/>
      <c r="AW84" s="52"/>
      <c r="AX84" s="51"/>
      <c r="AY84" s="51"/>
      <c r="AZ84" s="51"/>
      <c r="BA84" s="52"/>
      <c r="BB84" s="52"/>
      <c r="BC84" s="52"/>
    </row>
    <row r="85" spans="1:55" ht="13" x14ac:dyDescent="0.3">
      <c r="A85" s="23">
        <f>'4JSON'!A79</f>
        <v>65109</v>
      </c>
      <c r="B85" s="20" t="str">
        <f>'4JSON'!B79</f>
        <v>Direct Distributors</v>
      </c>
      <c r="C85" s="24" t="str">
        <f>'4JSON'!D79</f>
        <v>MSd</v>
      </c>
      <c r="D85" s="24" t="e">
        <f ca="1">ABS(D$5-'4JSON'!C79)</f>
        <v>#VALUE!</v>
      </c>
      <c r="E85" s="24">
        <f ca="1">ABS(E$5-'4JSON'!E79)</f>
        <v>2</v>
      </c>
      <c r="F85" s="24">
        <f ca="1">ABS(F$5-'4JSON'!F79)</f>
        <v>3</v>
      </c>
      <c r="G85" s="24">
        <f ca="1">ABS(G$5-'4JSON'!G79)</f>
        <v>2</v>
      </c>
      <c r="H85" s="24">
        <f ca="1">ABS(H$5-'4JSON'!H79)</f>
        <v>3</v>
      </c>
      <c r="I85" s="24">
        <f>ABS(I$5-'4JSON'!I79)</f>
        <v>0</v>
      </c>
      <c r="J85" s="24">
        <f>ABS(J$5-'4JSON'!J79)</f>
        <v>0</v>
      </c>
      <c r="K85" s="24">
        <f>ABS(K$5-'4JSON'!K79)</f>
        <v>0</v>
      </c>
      <c r="L85" s="24">
        <f>ABS(L$5-'4JSON'!L79)</f>
        <v>0</v>
      </c>
      <c r="M85" s="53" t="e">
        <f t="shared" ca="1" si="0"/>
        <v>#VALUE!</v>
      </c>
      <c r="N85" s="56" t="e">
        <f t="shared" ca="1" si="1"/>
        <v>#VALUE!</v>
      </c>
      <c r="P85" s="51"/>
      <c r="Q85" s="51">
        <f t="shared" si="2"/>
        <v>0</v>
      </c>
      <c r="S85" s="51" t="str">
        <f ca="1">IFERROR(__xludf.DUMMYFUNCTION("""COMPUTED_VALUE"""),"SId")</f>
        <v>SId</v>
      </c>
      <c r="T85" s="51">
        <f t="shared" ca="1" si="3"/>
        <v>2</v>
      </c>
      <c r="W85" s="55" t="s">
        <v>259</v>
      </c>
      <c r="X85" s="55">
        <v>2</v>
      </c>
      <c r="Z85" s="55" t="str">
        <f t="shared" si="4"/>
        <v>MSD</v>
      </c>
      <c r="AF85" s="51"/>
      <c r="AG85" s="51"/>
      <c r="AH85" s="51"/>
      <c r="AI85" s="52"/>
      <c r="AJ85" s="52"/>
      <c r="AK85" s="52"/>
      <c r="AL85" s="51"/>
      <c r="AM85" s="51"/>
      <c r="AN85" s="51"/>
      <c r="AO85" s="52"/>
      <c r="AP85" s="52"/>
      <c r="AQ85" s="52"/>
      <c r="AR85" s="51"/>
      <c r="AS85" s="51"/>
      <c r="AT85" s="51"/>
      <c r="AU85" s="52"/>
      <c r="AV85" s="52"/>
      <c r="AW85" s="52"/>
      <c r="AX85" s="51"/>
      <c r="AY85" s="51"/>
      <c r="AZ85" s="51"/>
      <c r="BA85" s="52"/>
      <c r="BB85" s="52"/>
      <c r="BC85" s="52"/>
    </row>
    <row r="86" spans="1:55" ht="13" x14ac:dyDescent="0.3">
      <c r="A86" s="23">
        <f>'4JSON'!A80</f>
        <v>65109</v>
      </c>
      <c r="B86" s="20" t="str">
        <f>'4JSON'!B80</f>
        <v>Door-to-Door Salespersons</v>
      </c>
      <c r="C86" s="24" t="str">
        <f>'4JSON'!D80</f>
        <v>MSd</v>
      </c>
      <c r="D86" s="24" t="e">
        <f ca="1">ABS(D$5-'4JSON'!C80)</f>
        <v>#VALUE!</v>
      </c>
      <c r="E86" s="24">
        <f ca="1">ABS(E$5-'4JSON'!E80)</f>
        <v>2</v>
      </c>
      <c r="F86" s="24">
        <f ca="1">ABS(F$5-'4JSON'!F80)</f>
        <v>3</v>
      </c>
      <c r="G86" s="24">
        <f ca="1">ABS(G$5-'4JSON'!G80)</f>
        <v>2</v>
      </c>
      <c r="H86" s="24">
        <f ca="1">ABS(H$5-'4JSON'!H80)</f>
        <v>3</v>
      </c>
      <c r="I86" s="24">
        <f>ABS(I$5-'4JSON'!I80)</f>
        <v>0</v>
      </c>
      <c r="J86" s="24">
        <f>ABS(J$5-'4JSON'!J80)</f>
        <v>0</v>
      </c>
      <c r="K86" s="24">
        <f>ABS(K$5-'4JSON'!K80)</f>
        <v>0</v>
      </c>
      <c r="L86" s="24">
        <f>ABS(L$5-'4JSON'!L80)</f>
        <v>0</v>
      </c>
      <c r="M86" s="53" t="e">
        <f t="shared" ca="1" si="0"/>
        <v>#VALUE!</v>
      </c>
      <c r="N86" s="56" t="e">
        <f t="shared" ca="1" si="1"/>
        <v>#VALUE!</v>
      </c>
      <c r="P86" s="51"/>
      <c r="Q86" s="51">
        <f t="shared" si="2"/>
        <v>0</v>
      </c>
      <c r="S86" s="51" t="str">
        <f ca="1">IFERROR(__xludf.DUMMYFUNCTION("""COMPUTED_VALUE"""),"OSD")</f>
        <v>OSD</v>
      </c>
      <c r="T86" s="51">
        <f t="shared" ca="1" si="3"/>
        <v>1</v>
      </c>
      <c r="W86" s="55" t="s">
        <v>260</v>
      </c>
      <c r="X86" s="55">
        <v>2</v>
      </c>
      <c r="Z86" s="55" t="str">
        <f t="shared" si="4"/>
        <v>MSD</v>
      </c>
      <c r="AF86" s="51"/>
      <c r="AG86" s="51"/>
      <c r="AH86" s="51"/>
      <c r="AI86" s="52"/>
      <c r="AJ86" s="52"/>
      <c r="AK86" s="52"/>
      <c r="AL86" s="51"/>
      <c r="AM86" s="51"/>
      <c r="AN86" s="51"/>
      <c r="AO86" s="52"/>
      <c r="AP86" s="52"/>
      <c r="AQ86" s="52"/>
      <c r="AR86" s="51"/>
      <c r="AS86" s="51"/>
      <c r="AT86" s="51"/>
      <c r="AU86" s="52"/>
      <c r="AV86" s="52"/>
      <c r="AW86" s="52"/>
      <c r="AX86" s="51"/>
      <c r="AY86" s="51"/>
      <c r="AZ86" s="51"/>
      <c r="BA86" s="52"/>
      <c r="BB86" s="52"/>
      <c r="BC86" s="52"/>
    </row>
    <row r="87" spans="1:55" ht="13" x14ac:dyDescent="0.3">
      <c r="A87" s="23">
        <f>'4JSON'!A81</f>
        <v>75101</v>
      </c>
      <c r="B87" s="20" t="str">
        <f>'4JSON'!B81</f>
        <v>Grain Elevator Operators</v>
      </c>
      <c r="C87" s="24" t="str">
        <f>'4JSON'!D81</f>
        <v>MSd</v>
      </c>
      <c r="D87" s="24" t="e">
        <f ca="1">ABS(D$5-'4JSON'!C81)</f>
        <v>#VALUE!</v>
      </c>
      <c r="E87" s="24">
        <f ca="1">ABS(E$5-'4JSON'!E81)</f>
        <v>2</v>
      </c>
      <c r="F87" s="24">
        <f ca="1">ABS(F$5-'4JSON'!F81)</f>
        <v>3</v>
      </c>
      <c r="G87" s="24">
        <f ca="1">ABS(G$5-'4JSON'!G81)</f>
        <v>2</v>
      </c>
      <c r="H87" s="24">
        <f ca="1">ABS(H$5-'4JSON'!H81)</f>
        <v>3</v>
      </c>
      <c r="I87" s="24">
        <f>ABS(I$5-'4JSON'!I81)</f>
        <v>0</v>
      </c>
      <c r="J87" s="24">
        <f>ABS(J$5-'4JSON'!J81)</f>
        <v>0</v>
      </c>
      <c r="K87" s="24">
        <f>ABS(K$5-'4JSON'!K81)</f>
        <v>0</v>
      </c>
      <c r="L87" s="24">
        <f>ABS(L$5-'4JSON'!L81)</f>
        <v>0</v>
      </c>
      <c r="M87" s="53" t="e">
        <f t="shared" ca="1" si="0"/>
        <v>#VALUE!</v>
      </c>
      <c r="N87" s="56" t="e">
        <f t="shared" ca="1" si="1"/>
        <v>#VALUE!</v>
      </c>
      <c r="P87" s="51"/>
      <c r="Q87" s="51">
        <f t="shared" si="2"/>
        <v>0</v>
      </c>
      <c r="S87" s="51" t="str">
        <f ca="1">IFERROR(__xludf.DUMMYFUNCTION("""COMPUTED_VALUE"""),"SOd")</f>
        <v>SOd</v>
      </c>
      <c r="T87" s="51">
        <f t="shared" ca="1" si="3"/>
        <v>2</v>
      </c>
      <c r="W87" s="55" t="s">
        <v>261</v>
      </c>
      <c r="X87" s="55">
        <v>2</v>
      </c>
      <c r="Z87" s="55" t="str">
        <f t="shared" si="4"/>
        <v>MSD</v>
      </c>
      <c r="AF87" s="51"/>
      <c r="AG87" s="51"/>
      <c r="AH87" s="51"/>
      <c r="AI87" s="52"/>
      <c r="AJ87" s="52"/>
      <c r="AK87" s="52"/>
      <c r="AL87" s="51"/>
      <c r="AM87" s="51"/>
      <c r="AN87" s="51"/>
      <c r="AO87" s="52"/>
      <c r="AP87" s="52"/>
      <c r="AQ87" s="52"/>
      <c r="AR87" s="51"/>
      <c r="AS87" s="51"/>
      <c r="AT87" s="51"/>
      <c r="AU87" s="52"/>
      <c r="AV87" s="52"/>
      <c r="AW87" s="52"/>
      <c r="AX87" s="51"/>
      <c r="AY87" s="51"/>
      <c r="AZ87" s="51"/>
      <c r="BA87" s="52"/>
      <c r="BB87" s="52"/>
      <c r="BC87" s="52"/>
    </row>
    <row r="88" spans="1:55" ht="13" x14ac:dyDescent="0.3">
      <c r="A88" s="23">
        <f>'4JSON'!A82</f>
        <v>12201</v>
      </c>
      <c r="B88" s="20" t="str">
        <f>'4JSON'!B82</f>
        <v>Insurance Adjusters</v>
      </c>
      <c r="C88" s="24" t="str">
        <f>'4JSON'!D82</f>
        <v>MSd</v>
      </c>
      <c r="D88" s="24" t="e">
        <f ca="1">ABS(D$5-'4JSON'!C82)</f>
        <v>#VALUE!</v>
      </c>
      <c r="E88" s="24">
        <f ca="1">ABS(E$5-'4JSON'!E82)</f>
        <v>2</v>
      </c>
      <c r="F88" s="24">
        <f ca="1">ABS(F$5-'4JSON'!F82)</f>
        <v>3</v>
      </c>
      <c r="G88" s="24">
        <f ca="1">ABS(G$5-'4JSON'!G82)</f>
        <v>2</v>
      </c>
      <c r="H88" s="24">
        <f ca="1">ABS(H$5-'4JSON'!H82)</f>
        <v>3</v>
      </c>
      <c r="I88" s="24">
        <f>ABS(I$5-'4JSON'!I82)</f>
        <v>0</v>
      </c>
      <c r="J88" s="24">
        <f>ABS(J$5-'4JSON'!J82)</f>
        <v>0</v>
      </c>
      <c r="K88" s="24">
        <f>ABS(K$5-'4JSON'!K82)</f>
        <v>0</v>
      </c>
      <c r="L88" s="24">
        <f>ABS(L$5-'4JSON'!L82)</f>
        <v>0</v>
      </c>
      <c r="M88" s="53" t="e">
        <f t="shared" ca="1" si="0"/>
        <v>#VALUE!</v>
      </c>
      <c r="N88" s="56" t="e">
        <f t="shared" ca="1" si="1"/>
        <v>#VALUE!</v>
      </c>
      <c r="P88" s="51"/>
      <c r="Q88" s="51">
        <f t="shared" si="2"/>
        <v>0</v>
      </c>
      <c r="S88" s="51" t="str">
        <f ca="1">IFERROR(__xludf.DUMMYFUNCTION("""COMPUTED_VALUE"""),"MIO")</f>
        <v>MIO</v>
      </c>
      <c r="T88" s="51">
        <f t="shared" ca="1" si="3"/>
        <v>6</v>
      </c>
      <c r="W88" s="55" t="s">
        <v>262</v>
      </c>
      <c r="X88" s="55">
        <v>2</v>
      </c>
      <c r="Z88" s="55" t="str">
        <f t="shared" si="4"/>
        <v>MSD</v>
      </c>
      <c r="AF88" s="51"/>
      <c r="AG88" s="51"/>
      <c r="AH88" s="51"/>
      <c r="AI88" s="52"/>
      <c r="AJ88" s="52"/>
      <c r="AK88" s="52"/>
      <c r="AL88" s="51"/>
      <c r="AM88" s="51"/>
      <c r="AN88" s="51"/>
      <c r="AO88" s="52"/>
      <c r="AP88" s="52"/>
      <c r="AQ88" s="52"/>
      <c r="AR88" s="51"/>
      <c r="AS88" s="51"/>
      <c r="AT88" s="51"/>
      <c r="AU88" s="52"/>
      <c r="AV88" s="52"/>
      <c r="AW88" s="52"/>
      <c r="AX88" s="51"/>
      <c r="AY88" s="51"/>
      <c r="AZ88" s="51"/>
      <c r="BA88" s="52"/>
      <c r="BB88" s="52"/>
      <c r="BC88" s="52"/>
    </row>
    <row r="89" spans="1:55" ht="13" x14ac:dyDescent="0.3">
      <c r="A89" s="23">
        <f>'4JSON'!A83</f>
        <v>63100</v>
      </c>
      <c r="B89" s="20" t="str">
        <f>'4JSON'!B83</f>
        <v>Insurance Agents and Brokers</v>
      </c>
      <c r="C89" s="24" t="str">
        <f>'4JSON'!D83</f>
        <v>MSd</v>
      </c>
      <c r="D89" s="24" t="e">
        <f ca="1">ABS(D$5-'4JSON'!C83)</f>
        <v>#VALUE!</v>
      </c>
      <c r="E89" s="24">
        <f ca="1">ABS(E$5-'4JSON'!E83)</f>
        <v>2</v>
      </c>
      <c r="F89" s="24">
        <f ca="1">ABS(F$5-'4JSON'!F83)</f>
        <v>3</v>
      </c>
      <c r="G89" s="24">
        <f ca="1">ABS(G$5-'4JSON'!G83)</f>
        <v>2</v>
      </c>
      <c r="H89" s="24">
        <f ca="1">ABS(H$5-'4JSON'!H83)</f>
        <v>3</v>
      </c>
      <c r="I89" s="24">
        <f>ABS(I$5-'4JSON'!I83)</f>
        <v>0</v>
      </c>
      <c r="J89" s="24">
        <f>ABS(J$5-'4JSON'!J83)</f>
        <v>0</v>
      </c>
      <c r="K89" s="24">
        <f>ABS(K$5-'4JSON'!K83)</f>
        <v>0</v>
      </c>
      <c r="L89" s="24">
        <f>ABS(L$5-'4JSON'!L83)</f>
        <v>0</v>
      </c>
      <c r="M89" s="53" t="e">
        <f t="shared" ca="1" si="0"/>
        <v>#VALUE!</v>
      </c>
      <c r="N89" s="56" t="e">
        <f t="shared" ca="1" si="1"/>
        <v>#VALUE!</v>
      </c>
      <c r="P89" s="51"/>
      <c r="Q89" s="51">
        <f t="shared" si="2"/>
        <v>0</v>
      </c>
      <c r="S89" s="51" t="str">
        <f ca="1">IFERROR(__xludf.DUMMYFUNCTION("""COMPUTED_VALUE"""),"MIo")</f>
        <v>MIo</v>
      </c>
      <c r="T89" s="51">
        <f t="shared" ca="1" si="3"/>
        <v>4</v>
      </c>
      <c r="W89" s="55" t="s">
        <v>263</v>
      </c>
      <c r="X89" s="55">
        <v>2</v>
      </c>
      <c r="Z89" s="55" t="str">
        <f t="shared" si="4"/>
        <v>MSD</v>
      </c>
      <c r="AF89" s="51"/>
      <c r="AG89" s="51"/>
      <c r="AH89" s="51"/>
      <c r="AI89" s="52"/>
      <c r="AJ89" s="52"/>
      <c r="AK89" s="52"/>
      <c r="AL89" s="51"/>
      <c r="AM89" s="51"/>
      <c r="AN89" s="51"/>
      <c r="AO89" s="52"/>
      <c r="AP89" s="52"/>
      <c r="AQ89" s="52"/>
      <c r="AR89" s="51"/>
      <c r="AS89" s="51"/>
      <c r="AT89" s="51"/>
      <c r="AU89" s="52"/>
      <c r="AV89" s="52"/>
      <c r="AW89" s="52"/>
      <c r="AX89" s="51"/>
      <c r="AY89" s="51"/>
      <c r="AZ89" s="51"/>
      <c r="BA89" s="52"/>
      <c r="BB89" s="52"/>
      <c r="BC89" s="52"/>
    </row>
    <row r="90" spans="1:55" ht="13" x14ac:dyDescent="0.3">
      <c r="A90" s="23">
        <f>'4JSON'!A84</f>
        <v>12202</v>
      </c>
      <c r="B90" s="20" t="str">
        <f>'4JSON'!B84</f>
        <v>Insurance Underwriters</v>
      </c>
      <c r="C90" s="24" t="str">
        <f>'4JSON'!D84</f>
        <v>MSd</v>
      </c>
      <c r="D90" s="24" t="e">
        <f ca="1">ABS(D$5-'4JSON'!C84)</f>
        <v>#VALUE!</v>
      </c>
      <c r="E90" s="24">
        <f ca="1">ABS(E$5-'4JSON'!E84)</f>
        <v>2</v>
      </c>
      <c r="F90" s="24">
        <f ca="1">ABS(F$5-'4JSON'!F84)</f>
        <v>3</v>
      </c>
      <c r="G90" s="24">
        <f ca="1">ABS(G$5-'4JSON'!G84)</f>
        <v>2</v>
      </c>
      <c r="H90" s="24">
        <f ca="1">ABS(H$5-'4JSON'!H84)</f>
        <v>3</v>
      </c>
      <c r="I90" s="24">
        <f>ABS(I$5-'4JSON'!I84)</f>
        <v>0</v>
      </c>
      <c r="J90" s="24">
        <f>ABS(J$5-'4JSON'!J84)</f>
        <v>0</v>
      </c>
      <c r="K90" s="24">
        <f>ABS(K$5-'4JSON'!K84)</f>
        <v>0</v>
      </c>
      <c r="L90" s="24">
        <f>ABS(L$5-'4JSON'!L84)</f>
        <v>0</v>
      </c>
      <c r="M90" s="53" t="e">
        <f t="shared" ca="1" si="0"/>
        <v>#VALUE!</v>
      </c>
      <c r="N90" s="56" t="e">
        <f t="shared" ca="1" si="1"/>
        <v>#VALUE!</v>
      </c>
      <c r="P90" s="51"/>
      <c r="Q90" s="51">
        <f t="shared" si="2"/>
        <v>0</v>
      </c>
      <c r="S90" s="51" t="str">
        <f ca="1">IFERROR(__xludf.DUMMYFUNCTION("""COMPUTED_VALUE"""),"Mio")</f>
        <v>Mio</v>
      </c>
      <c r="T90" s="51">
        <f t="shared" ca="1" si="3"/>
        <v>3</v>
      </c>
      <c r="W90" s="55" t="s">
        <v>264</v>
      </c>
      <c r="X90" s="55">
        <v>1</v>
      </c>
      <c r="Z90" s="55" t="str">
        <f t="shared" si="4"/>
        <v>MSD</v>
      </c>
      <c r="AF90" s="51"/>
      <c r="AG90" s="51"/>
      <c r="AH90" s="51"/>
      <c r="AI90" s="52"/>
      <c r="AJ90" s="52"/>
      <c r="AK90" s="52"/>
      <c r="AL90" s="51"/>
      <c r="AM90" s="51"/>
      <c r="AN90" s="51"/>
      <c r="AO90" s="52"/>
      <c r="AP90" s="52"/>
      <c r="AQ90" s="52"/>
      <c r="AR90" s="51"/>
      <c r="AS90" s="51"/>
      <c r="AT90" s="51"/>
      <c r="AU90" s="52"/>
      <c r="AV90" s="52"/>
      <c r="AW90" s="52"/>
      <c r="AX90" s="51"/>
      <c r="AY90" s="51"/>
      <c r="AZ90" s="51"/>
      <c r="BA90" s="52"/>
      <c r="BB90" s="52"/>
      <c r="BC90" s="52"/>
    </row>
    <row r="91" spans="1:55" ht="13" x14ac:dyDescent="0.3">
      <c r="A91" s="23">
        <f>'4JSON'!A85</f>
        <v>51100</v>
      </c>
      <c r="B91" s="20" t="str">
        <f>'4JSON'!B85</f>
        <v>Librarians</v>
      </c>
      <c r="C91" s="24" t="str">
        <f>'4JSON'!D85</f>
        <v>MSd</v>
      </c>
      <c r="D91" s="24" t="e">
        <f ca="1">ABS(D$5-'4JSON'!C85)</f>
        <v>#VALUE!</v>
      </c>
      <c r="E91" s="24">
        <f ca="1">ABS(E$5-'4JSON'!E85)</f>
        <v>2</v>
      </c>
      <c r="F91" s="24">
        <f ca="1">ABS(F$5-'4JSON'!F85)</f>
        <v>3</v>
      </c>
      <c r="G91" s="24">
        <f ca="1">ABS(G$5-'4JSON'!G85)</f>
        <v>2</v>
      </c>
      <c r="H91" s="24">
        <f ca="1">ABS(H$5-'4JSON'!H85)</f>
        <v>3</v>
      </c>
      <c r="I91" s="24">
        <f>ABS(I$5-'4JSON'!I85)</f>
        <v>0</v>
      </c>
      <c r="J91" s="24">
        <f>ABS(J$5-'4JSON'!J85)</f>
        <v>0</v>
      </c>
      <c r="K91" s="24">
        <f>ABS(K$5-'4JSON'!K85)</f>
        <v>0</v>
      </c>
      <c r="L91" s="24">
        <f>ABS(L$5-'4JSON'!L85)</f>
        <v>0</v>
      </c>
      <c r="M91" s="53" t="e">
        <f t="shared" ca="1" si="0"/>
        <v>#VALUE!</v>
      </c>
      <c r="N91" s="56" t="e">
        <f t="shared" ca="1" si="1"/>
        <v>#VALUE!</v>
      </c>
      <c r="P91" s="51"/>
      <c r="Q91" s="51">
        <f t="shared" si="2"/>
        <v>0</v>
      </c>
      <c r="S91" s="51" t="str">
        <f ca="1">IFERROR(__xludf.DUMMYFUNCTION("""COMPUTED_VALUE"""),"MOI")</f>
        <v>MOI</v>
      </c>
      <c r="T91" s="51">
        <f t="shared" ca="1" si="3"/>
        <v>12</v>
      </c>
      <c r="W91" s="55" t="s">
        <v>265</v>
      </c>
      <c r="X91" s="55">
        <v>1</v>
      </c>
      <c r="Z91" s="55" t="str">
        <f t="shared" si="4"/>
        <v>MSD</v>
      </c>
      <c r="AF91" s="51"/>
      <c r="AG91" s="51"/>
      <c r="AH91" s="51"/>
      <c r="AI91" s="52"/>
      <c r="AJ91" s="52"/>
      <c r="AK91" s="52"/>
      <c r="AL91" s="51"/>
      <c r="AM91" s="51"/>
      <c r="AN91" s="51"/>
      <c r="AO91" s="52"/>
      <c r="AP91" s="52"/>
      <c r="AQ91" s="52"/>
      <c r="AR91" s="51"/>
      <c r="AS91" s="51"/>
      <c r="AT91" s="51"/>
      <c r="AU91" s="52"/>
      <c r="AV91" s="52"/>
      <c r="AW91" s="52"/>
      <c r="AX91" s="51"/>
      <c r="AY91" s="51"/>
      <c r="AZ91" s="51"/>
      <c r="BA91" s="52"/>
      <c r="BB91" s="52"/>
      <c r="BC91" s="52"/>
    </row>
    <row r="92" spans="1:55" ht="13" x14ac:dyDescent="0.3">
      <c r="A92" s="23">
        <f>'4JSON'!A86</f>
        <v>63102</v>
      </c>
      <c r="B92" s="20" t="str">
        <f>'4JSON'!B86</f>
        <v>Loan Officers</v>
      </c>
      <c r="C92" s="24" t="str">
        <f>'4JSON'!D86</f>
        <v>MSd</v>
      </c>
      <c r="D92" s="24" t="e">
        <f ca="1">ABS(D$5-'4JSON'!C86)</f>
        <v>#VALUE!</v>
      </c>
      <c r="E92" s="24">
        <f ca="1">ABS(E$5-'4JSON'!E86)</f>
        <v>2</v>
      </c>
      <c r="F92" s="24">
        <f ca="1">ABS(F$5-'4JSON'!F86)</f>
        <v>3</v>
      </c>
      <c r="G92" s="24">
        <f ca="1">ABS(G$5-'4JSON'!G86)</f>
        <v>2</v>
      </c>
      <c r="H92" s="24">
        <f ca="1">ABS(H$5-'4JSON'!H86)</f>
        <v>3</v>
      </c>
      <c r="I92" s="24">
        <f>ABS(I$5-'4JSON'!I86)</f>
        <v>0</v>
      </c>
      <c r="J92" s="24">
        <f>ABS(J$5-'4JSON'!J86)</f>
        <v>0</v>
      </c>
      <c r="K92" s="24">
        <f>ABS(K$5-'4JSON'!K86)</f>
        <v>0</v>
      </c>
      <c r="L92" s="24">
        <f>ABS(L$5-'4JSON'!L86)</f>
        <v>0</v>
      </c>
      <c r="M92" s="53" t="e">
        <f t="shared" ca="1" si="0"/>
        <v>#VALUE!</v>
      </c>
      <c r="N92" s="56" t="e">
        <f t="shared" ca="1" si="1"/>
        <v>#VALUE!</v>
      </c>
      <c r="P92" s="51"/>
      <c r="Q92" s="51">
        <f t="shared" si="2"/>
        <v>0</v>
      </c>
      <c r="S92" s="51" t="str">
        <f ca="1">IFERROR(__xludf.DUMMYFUNCTION("""COMPUTED_VALUE"""),"MOi")</f>
        <v>MOi</v>
      </c>
      <c r="T92" s="51">
        <f t="shared" ca="1" si="3"/>
        <v>56</v>
      </c>
      <c r="W92" s="55" t="s">
        <v>266</v>
      </c>
      <c r="X92" s="55">
        <v>1</v>
      </c>
      <c r="Z92" s="55" t="str">
        <f t="shared" si="4"/>
        <v>MSD</v>
      </c>
      <c r="AF92" s="51"/>
      <c r="AG92" s="51"/>
      <c r="AH92" s="51"/>
      <c r="AI92" s="52"/>
      <c r="AJ92" s="52"/>
      <c r="AK92" s="52"/>
      <c r="AL92" s="51"/>
      <c r="AM92" s="51"/>
      <c r="AN92" s="51"/>
      <c r="AO92" s="52"/>
      <c r="AP92" s="52"/>
      <c r="AQ92" s="52"/>
      <c r="AR92" s="51"/>
      <c r="AS92" s="51"/>
      <c r="AT92" s="51"/>
      <c r="AU92" s="52"/>
      <c r="AV92" s="52"/>
      <c r="AW92" s="52"/>
      <c r="AX92" s="51"/>
      <c r="AY92" s="51"/>
      <c r="AZ92" s="51"/>
      <c r="BA92" s="52"/>
      <c r="BB92" s="52"/>
      <c r="BC92" s="52"/>
    </row>
    <row r="93" spans="1:55" ht="13" x14ac:dyDescent="0.3">
      <c r="A93" s="23">
        <f>'4JSON'!A87</f>
        <v>64300</v>
      </c>
      <c r="B93" s="20" t="str">
        <f>'4JSON'!B87</f>
        <v>Maîtres d'hôtel and Hosts/Hostesses</v>
      </c>
      <c r="C93" s="24" t="str">
        <f>'4JSON'!D87</f>
        <v>MSd</v>
      </c>
      <c r="D93" s="24" t="e">
        <f ca="1">ABS(D$5-'4JSON'!C87)</f>
        <v>#VALUE!</v>
      </c>
      <c r="E93" s="24">
        <f ca="1">ABS(E$5-'4JSON'!E87)</f>
        <v>2</v>
      </c>
      <c r="F93" s="24">
        <f ca="1">ABS(F$5-'4JSON'!F87)</f>
        <v>3</v>
      </c>
      <c r="G93" s="24">
        <f ca="1">ABS(G$5-'4JSON'!G87)</f>
        <v>2</v>
      </c>
      <c r="H93" s="24">
        <f ca="1">ABS(H$5-'4JSON'!H87)</f>
        <v>3</v>
      </c>
      <c r="I93" s="24">
        <f>ABS(I$5-'4JSON'!I87)</f>
        <v>0</v>
      </c>
      <c r="J93" s="24">
        <f>ABS(J$5-'4JSON'!J87)</f>
        <v>0</v>
      </c>
      <c r="K93" s="24">
        <f>ABS(K$5-'4JSON'!K87)</f>
        <v>0</v>
      </c>
      <c r="L93" s="24">
        <f>ABS(L$5-'4JSON'!L87)</f>
        <v>0</v>
      </c>
      <c r="M93" s="53" t="e">
        <f t="shared" ca="1" si="0"/>
        <v>#VALUE!</v>
      </c>
      <c r="N93" s="56" t="e">
        <f t="shared" ca="1" si="1"/>
        <v>#VALUE!</v>
      </c>
      <c r="P93" s="51"/>
      <c r="Q93" s="51">
        <f t="shared" si="2"/>
        <v>0</v>
      </c>
      <c r="S93" s="51" t="str">
        <f ca="1">IFERROR(__xludf.DUMMYFUNCTION("""COMPUTED_VALUE"""),"Moi")</f>
        <v>Moi</v>
      </c>
      <c r="T93" s="51">
        <f t="shared" ca="1" si="3"/>
        <v>12</v>
      </c>
      <c r="W93" s="55" t="s">
        <v>267</v>
      </c>
      <c r="X93" s="55">
        <v>1</v>
      </c>
      <c r="Z93" s="55" t="str">
        <f t="shared" si="4"/>
        <v>MSD</v>
      </c>
      <c r="AF93" s="51"/>
      <c r="AG93" s="51"/>
      <c r="AH93" s="51"/>
      <c r="AI93" s="52"/>
      <c r="AJ93" s="52"/>
      <c r="AK93" s="52"/>
      <c r="AL93" s="51"/>
      <c r="AM93" s="51"/>
      <c r="AN93" s="51"/>
      <c r="AO93" s="52"/>
      <c r="AP93" s="52"/>
      <c r="AQ93" s="52"/>
      <c r="AR93" s="51"/>
      <c r="AS93" s="51"/>
      <c r="AT93" s="51"/>
      <c r="AU93" s="52"/>
      <c r="AV93" s="52"/>
      <c r="AW93" s="52"/>
      <c r="AX93" s="51"/>
      <c r="AY93" s="51"/>
      <c r="AZ93" s="51"/>
      <c r="BA93" s="52"/>
      <c r="BB93" s="52"/>
      <c r="BC93" s="52"/>
    </row>
    <row r="94" spans="1:55" ht="13" x14ac:dyDescent="0.3">
      <c r="A94" s="23">
        <f>'4JSON'!A88</f>
        <v>62101</v>
      </c>
      <c r="B94" s="20" t="str">
        <f>'4JSON'!B88</f>
        <v>Retail and Wholesale Buyers</v>
      </c>
      <c r="C94" s="24" t="str">
        <f>'4JSON'!D88</f>
        <v>MSd</v>
      </c>
      <c r="D94" s="24" t="e">
        <f ca="1">ABS(D$5-'4JSON'!C88)</f>
        <v>#VALUE!</v>
      </c>
      <c r="E94" s="24">
        <f ca="1">ABS(E$5-'4JSON'!E88)</f>
        <v>2</v>
      </c>
      <c r="F94" s="24">
        <f ca="1">ABS(F$5-'4JSON'!F88)</f>
        <v>3</v>
      </c>
      <c r="G94" s="24">
        <f ca="1">ABS(G$5-'4JSON'!G88)</f>
        <v>2</v>
      </c>
      <c r="H94" s="24">
        <f ca="1">ABS(H$5-'4JSON'!H88)</f>
        <v>3</v>
      </c>
      <c r="I94" s="24">
        <f>ABS(I$5-'4JSON'!I88)</f>
        <v>0</v>
      </c>
      <c r="J94" s="24">
        <f>ABS(J$5-'4JSON'!J88)</f>
        <v>0</v>
      </c>
      <c r="K94" s="24">
        <f>ABS(K$5-'4JSON'!K88)</f>
        <v>0</v>
      </c>
      <c r="L94" s="24">
        <f>ABS(L$5-'4JSON'!L88)</f>
        <v>0</v>
      </c>
      <c r="M94" s="53" t="e">
        <f t="shared" ca="1" si="0"/>
        <v>#VALUE!</v>
      </c>
      <c r="N94" s="56" t="e">
        <f t="shared" ca="1" si="1"/>
        <v>#VALUE!</v>
      </c>
      <c r="P94" s="51"/>
      <c r="Q94" s="51">
        <f t="shared" si="2"/>
        <v>0</v>
      </c>
      <c r="S94" s="51" t="str">
        <f ca="1">IFERROR(__xludf.DUMMYFUNCTION("""COMPUTED_VALUE"""),"IMO")</f>
        <v>IMO</v>
      </c>
      <c r="T94" s="51">
        <f t="shared" ca="1" si="3"/>
        <v>9</v>
      </c>
      <c r="W94" s="55" t="s">
        <v>268</v>
      </c>
      <c r="X94" s="55">
        <v>1</v>
      </c>
      <c r="Z94" s="55" t="str">
        <f t="shared" si="4"/>
        <v>MSD</v>
      </c>
      <c r="AF94" s="51"/>
      <c r="AG94" s="51"/>
      <c r="AH94" s="51"/>
      <c r="AI94" s="52"/>
      <c r="AJ94" s="52"/>
      <c r="AK94" s="52"/>
      <c r="AL94" s="51"/>
      <c r="AM94" s="51"/>
      <c r="AN94" s="51"/>
      <c r="AO94" s="52"/>
      <c r="AP94" s="52"/>
      <c r="AQ94" s="52"/>
      <c r="AR94" s="51"/>
      <c r="AS94" s="51"/>
      <c r="AT94" s="51"/>
      <c r="AU94" s="52"/>
      <c r="AV94" s="52"/>
      <c r="AW94" s="52"/>
      <c r="AX94" s="51"/>
      <c r="AY94" s="51"/>
      <c r="AZ94" s="51"/>
      <c r="BA94" s="52"/>
      <c r="BB94" s="52"/>
      <c r="BC94" s="52"/>
    </row>
    <row r="95" spans="1:55" ht="13" x14ac:dyDescent="0.3">
      <c r="A95" s="23">
        <f>'4JSON'!A89</f>
        <v>64100</v>
      </c>
      <c r="B95" s="20" t="str">
        <f>'4JSON'!B89</f>
        <v>Retail Salespersons and Sales Clerks</v>
      </c>
      <c r="C95" s="24" t="str">
        <f>'4JSON'!D89</f>
        <v>MSd</v>
      </c>
      <c r="D95" s="24" t="e">
        <f ca="1">ABS(D$5-'4JSON'!C89)</f>
        <v>#VALUE!</v>
      </c>
      <c r="E95" s="24">
        <f ca="1">ABS(E$5-'4JSON'!E89)</f>
        <v>2</v>
      </c>
      <c r="F95" s="24">
        <f ca="1">ABS(F$5-'4JSON'!F89)</f>
        <v>3</v>
      </c>
      <c r="G95" s="24">
        <f ca="1">ABS(G$5-'4JSON'!G89)</f>
        <v>2</v>
      </c>
      <c r="H95" s="24">
        <f ca="1">ABS(H$5-'4JSON'!H89)</f>
        <v>3</v>
      </c>
      <c r="I95" s="24">
        <f>ABS(I$5-'4JSON'!I89)</f>
        <v>0</v>
      </c>
      <c r="J95" s="24">
        <f>ABS(J$5-'4JSON'!J89)</f>
        <v>0</v>
      </c>
      <c r="K95" s="24">
        <f>ABS(K$5-'4JSON'!K89)</f>
        <v>0</v>
      </c>
      <c r="L95" s="24">
        <f>ABS(L$5-'4JSON'!L89)</f>
        <v>0</v>
      </c>
      <c r="M95" s="53" t="e">
        <f t="shared" ca="1" si="0"/>
        <v>#VALUE!</v>
      </c>
      <c r="N95" s="56" t="e">
        <f t="shared" ca="1" si="1"/>
        <v>#VALUE!</v>
      </c>
      <c r="P95" s="51"/>
      <c r="Q95" s="51">
        <f t="shared" si="2"/>
        <v>0</v>
      </c>
      <c r="S95" s="51" t="str">
        <f ca="1">IFERROR(__xludf.DUMMYFUNCTION("""COMPUTED_VALUE"""),"IMo")</f>
        <v>IMo</v>
      </c>
      <c r="T95" s="51">
        <f t="shared" ca="1" si="3"/>
        <v>1</v>
      </c>
      <c r="W95" s="55" t="s">
        <v>269</v>
      </c>
      <c r="X95" s="55">
        <v>1</v>
      </c>
      <c r="Z95" s="55" t="str">
        <f t="shared" si="4"/>
        <v>MSD</v>
      </c>
      <c r="AF95" s="51"/>
      <c r="AG95" s="51"/>
      <c r="AH95" s="51"/>
      <c r="AI95" s="52"/>
      <c r="AJ95" s="52"/>
      <c r="AK95" s="52"/>
      <c r="AL95" s="51"/>
      <c r="AM95" s="51"/>
      <c r="AN95" s="51"/>
      <c r="AO95" s="52"/>
      <c r="AP95" s="52"/>
      <c r="AQ95" s="52"/>
      <c r="AR95" s="51"/>
      <c r="AS95" s="51"/>
      <c r="AT95" s="51"/>
      <c r="AU95" s="52"/>
      <c r="AV95" s="52"/>
      <c r="AW95" s="52"/>
      <c r="AX95" s="51"/>
      <c r="AY95" s="51"/>
      <c r="AZ95" s="51"/>
      <c r="BA95" s="52"/>
      <c r="BB95" s="52"/>
      <c r="BC95" s="52"/>
    </row>
    <row r="96" spans="1:55" ht="13" x14ac:dyDescent="0.3">
      <c r="A96" s="23">
        <f>'4JSON'!A90</f>
        <v>13200</v>
      </c>
      <c r="B96" s="20" t="str">
        <f>'4JSON'!B90</f>
        <v>Ship Brokers</v>
      </c>
      <c r="C96" s="24" t="str">
        <f>'4JSON'!D90</f>
        <v>MSd</v>
      </c>
      <c r="D96" s="24" t="e">
        <f ca="1">ABS(D$5-'4JSON'!C90)</f>
        <v>#VALUE!</v>
      </c>
      <c r="E96" s="24">
        <f ca="1">ABS(E$5-'4JSON'!E90)</f>
        <v>2</v>
      </c>
      <c r="F96" s="24">
        <f ca="1">ABS(F$5-'4JSON'!F90)</f>
        <v>3</v>
      </c>
      <c r="G96" s="24">
        <f ca="1">ABS(G$5-'4JSON'!G90)</f>
        <v>2</v>
      </c>
      <c r="H96" s="24">
        <f ca="1">ABS(H$5-'4JSON'!H90)</f>
        <v>3</v>
      </c>
      <c r="I96" s="24">
        <f>ABS(I$5-'4JSON'!I90)</f>
        <v>0</v>
      </c>
      <c r="J96" s="24">
        <f>ABS(J$5-'4JSON'!J90)</f>
        <v>0</v>
      </c>
      <c r="K96" s="24">
        <f>ABS(K$5-'4JSON'!K90)</f>
        <v>0</v>
      </c>
      <c r="L96" s="24">
        <f>ABS(L$5-'4JSON'!L90)</f>
        <v>0</v>
      </c>
      <c r="M96" s="53" t="e">
        <f t="shared" ca="1" si="0"/>
        <v>#VALUE!</v>
      </c>
      <c r="N96" s="56" t="e">
        <f t="shared" ca="1" si="1"/>
        <v>#VALUE!</v>
      </c>
      <c r="P96" s="51"/>
      <c r="Q96" s="51">
        <f t="shared" si="2"/>
        <v>0</v>
      </c>
      <c r="S96" s="51" t="str">
        <f ca="1">IFERROR(__xludf.DUMMYFUNCTION("""COMPUTED_VALUE"""),"IOM")</f>
        <v>IOM</v>
      </c>
      <c r="T96" s="51">
        <f t="shared" ca="1" si="3"/>
        <v>8</v>
      </c>
      <c r="W96" s="55" t="s">
        <v>270</v>
      </c>
      <c r="X96" s="55">
        <v>1</v>
      </c>
      <c r="Z96" s="55" t="str">
        <f t="shared" si="4"/>
        <v>MSD</v>
      </c>
      <c r="AF96" s="51"/>
      <c r="AG96" s="51"/>
      <c r="AH96" s="51"/>
      <c r="AI96" s="52"/>
      <c r="AJ96" s="52"/>
      <c r="AK96" s="52"/>
      <c r="AL96" s="51"/>
      <c r="AM96" s="51"/>
      <c r="AN96" s="51"/>
      <c r="AO96" s="52"/>
      <c r="AP96" s="52"/>
      <c r="AQ96" s="52"/>
      <c r="AR96" s="51"/>
      <c r="AS96" s="51"/>
      <c r="AT96" s="51"/>
      <c r="AU96" s="52"/>
      <c r="AV96" s="52"/>
      <c r="AW96" s="52"/>
      <c r="AX96" s="51"/>
      <c r="AY96" s="51"/>
      <c r="AZ96" s="51"/>
      <c r="BA96" s="52"/>
      <c r="BB96" s="52"/>
      <c r="BC96" s="52"/>
    </row>
    <row r="97" spans="1:55" ht="13" x14ac:dyDescent="0.3">
      <c r="A97" s="23">
        <f>'4JSON'!A91</f>
        <v>65109</v>
      </c>
      <c r="B97" s="20" t="str">
        <f>'4JSON'!B91</f>
        <v>Street Vendors</v>
      </c>
      <c r="C97" s="24" t="str">
        <f>'4JSON'!D91</f>
        <v>MSd</v>
      </c>
      <c r="D97" s="24" t="e">
        <f ca="1">ABS(D$5-'4JSON'!C91)</f>
        <v>#VALUE!</v>
      </c>
      <c r="E97" s="24">
        <f ca="1">ABS(E$5-'4JSON'!E91)</f>
        <v>2</v>
      </c>
      <c r="F97" s="24">
        <f ca="1">ABS(F$5-'4JSON'!F91)</f>
        <v>3</v>
      </c>
      <c r="G97" s="24">
        <f ca="1">ABS(G$5-'4JSON'!G91)</f>
        <v>2</v>
      </c>
      <c r="H97" s="24">
        <f ca="1">ABS(H$5-'4JSON'!H91)</f>
        <v>3</v>
      </c>
      <c r="I97" s="24">
        <f>ABS(I$5-'4JSON'!I91)</f>
        <v>0</v>
      </c>
      <c r="J97" s="24">
        <f>ABS(J$5-'4JSON'!J91)</f>
        <v>0</v>
      </c>
      <c r="K97" s="24">
        <f>ABS(K$5-'4JSON'!K91)</f>
        <v>0</v>
      </c>
      <c r="L97" s="24">
        <f>ABS(L$5-'4JSON'!L91)</f>
        <v>0</v>
      </c>
      <c r="M97" s="53" t="e">
        <f t="shared" ca="1" si="0"/>
        <v>#VALUE!</v>
      </c>
      <c r="N97" s="56" t="e">
        <f t="shared" ca="1" si="1"/>
        <v>#VALUE!</v>
      </c>
      <c r="P97" s="51"/>
      <c r="Q97" s="51">
        <f t="shared" si="2"/>
        <v>0</v>
      </c>
      <c r="S97" s="51" t="str">
        <f ca="1">IFERROR(__xludf.DUMMYFUNCTION("""COMPUTED_VALUE"""),"IOm")</f>
        <v>IOm</v>
      </c>
      <c r="T97" s="51">
        <f t="shared" ca="1" si="3"/>
        <v>2</v>
      </c>
      <c r="W97" s="55" t="s">
        <v>271</v>
      </c>
      <c r="X97" s="55">
        <v>1</v>
      </c>
      <c r="Z97" s="55" t="str">
        <f t="shared" si="4"/>
        <v>MSD</v>
      </c>
      <c r="AF97" s="51"/>
      <c r="AG97" s="51"/>
      <c r="AH97" s="51"/>
      <c r="AI97" s="52"/>
      <c r="AJ97" s="52"/>
      <c r="AK97" s="52"/>
      <c r="AL97" s="51"/>
      <c r="AM97" s="51"/>
      <c r="AN97" s="51"/>
      <c r="AO97" s="52"/>
      <c r="AP97" s="52"/>
      <c r="AQ97" s="52"/>
      <c r="AR97" s="51"/>
      <c r="AS97" s="51"/>
      <c r="AT97" s="51"/>
      <c r="AU97" s="52"/>
      <c r="AV97" s="52"/>
      <c r="AW97" s="52"/>
      <c r="AX97" s="51"/>
      <c r="AY97" s="51"/>
      <c r="AZ97" s="51"/>
      <c r="BA97" s="52"/>
      <c r="BB97" s="52"/>
      <c r="BC97" s="52"/>
    </row>
    <row r="98" spans="1:55" ht="13" x14ac:dyDescent="0.3">
      <c r="A98" s="23">
        <f>'4JSON'!A92</f>
        <v>64410</v>
      </c>
      <c r="B98" s="20" t="str">
        <f>'4JSON'!B92</f>
        <v>Security Guards and Related Occupations</v>
      </c>
      <c r="C98" s="24" t="str">
        <f>'4JSON'!D92</f>
        <v>Msd</v>
      </c>
      <c r="D98" s="24" t="e">
        <f ca="1">ABS(D$5-'4JSON'!C92)</f>
        <v>#VALUE!</v>
      </c>
      <c r="E98" s="24">
        <f ca="1">ABS(E$5-'4JSON'!E92)</f>
        <v>2</v>
      </c>
      <c r="F98" s="24">
        <f ca="1">ABS(F$5-'4JSON'!F92)</f>
        <v>3</v>
      </c>
      <c r="G98" s="24">
        <f ca="1">ABS(G$5-'4JSON'!G92)</f>
        <v>2</v>
      </c>
      <c r="H98" s="24">
        <f ca="1">ABS(H$5-'4JSON'!H92)</f>
        <v>3</v>
      </c>
      <c r="I98" s="24">
        <f>ABS(I$5-'4JSON'!I92)</f>
        <v>0</v>
      </c>
      <c r="J98" s="24">
        <f>ABS(J$5-'4JSON'!J92)</f>
        <v>0</v>
      </c>
      <c r="K98" s="24">
        <f>ABS(K$5-'4JSON'!K92)</f>
        <v>0</v>
      </c>
      <c r="L98" s="24">
        <f>ABS(L$5-'4JSON'!L92)</f>
        <v>0</v>
      </c>
      <c r="M98" s="53" t="e">
        <f t="shared" ca="1" si="0"/>
        <v>#VALUE!</v>
      </c>
      <c r="N98" s="56" t="e">
        <f t="shared" ca="1" si="1"/>
        <v>#VALUE!</v>
      </c>
      <c r="P98" s="51"/>
      <c r="Q98" s="51">
        <f t="shared" si="2"/>
        <v>0</v>
      </c>
      <c r="S98" s="51" t="str">
        <f ca="1">IFERROR(__xludf.DUMMYFUNCTION("""COMPUTED_VALUE"""),"OMI")</f>
        <v>OMI</v>
      </c>
      <c r="T98" s="51">
        <f t="shared" ca="1" si="3"/>
        <v>44</v>
      </c>
      <c r="W98" s="55" t="s">
        <v>272</v>
      </c>
      <c r="X98" s="55">
        <v>1</v>
      </c>
      <c r="Z98" s="55" t="str">
        <f t="shared" si="4"/>
        <v>MSD</v>
      </c>
      <c r="AF98" s="51"/>
      <c r="AG98" s="51"/>
      <c r="AH98" s="51"/>
      <c r="AI98" s="52"/>
      <c r="AJ98" s="52"/>
      <c r="AK98" s="52"/>
      <c r="AL98" s="51"/>
      <c r="AM98" s="51"/>
      <c r="AN98" s="51"/>
      <c r="AO98" s="52"/>
      <c r="AP98" s="52"/>
      <c r="AQ98" s="52"/>
      <c r="AR98" s="51"/>
      <c r="AS98" s="51"/>
      <c r="AT98" s="51"/>
      <c r="AU98" s="52"/>
      <c r="AV98" s="52"/>
      <c r="AW98" s="52"/>
      <c r="AX98" s="51"/>
      <c r="AY98" s="51"/>
      <c r="AZ98" s="51"/>
      <c r="BA98" s="52"/>
      <c r="BB98" s="52"/>
      <c r="BC98" s="52"/>
    </row>
    <row r="99" spans="1:55" ht="13" x14ac:dyDescent="0.3">
      <c r="A99" s="23">
        <f>'4JSON'!A93</f>
        <v>65109</v>
      </c>
      <c r="B99" s="20" t="str">
        <f>'4JSON'!B93</f>
        <v>Telephone Solicitors and Telemarketers</v>
      </c>
      <c r="C99" s="24" t="str">
        <f>'4JSON'!D93</f>
        <v>Msd</v>
      </c>
      <c r="D99" s="24" t="e">
        <f ca="1">ABS(D$5-'4JSON'!C93)</f>
        <v>#VALUE!</v>
      </c>
      <c r="E99" s="24">
        <f ca="1">ABS(E$5-'4JSON'!E93)</f>
        <v>2</v>
      </c>
      <c r="F99" s="24">
        <f ca="1">ABS(F$5-'4JSON'!F93)</f>
        <v>3</v>
      </c>
      <c r="G99" s="24">
        <f ca="1">ABS(G$5-'4JSON'!G93)</f>
        <v>2</v>
      </c>
      <c r="H99" s="24">
        <f ca="1">ABS(H$5-'4JSON'!H93)</f>
        <v>3</v>
      </c>
      <c r="I99" s="24">
        <f>ABS(I$5-'4JSON'!I93)</f>
        <v>0</v>
      </c>
      <c r="J99" s="24">
        <f>ABS(J$5-'4JSON'!J93)</f>
        <v>0</v>
      </c>
      <c r="K99" s="24">
        <f>ABS(K$5-'4JSON'!K93)</f>
        <v>0</v>
      </c>
      <c r="L99" s="24">
        <f>ABS(L$5-'4JSON'!L93)</f>
        <v>0</v>
      </c>
      <c r="M99" s="53" t="e">
        <f t="shared" ca="1" si="0"/>
        <v>#VALUE!</v>
      </c>
      <c r="N99" s="56" t="e">
        <f t="shared" ca="1" si="1"/>
        <v>#VALUE!</v>
      </c>
      <c r="P99" s="51"/>
      <c r="Q99" s="51">
        <f t="shared" si="2"/>
        <v>0</v>
      </c>
      <c r="S99" s="51" t="str">
        <f ca="1">IFERROR(__xludf.DUMMYFUNCTION("""COMPUTED_VALUE"""),"OMi")</f>
        <v>OMi</v>
      </c>
      <c r="T99" s="51">
        <f t="shared" ca="1" si="3"/>
        <v>118</v>
      </c>
      <c r="W99" s="55" t="s">
        <v>273</v>
      </c>
      <c r="X99" s="55">
        <v>1</v>
      </c>
      <c r="Z99" s="55" t="str">
        <f t="shared" si="4"/>
        <v>MSD</v>
      </c>
      <c r="AF99" s="51"/>
      <c r="AG99" s="51"/>
      <c r="AH99" s="51"/>
      <c r="AI99" s="52"/>
      <c r="AJ99" s="52"/>
      <c r="AK99" s="52"/>
      <c r="AL99" s="51"/>
      <c r="AM99" s="51"/>
      <c r="AN99" s="51"/>
      <c r="AO99" s="52"/>
      <c r="AP99" s="52"/>
      <c r="AQ99" s="52"/>
      <c r="AR99" s="51"/>
      <c r="AS99" s="51"/>
      <c r="AT99" s="51"/>
      <c r="AU99" s="52"/>
      <c r="AV99" s="52"/>
      <c r="AW99" s="52"/>
      <c r="AX99" s="51"/>
      <c r="AY99" s="51"/>
      <c r="AZ99" s="51"/>
      <c r="BA99" s="52"/>
      <c r="BB99" s="52"/>
      <c r="BC99" s="52"/>
    </row>
    <row r="100" spans="1:55" ht="13" x14ac:dyDescent="0.3">
      <c r="A100" s="23">
        <f>'4JSON'!A94</f>
        <v>65329</v>
      </c>
      <c r="B100" s="20" t="str">
        <f>'4JSON'!B94</f>
        <v>Ticket Takers and Ushers</v>
      </c>
      <c r="C100" s="24" t="str">
        <f>'4JSON'!D94</f>
        <v>Msd</v>
      </c>
      <c r="D100" s="24" t="e">
        <f ca="1">ABS(D$5-'4JSON'!C94)</f>
        <v>#VALUE!</v>
      </c>
      <c r="E100" s="24">
        <f ca="1">ABS(E$5-'4JSON'!E94)</f>
        <v>2</v>
      </c>
      <c r="F100" s="24">
        <f ca="1">ABS(F$5-'4JSON'!F94)</f>
        <v>3</v>
      </c>
      <c r="G100" s="24">
        <f ca="1">ABS(G$5-'4JSON'!G94)</f>
        <v>2</v>
      </c>
      <c r="H100" s="24">
        <f ca="1">ABS(H$5-'4JSON'!H94)</f>
        <v>3</v>
      </c>
      <c r="I100" s="24">
        <f>ABS(I$5-'4JSON'!I94)</f>
        <v>0</v>
      </c>
      <c r="J100" s="24">
        <f>ABS(J$5-'4JSON'!J94)</f>
        <v>0</v>
      </c>
      <c r="K100" s="24">
        <f>ABS(K$5-'4JSON'!K94)</f>
        <v>0</v>
      </c>
      <c r="L100" s="24">
        <f>ABS(L$5-'4JSON'!L94)</f>
        <v>0</v>
      </c>
      <c r="M100" s="53" t="e">
        <f t="shared" ca="1" si="0"/>
        <v>#VALUE!</v>
      </c>
      <c r="N100" s="56" t="e">
        <f t="shared" ca="1" si="1"/>
        <v>#VALUE!</v>
      </c>
      <c r="P100" s="51"/>
      <c r="Q100" s="51">
        <f t="shared" si="2"/>
        <v>0</v>
      </c>
      <c r="S100" s="51" t="str">
        <f ca="1">IFERROR(__xludf.DUMMYFUNCTION("""COMPUTED_VALUE"""),"Omi")</f>
        <v>Omi</v>
      </c>
      <c r="T100" s="51">
        <f t="shared" ca="1" si="3"/>
        <v>7</v>
      </c>
      <c r="W100" s="55" t="s">
        <v>274</v>
      </c>
      <c r="X100" s="55">
        <v>1</v>
      </c>
      <c r="Z100" s="55" t="str">
        <f t="shared" si="4"/>
        <v>MSD</v>
      </c>
      <c r="AF100" s="51"/>
      <c r="AG100" s="51"/>
      <c r="AH100" s="51"/>
      <c r="AI100" s="52"/>
      <c r="AJ100" s="52"/>
      <c r="AK100" s="52"/>
      <c r="AL100" s="51"/>
      <c r="AM100" s="51"/>
      <c r="AN100" s="51"/>
      <c r="AO100" s="52"/>
      <c r="AP100" s="52"/>
      <c r="AQ100" s="52"/>
      <c r="AR100" s="51"/>
      <c r="AS100" s="51"/>
      <c r="AT100" s="51"/>
      <c r="AU100" s="52"/>
      <c r="AV100" s="52"/>
      <c r="AW100" s="52"/>
      <c r="AX100" s="51"/>
      <c r="AY100" s="51"/>
      <c r="AZ100" s="51"/>
      <c r="BA100" s="52"/>
      <c r="BB100" s="52"/>
      <c r="BC100" s="52"/>
    </row>
    <row r="101" spans="1:55" ht="13" x14ac:dyDescent="0.3">
      <c r="A101" s="23">
        <f>'4JSON'!A95</f>
        <v>43109</v>
      </c>
      <c r="B101" s="20" t="str">
        <f>'4JSON'!B95</f>
        <v>Driving Instructors</v>
      </c>
      <c r="C101" s="24" t="str">
        <f>'4JSON'!D95</f>
        <v>SDM</v>
      </c>
      <c r="D101" s="24" t="e">
        <f ca="1">ABS(D$5-'4JSON'!C95)</f>
        <v>#VALUE!</v>
      </c>
      <c r="E101" s="24">
        <f ca="1">ABS(E$5-'4JSON'!E95)</f>
        <v>2</v>
      </c>
      <c r="F101" s="24">
        <f ca="1">ABS(F$5-'4JSON'!F95)</f>
        <v>3</v>
      </c>
      <c r="G101" s="24">
        <f ca="1">ABS(G$5-'4JSON'!G95)</f>
        <v>2</v>
      </c>
      <c r="H101" s="24">
        <f ca="1">ABS(H$5-'4JSON'!H95)</f>
        <v>3</v>
      </c>
      <c r="I101" s="24">
        <f>ABS(I$5-'4JSON'!I95)</f>
        <v>0</v>
      </c>
      <c r="J101" s="24">
        <f>ABS(J$5-'4JSON'!J95)</f>
        <v>0</v>
      </c>
      <c r="K101" s="24">
        <f>ABS(K$5-'4JSON'!K95)</f>
        <v>0</v>
      </c>
      <c r="L101" s="24">
        <f>ABS(L$5-'4JSON'!L95)</f>
        <v>0</v>
      </c>
      <c r="M101" s="53" t="e">
        <f t="shared" ca="1" si="0"/>
        <v>#VALUE!</v>
      </c>
      <c r="N101" s="56" t="e">
        <f t="shared" ca="1" si="1"/>
        <v>#VALUE!</v>
      </c>
      <c r="P101" s="51"/>
      <c r="Q101" s="51">
        <f t="shared" si="2"/>
        <v>0</v>
      </c>
      <c r="S101" s="51" t="str">
        <f ca="1">IFERROR(__xludf.DUMMYFUNCTION("""COMPUTED_VALUE"""),"DMI")</f>
        <v>DMI</v>
      </c>
      <c r="T101" s="51">
        <f t="shared" ca="1" si="3"/>
        <v>7</v>
      </c>
      <c r="W101" s="55" t="s">
        <v>275</v>
      </c>
      <c r="X101" s="55">
        <v>1</v>
      </c>
      <c r="Z101" s="55" t="str">
        <f t="shared" si="4"/>
        <v>SDM</v>
      </c>
      <c r="AF101" s="51"/>
      <c r="AG101" s="51"/>
      <c r="AH101" s="51"/>
      <c r="AI101" s="52"/>
      <c r="AJ101" s="52"/>
      <c r="AK101" s="52"/>
      <c r="AL101" s="51"/>
      <c r="AM101" s="51"/>
      <c r="AN101" s="51"/>
      <c r="AO101" s="52"/>
      <c r="AP101" s="52"/>
      <c r="AQ101" s="52"/>
      <c r="AR101" s="51"/>
      <c r="AS101" s="51"/>
      <c r="AT101" s="51"/>
      <c r="AU101" s="52"/>
      <c r="AV101" s="52"/>
      <c r="AW101" s="52"/>
      <c r="AX101" s="51"/>
      <c r="AY101" s="51"/>
      <c r="AZ101" s="51"/>
      <c r="BA101" s="52"/>
      <c r="BB101" s="52"/>
      <c r="BC101" s="52"/>
    </row>
    <row r="102" spans="1:55" ht="13" x14ac:dyDescent="0.3">
      <c r="A102" s="23">
        <f>'4JSON'!A96</f>
        <v>43109</v>
      </c>
      <c r="B102" s="20" t="str">
        <f>'4JSON'!B96</f>
        <v>Modelling and Finishing School Instructors</v>
      </c>
      <c r="C102" s="24" t="str">
        <f>'4JSON'!D96</f>
        <v>SDM</v>
      </c>
      <c r="D102" s="24" t="e">
        <f ca="1">ABS(D$5-'4JSON'!C96)</f>
        <v>#VALUE!</v>
      </c>
      <c r="E102" s="24">
        <f ca="1">ABS(E$5-'4JSON'!E96)</f>
        <v>2</v>
      </c>
      <c r="F102" s="24">
        <f ca="1">ABS(F$5-'4JSON'!F96)</f>
        <v>3</v>
      </c>
      <c r="G102" s="24">
        <f ca="1">ABS(G$5-'4JSON'!G96)</f>
        <v>2</v>
      </c>
      <c r="H102" s="24">
        <f ca="1">ABS(H$5-'4JSON'!H96)</f>
        <v>3</v>
      </c>
      <c r="I102" s="24">
        <f>ABS(I$5-'4JSON'!I96)</f>
        <v>0</v>
      </c>
      <c r="J102" s="24">
        <f>ABS(J$5-'4JSON'!J96)</f>
        <v>0</v>
      </c>
      <c r="K102" s="24">
        <f>ABS(K$5-'4JSON'!K96)</f>
        <v>0</v>
      </c>
      <c r="L102" s="24">
        <f>ABS(L$5-'4JSON'!L96)</f>
        <v>0</v>
      </c>
      <c r="M102" s="53" t="e">
        <f t="shared" ca="1" si="0"/>
        <v>#VALUE!</v>
      </c>
      <c r="N102" s="56" t="e">
        <f t="shared" ca="1" si="1"/>
        <v>#VALUE!</v>
      </c>
      <c r="P102" s="51"/>
      <c r="Q102" s="51">
        <f t="shared" si="2"/>
        <v>0</v>
      </c>
      <c r="S102" s="51" t="str">
        <f ca="1">IFERROR(__xludf.DUMMYFUNCTION("""COMPUTED_VALUE"""),"DMi")</f>
        <v>DMi</v>
      </c>
      <c r="T102" s="51">
        <f t="shared" ca="1" si="3"/>
        <v>6</v>
      </c>
      <c r="W102" s="55" t="s">
        <v>276</v>
      </c>
      <c r="X102" s="55">
        <v>1</v>
      </c>
      <c r="Z102" s="55" t="str">
        <f t="shared" si="4"/>
        <v>SDM</v>
      </c>
      <c r="AF102" s="51"/>
      <c r="AG102" s="51"/>
      <c r="AH102" s="51"/>
      <c r="AI102" s="52"/>
      <c r="AJ102" s="52"/>
      <c r="AK102" s="52"/>
      <c r="AL102" s="51"/>
      <c r="AM102" s="51"/>
      <c r="AN102" s="51"/>
      <c r="AO102" s="52"/>
      <c r="AP102" s="52"/>
      <c r="AQ102" s="52"/>
      <c r="AR102" s="51"/>
      <c r="AS102" s="51"/>
      <c r="AT102" s="51"/>
      <c r="AU102" s="52"/>
      <c r="AV102" s="52"/>
      <c r="AW102" s="52"/>
      <c r="AX102" s="51"/>
      <c r="AY102" s="51"/>
      <c r="AZ102" s="51"/>
      <c r="BA102" s="52"/>
      <c r="BB102" s="52"/>
      <c r="BC102" s="52"/>
    </row>
    <row r="103" spans="1:55" ht="13" x14ac:dyDescent="0.3">
      <c r="A103" s="23">
        <f>'4JSON'!A97</f>
        <v>43109</v>
      </c>
      <c r="B103" s="20" t="str">
        <f>'4JSON'!B97</f>
        <v>Sewing Instructors</v>
      </c>
      <c r="C103" s="24" t="str">
        <f>'4JSON'!D97</f>
        <v>SDM</v>
      </c>
      <c r="D103" s="24" t="e">
        <f ca="1">ABS(D$5-'4JSON'!C97)</f>
        <v>#VALUE!</v>
      </c>
      <c r="E103" s="24">
        <f ca="1">ABS(E$5-'4JSON'!E97)</f>
        <v>2</v>
      </c>
      <c r="F103" s="24">
        <f ca="1">ABS(F$5-'4JSON'!F97)</f>
        <v>3</v>
      </c>
      <c r="G103" s="24">
        <f ca="1">ABS(G$5-'4JSON'!G97)</f>
        <v>2</v>
      </c>
      <c r="H103" s="24">
        <f ca="1">ABS(H$5-'4JSON'!H97)</f>
        <v>3</v>
      </c>
      <c r="I103" s="24">
        <f>ABS(I$5-'4JSON'!I97)</f>
        <v>0</v>
      </c>
      <c r="J103" s="24">
        <f>ABS(J$5-'4JSON'!J97)</f>
        <v>0</v>
      </c>
      <c r="K103" s="24">
        <f>ABS(K$5-'4JSON'!K97)</f>
        <v>0</v>
      </c>
      <c r="L103" s="24">
        <f>ABS(L$5-'4JSON'!L97)</f>
        <v>0</v>
      </c>
      <c r="M103" s="53" t="e">
        <f t="shared" ca="1" si="0"/>
        <v>#VALUE!</v>
      </c>
      <c r="N103" s="56" t="e">
        <f t="shared" ca="1" si="1"/>
        <v>#VALUE!</v>
      </c>
      <c r="P103" s="51"/>
      <c r="Q103" s="51">
        <f t="shared" si="2"/>
        <v>0</v>
      </c>
      <c r="S103" s="51" t="str">
        <f ca="1">IFERROR(__xludf.DUMMYFUNCTION("""COMPUTED_VALUE"""),"DIM")</f>
        <v>DIM</v>
      </c>
      <c r="T103" s="51">
        <f t="shared" ca="1" si="3"/>
        <v>13</v>
      </c>
      <c r="W103" s="55" t="s">
        <v>277</v>
      </c>
      <c r="X103" s="55">
        <v>1</v>
      </c>
      <c r="Z103" s="55" t="str">
        <f t="shared" si="4"/>
        <v>SDM</v>
      </c>
      <c r="AF103" s="51"/>
      <c r="AG103" s="51"/>
      <c r="AH103" s="51"/>
      <c r="AI103" s="52"/>
      <c r="AJ103" s="52"/>
      <c r="AK103" s="52"/>
      <c r="AL103" s="51"/>
      <c r="AM103" s="51"/>
      <c r="AN103" s="51"/>
      <c r="AO103" s="52"/>
      <c r="AP103" s="52"/>
      <c r="AQ103" s="52"/>
      <c r="AR103" s="51"/>
      <c r="AS103" s="51"/>
      <c r="AT103" s="51"/>
      <c r="AU103" s="52"/>
      <c r="AV103" s="52"/>
      <c r="AW103" s="52"/>
      <c r="AX103" s="51"/>
      <c r="AY103" s="51"/>
      <c r="AZ103" s="51"/>
      <c r="BA103" s="52"/>
      <c r="BB103" s="52"/>
      <c r="BC103" s="52"/>
    </row>
    <row r="104" spans="1:55" ht="13" x14ac:dyDescent="0.3">
      <c r="A104" s="23">
        <f>'4JSON'!A98</f>
        <v>31301</v>
      </c>
      <c r="B104" s="20" t="str">
        <f>'4JSON'!B98</f>
        <v>Community Health Nurses</v>
      </c>
      <c r="C104" s="24" t="str">
        <f>'4JSON'!D98</f>
        <v>SMD</v>
      </c>
      <c r="D104" s="24" t="e">
        <f ca="1">ABS(D$5-'4JSON'!C98)</f>
        <v>#VALUE!</v>
      </c>
      <c r="E104" s="24">
        <f ca="1">ABS(E$5-'4JSON'!E98)</f>
        <v>2</v>
      </c>
      <c r="F104" s="24">
        <f ca="1">ABS(F$5-'4JSON'!F98)</f>
        <v>3</v>
      </c>
      <c r="G104" s="24">
        <f ca="1">ABS(G$5-'4JSON'!G98)</f>
        <v>2</v>
      </c>
      <c r="H104" s="24">
        <f ca="1">ABS(H$5-'4JSON'!H98)</f>
        <v>3</v>
      </c>
      <c r="I104" s="24">
        <f>ABS(I$5-'4JSON'!I98)</f>
        <v>0</v>
      </c>
      <c r="J104" s="24">
        <f>ABS(J$5-'4JSON'!J98)</f>
        <v>0</v>
      </c>
      <c r="K104" s="24">
        <f>ABS(K$5-'4JSON'!K98)</f>
        <v>0</v>
      </c>
      <c r="L104" s="24">
        <f>ABS(L$5-'4JSON'!L98)</f>
        <v>0</v>
      </c>
      <c r="M104" s="53" t="e">
        <f t="shared" ca="1" si="0"/>
        <v>#VALUE!</v>
      </c>
      <c r="N104" s="56" t="e">
        <f t="shared" ca="1" si="1"/>
        <v>#VALUE!</v>
      </c>
      <c r="P104" s="51"/>
      <c r="Q104" s="51">
        <f t="shared" si="2"/>
        <v>0</v>
      </c>
      <c r="S104" s="51" t="str">
        <f ca="1">IFERROR(__xludf.DUMMYFUNCTION("""COMPUTED_VALUE"""),"DIm")</f>
        <v>DIm</v>
      </c>
      <c r="T104" s="51">
        <f t="shared" ca="1" si="3"/>
        <v>1</v>
      </c>
      <c r="W104" s="55" t="s">
        <v>278</v>
      </c>
      <c r="X104" s="55">
        <v>1</v>
      </c>
      <c r="Z104" s="55" t="str">
        <f t="shared" si="4"/>
        <v>SMD</v>
      </c>
      <c r="AF104" s="51"/>
      <c r="AG104" s="51"/>
      <c r="AH104" s="51"/>
      <c r="AI104" s="52"/>
      <c r="AJ104" s="52"/>
      <c r="AK104" s="52"/>
      <c r="AL104" s="51"/>
      <c r="AM104" s="51"/>
      <c r="AN104" s="51"/>
      <c r="AO104" s="52"/>
      <c r="AP104" s="52"/>
      <c r="AQ104" s="52"/>
      <c r="AR104" s="51"/>
      <c r="AS104" s="51"/>
      <c r="AT104" s="51"/>
      <c r="AU104" s="52"/>
      <c r="AV104" s="52"/>
      <c r="AW104" s="52"/>
      <c r="AX104" s="51"/>
      <c r="AY104" s="51"/>
      <c r="AZ104" s="51"/>
      <c r="BA104" s="52"/>
      <c r="BB104" s="52"/>
      <c r="BC104" s="52"/>
    </row>
    <row r="105" spans="1:55" ht="13" x14ac:dyDescent="0.3">
      <c r="A105" s="23">
        <f>'4JSON'!A99</f>
        <v>62022</v>
      </c>
      <c r="B105" s="20" t="str">
        <f>'4JSON'!B99</f>
        <v>Gambling Casino Supervisors</v>
      </c>
      <c r="C105" s="24" t="str">
        <f>'4JSON'!D99</f>
        <v>SMD</v>
      </c>
      <c r="D105" s="24" t="e">
        <f ca="1">ABS(D$5-'4JSON'!C99)</f>
        <v>#VALUE!</v>
      </c>
      <c r="E105" s="24">
        <f ca="1">ABS(E$5-'4JSON'!E99)</f>
        <v>2</v>
      </c>
      <c r="F105" s="24">
        <f ca="1">ABS(F$5-'4JSON'!F99)</f>
        <v>3</v>
      </c>
      <c r="G105" s="24">
        <f ca="1">ABS(G$5-'4JSON'!G99)</f>
        <v>2</v>
      </c>
      <c r="H105" s="24">
        <f ca="1">ABS(H$5-'4JSON'!H99)</f>
        <v>3</v>
      </c>
      <c r="I105" s="24">
        <f>ABS(I$5-'4JSON'!I99)</f>
        <v>0</v>
      </c>
      <c r="J105" s="24">
        <f>ABS(J$5-'4JSON'!J99)</f>
        <v>0</v>
      </c>
      <c r="K105" s="24">
        <f>ABS(K$5-'4JSON'!K99)</f>
        <v>0</v>
      </c>
      <c r="L105" s="24">
        <f>ABS(L$5-'4JSON'!L99)</f>
        <v>0</v>
      </c>
      <c r="M105" s="53" t="e">
        <f t="shared" ca="1" si="0"/>
        <v>#VALUE!</v>
      </c>
      <c r="N105" s="56" t="e">
        <f t="shared" ca="1" si="1"/>
        <v>#VALUE!</v>
      </c>
      <c r="P105" s="51"/>
      <c r="Q105" s="51">
        <f t="shared" si="2"/>
        <v>0</v>
      </c>
      <c r="S105" s="51"/>
      <c r="T105" s="51">
        <f t="shared" si="3"/>
        <v>97</v>
      </c>
      <c r="Z105" s="55" t="str">
        <f t="shared" si="4"/>
        <v>SMD</v>
      </c>
      <c r="AF105" s="51"/>
      <c r="AG105" s="51"/>
      <c r="AH105" s="51"/>
      <c r="AI105" s="52"/>
      <c r="AJ105" s="52"/>
      <c r="AK105" s="52"/>
      <c r="AL105" s="51"/>
      <c r="AM105" s="51"/>
      <c r="AN105" s="51"/>
      <c r="AO105" s="52"/>
      <c r="AP105" s="52"/>
      <c r="AQ105" s="52"/>
      <c r="AR105" s="51"/>
      <c r="AS105" s="51"/>
      <c r="AT105" s="51"/>
      <c r="AU105" s="52"/>
      <c r="AV105" s="52"/>
      <c r="AW105" s="52"/>
      <c r="AX105" s="51"/>
      <c r="AY105" s="51"/>
      <c r="AZ105" s="51"/>
      <c r="BA105" s="52"/>
      <c r="BB105" s="52"/>
      <c r="BC105" s="52"/>
    </row>
    <row r="106" spans="1:55" ht="13" x14ac:dyDescent="0.3">
      <c r="A106" s="23">
        <f>'4JSON'!A100</f>
        <v>64321</v>
      </c>
      <c r="B106" s="20" t="str">
        <f>'4JSON'!B100</f>
        <v>Gambling Casino Workers</v>
      </c>
      <c r="C106" s="24" t="str">
        <f>'4JSON'!D100</f>
        <v>SMD</v>
      </c>
      <c r="D106" s="24" t="e">
        <f ca="1">ABS(D$5-'4JSON'!C100)</f>
        <v>#VALUE!</v>
      </c>
      <c r="E106" s="24">
        <f ca="1">ABS(E$5-'4JSON'!E100)</f>
        <v>2</v>
      </c>
      <c r="F106" s="24">
        <f ca="1">ABS(F$5-'4JSON'!F100)</f>
        <v>3</v>
      </c>
      <c r="G106" s="24">
        <f ca="1">ABS(G$5-'4JSON'!G100)</f>
        <v>2</v>
      </c>
      <c r="H106" s="24">
        <f ca="1">ABS(H$5-'4JSON'!H100)</f>
        <v>3</v>
      </c>
      <c r="I106" s="24">
        <f>ABS(I$5-'4JSON'!I100)</f>
        <v>0</v>
      </c>
      <c r="J106" s="24">
        <f>ABS(J$5-'4JSON'!J100)</f>
        <v>0</v>
      </c>
      <c r="K106" s="24">
        <f>ABS(K$5-'4JSON'!K100)</f>
        <v>0</v>
      </c>
      <c r="L106" s="24">
        <f>ABS(L$5-'4JSON'!L100)</f>
        <v>0</v>
      </c>
      <c r="M106" s="53" t="e">
        <f t="shared" ca="1" si="0"/>
        <v>#VALUE!</v>
      </c>
      <c r="N106" s="56" t="e">
        <f t="shared" ca="1" si="1"/>
        <v>#VALUE!</v>
      </c>
      <c r="P106" s="51"/>
      <c r="Q106" s="51"/>
      <c r="S106" s="51"/>
      <c r="T106" s="51"/>
      <c r="Z106" s="55" t="str">
        <f t="shared" si="4"/>
        <v>SMD</v>
      </c>
      <c r="AF106" s="51"/>
      <c r="AG106" s="51"/>
      <c r="AH106" s="51"/>
      <c r="AI106" s="52"/>
      <c r="AJ106" s="52"/>
      <c r="AK106" s="52"/>
      <c r="AL106" s="51"/>
      <c r="AM106" s="51"/>
      <c r="AN106" s="51"/>
      <c r="AO106" s="52"/>
      <c r="AP106" s="52"/>
      <c r="AQ106" s="52"/>
      <c r="AR106" s="51"/>
      <c r="AS106" s="51"/>
      <c r="AT106" s="51"/>
      <c r="AU106" s="52"/>
      <c r="AV106" s="52"/>
      <c r="AW106" s="52"/>
      <c r="AX106" s="51"/>
      <c r="AY106" s="51"/>
      <c r="AZ106" s="51"/>
      <c r="BA106" s="52"/>
      <c r="BB106" s="52"/>
      <c r="BC106" s="52"/>
    </row>
    <row r="107" spans="1:55" ht="13" x14ac:dyDescent="0.3">
      <c r="A107" s="23">
        <f>'4JSON'!A101</f>
        <v>31301</v>
      </c>
      <c r="B107" s="20" t="str">
        <f>'4JSON'!B101</f>
        <v>General Duty Registered Nurses</v>
      </c>
      <c r="C107" s="24" t="str">
        <f>'4JSON'!D101</f>
        <v>SMD</v>
      </c>
      <c r="D107" s="24" t="e">
        <f ca="1">ABS(D$5-'4JSON'!C101)</f>
        <v>#VALUE!</v>
      </c>
      <c r="E107" s="24">
        <f ca="1">ABS(E$5-'4JSON'!E101)</f>
        <v>2</v>
      </c>
      <c r="F107" s="24">
        <f ca="1">ABS(F$5-'4JSON'!F101)</f>
        <v>3</v>
      </c>
      <c r="G107" s="24">
        <f ca="1">ABS(G$5-'4JSON'!G101)</f>
        <v>2</v>
      </c>
      <c r="H107" s="24">
        <f ca="1">ABS(H$5-'4JSON'!H101)</f>
        <v>3</v>
      </c>
      <c r="I107" s="24">
        <f>ABS(I$5-'4JSON'!I101)</f>
        <v>0</v>
      </c>
      <c r="J107" s="24">
        <f>ABS(J$5-'4JSON'!J101)</f>
        <v>0</v>
      </c>
      <c r="K107" s="24">
        <f>ABS(K$5-'4JSON'!K101)</f>
        <v>0</v>
      </c>
      <c r="L107" s="24">
        <f>ABS(L$5-'4JSON'!L101)</f>
        <v>0</v>
      </c>
      <c r="M107" s="53" t="e">
        <f t="shared" ca="1" si="0"/>
        <v>#VALUE!</v>
      </c>
      <c r="N107" s="56" t="e">
        <f t="shared" ca="1" si="1"/>
        <v>#VALUE!</v>
      </c>
      <c r="P107" s="51"/>
      <c r="Q107" s="51"/>
      <c r="S107" s="51"/>
      <c r="T107" s="51"/>
      <c r="Z107" s="55" t="str">
        <f t="shared" si="4"/>
        <v>SMD</v>
      </c>
      <c r="AF107" s="51"/>
      <c r="AG107" s="51"/>
      <c r="AH107" s="51"/>
      <c r="AI107" s="52"/>
      <c r="AJ107" s="52"/>
      <c r="AK107" s="52"/>
      <c r="AL107" s="51"/>
      <c r="AM107" s="51"/>
      <c r="AN107" s="51"/>
      <c r="AO107" s="52"/>
      <c r="AP107" s="52"/>
      <c r="AQ107" s="52"/>
      <c r="AR107" s="51"/>
      <c r="AS107" s="51"/>
      <c r="AT107" s="51"/>
      <c r="AU107" s="52"/>
      <c r="AV107" s="52"/>
      <c r="AW107" s="52"/>
      <c r="AX107" s="51"/>
      <c r="AY107" s="51"/>
      <c r="AZ107" s="51"/>
      <c r="BA107" s="52"/>
      <c r="BB107" s="52"/>
      <c r="BC107" s="52"/>
    </row>
    <row r="108" spans="1:55" ht="13" x14ac:dyDescent="0.3">
      <c r="A108" s="23">
        <f>'4JSON'!A102</f>
        <v>42200</v>
      </c>
      <c r="B108" s="20" t="str">
        <f>'4JSON'!B102</f>
        <v>Independent Paralegals</v>
      </c>
      <c r="C108" s="24" t="str">
        <f>'4JSON'!D102</f>
        <v>SMD</v>
      </c>
      <c r="D108" s="24" t="e">
        <f ca="1">ABS(D$5-'4JSON'!C102)</f>
        <v>#VALUE!</v>
      </c>
      <c r="E108" s="24">
        <f ca="1">ABS(E$5-'4JSON'!E102)</f>
        <v>2</v>
      </c>
      <c r="F108" s="24">
        <f ca="1">ABS(F$5-'4JSON'!F102)</f>
        <v>3</v>
      </c>
      <c r="G108" s="24">
        <f ca="1">ABS(G$5-'4JSON'!G102)</f>
        <v>2</v>
      </c>
      <c r="H108" s="24">
        <f ca="1">ABS(H$5-'4JSON'!H102)</f>
        <v>3</v>
      </c>
      <c r="I108" s="24">
        <f>ABS(I$5-'4JSON'!I102)</f>
        <v>0</v>
      </c>
      <c r="J108" s="24">
        <f>ABS(J$5-'4JSON'!J102)</f>
        <v>0</v>
      </c>
      <c r="K108" s="24">
        <f>ABS(K$5-'4JSON'!K102)</f>
        <v>0</v>
      </c>
      <c r="L108" s="24">
        <f>ABS(L$5-'4JSON'!L102)</f>
        <v>0</v>
      </c>
      <c r="M108" s="53" t="e">
        <f t="shared" ca="1" si="0"/>
        <v>#VALUE!</v>
      </c>
      <c r="N108" s="56" t="e">
        <f t="shared" ca="1" si="1"/>
        <v>#VALUE!</v>
      </c>
      <c r="P108" s="51"/>
      <c r="Q108" s="51"/>
      <c r="S108" s="51"/>
      <c r="T108" s="51"/>
      <c r="Z108" s="55" t="str">
        <f t="shared" si="4"/>
        <v>SMD</v>
      </c>
      <c r="AF108" s="51"/>
      <c r="AG108" s="51"/>
      <c r="AH108" s="51"/>
      <c r="AI108" s="52"/>
      <c r="AJ108" s="52"/>
      <c r="AK108" s="52"/>
      <c r="AL108" s="51"/>
      <c r="AM108" s="51"/>
      <c r="AN108" s="51"/>
      <c r="AO108" s="52"/>
      <c r="AP108" s="52"/>
      <c r="AQ108" s="52"/>
      <c r="AR108" s="51"/>
      <c r="AS108" s="51"/>
      <c r="AT108" s="51"/>
      <c r="AU108" s="52"/>
      <c r="AV108" s="52"/>
      <c r="AW108" s="52"/>
      <c r="AX108" s="51"/>
      <c r="AY108" s="51"/>
      <c r="AZ108" s="51"/>
      <c r="BA108" s="52"/>
      <c r="BB108" s="52"/>
      <c r="BC108" s="52"/>
    </row>
    <row r="109" spans="1:55" ht="13" x14ac:dyDescent="0.3">
      <c r="A109" s="23">
        <f>'4JSON'!A103</f>
        <v>31301</v>
      </c>
      <c r="B109" s="20" t="str">
        <f>'4JSON'!B103</f>
        <v>Nursing Consultants</v>
      </c>
      <c r="C109" s="24" t="str">
        <f>'4JSON'!D103</f>
        <v>SMD</v>
      </c>
      <c r="D109" s="24" t="e">
        <f ca="1">ABS(D$5-'4JSON'!C103)</f>
        <v>#VALUE!</v>
      </c>
      <c r="E109" s="24">
        <f ca="1">ABS(E$5-'4JSON'!E103)</f>
        <v>2</v>
      </c>
      <c r="F109" s="24">
        <f ca="1">ABS(F$5-'4JSON'!F103)</f>
        <v>3</v>
      </c>
      <c r="G109" s="24">
        <f ca="1">ABS(G$5-'4JSON'!G103)</f>
        <v>2</v>
      </c>
      <c r="H109" s="24">
        <f ca="1">ABS(H$5-'4JSON'!H103)</f>
        <v>3</v>
      </c>
      <c r="I109" s="24">
        <f>ABS(I$5-'4JSON'!I103)</f>
        <v>0</v>
      </c>
      <c r="J109" s="24">
        <f>ABS(J$5-'4JSON'!J103)</f>
        <v>0</v>
      </c>
      <c r="K109" s="24">
        <f>ABS(K$5-'4JSON'!K103)</f>
        <v>0</v>
      </c>
      <c r="L109" s="24">
        <f>ABS(L$5-'4JSON'!L103)</f>
        <v>0</v>
      </c>
      <c r="M109" s="53" t="e">
        <f t="shared" ca="1" si="0"/>
        <v>#VALUE!</v>
      </c>
      <c r="N109" s="56" t="e">
        <f t="shared" ca="1" si="1"/>
        <v>#VALUE!</v>
      </c>
      <c r="P109" s="51"/>
      <c r="Q109" s="51"/>
      <c r="S109" s="51"/>
      <c r="T109" s="51"/>
      <c r="Z109" s="55" t="str">
        <f t="shared" si="4"/>
        <v>SMD</v>
      </c>
      <c r="AF109" s="51"/>
      <c r="AG109" s="51"/>
      <c r="AH109" s="51"/>
      <c r="AI109" s="52"/>
      <c r="AJ109" s="52"/>
      <c r="AK109" s="52"/>
      <c r="AL109" s="51"/>
      <c r="AM109" s="51"/>
      <c r="AN109" s="51"/>
      <c r="AO109" s="52"/>
      <c r="AP109" s="52"/>
      <c r="AQ109" s="52"/>
      <c r="AR109" s="51"/>
      <c r="AS109" s="51"/>
      <c r="AT109" s="51"/>
      <c r="AU109" s="52"/>
      <c r="AV109" s="52"/>
      <c r="AW109" s="52"/>
      <c r="AX109" s="51"/>
      <c r="AY109" s="51"/>
      <c r="AZ109" s="51"/>
      <c r="BA109" s="52"/>
      <c r="BB109" s="52"/>
      <c r="BC109" s="52"/>
    </row>
    <row r="110" spans="1:55" ht="13" x14ac:dyDescent="0.3">
      <c r="A110" s="23">
        <f>'4JSON'!A104</f>
        <v>31301</v>
      </c>
      <c r="B110" s="20" t="str">
        <f>'4JSON'!B104</f>
        <v>Nursing Researchers</v>
      </c>
      <c r="C110" s="24" t="str">
        <f>'4JSON'!D104</f>
        <v>SMD</v>
      </c>
      <c r="D110" s="24" t="e">
        <f ca="1">ABS(D$5-'4JSON'!C104)</f>
        <v>#VALUE!</v>
      </c>
      <c r="E110" s="24">
        <f ca="1">ABS(E$5-'4JSON'!E104)</f>
        <v>2</v>
      </c>
      <c r="F110" s="24">
        <f ca="1">ABS(F$5-'4JSON'!F104)</f>
        <v>3</v>
      </c>
      <c r="G110" s="24">
        <f ca="1">ABS(G$5-'4JSON'!G104)</f>
        <v>2</v>
      </c>
      <c r="H110" s="24">
        <f ca="1">ABS(H$5-'4JSON'!H104)</f>
        <v>3</v>
      </c>
      <c r="I110" s="24">
        <f>ABS(I$5-'4JSON'!I104)</f>
        <v>0</v>
      </c>
      <c r="J110" s="24">
        <f>ABS(J$5-'4JSON'!J104)</f>
        <v>0</v>
      </c>
      <c r="K110" s="24">
        <f>ABS(K$5-'4JSON'!K104)</f>
        <v>0</v>
      </c>
      <c r="L110" s="24">
        <f>ABS(L$5-'4JSON'!L104)</f>
        <v>0</v>
      </c>
      <c r="M110" s="53" t="e">
        <f t="shared" ca="1" si="0"/>
        <v>#VALUE!</v>
      </c>
      <c r="N110" s="56" t="e">
        <f t="shared" ca="1" si="1"/>
        <v>#VALUE!</v>
      </c>
      <c r="P110" s="51"/>
      <c r="Q110" s="51"/>
      <c r="S110" s="51"/>
      <c r="T110" s="51"/>
      <c r="Z110" s="55" t="str">
        <f t="shared" si="4"/>
        <v>SMD</v>
      </c>
      <c r="AF110" s="51"/>
      <c r="AG110" s="51"/>
      <c r="AH110" s="51"/>
      <c r="AI110" s="52"/>
      <c r="AJ110" s="52"/>
      <c r="AK110" s="52"/>
      <c r="AL110" s="51"/>
      <c r="AM110" s="51"/>
      <c r="AN110" s="51"/>
      <c r="AO110" s="52"/>
      <c r="AP110" s="52"/>
      <c r="AQ110" s="52"/>
      <c r="AR110" s="51"/>
      <c r="AS110" s="51"/>
      <c r="AT110" s="51"/>
      <c r="AU110" s="52"/>
      <c r="AV110" s="52"/>
      <c r="AW110" s="52"/>
      <c r="AX110" s="51"/>
      <c r="AY110" s="51"/>
      <c r="AZ110" s="51"/>
      <c r="BA110" s="52"/>
      <c r="BB110" s="52"/>
      <c r="BC110" s="52"/>
    </row>
    <row r="111" spans="1:55" ht="13" x14ac:dyDescent="0.3">
      <c r="A111" s="23">
        <f>'4JSON'!A105</f>
        <v>31301</v>
      </c>
      <c r="B111" s="20" t="str">
        <f>'4JSON'!B105</f>
        <v>Occupational Health Nurses</v>
      </c>
      <c r="C111" s="24" t="str">
        <f>'4JSON'!D105</f>
        <v>SMD</v>
      </c>
      <c r="D111" s="24" t="e">
        <f ca="1">ABS(D$5-'4JSON'!C105)</f>
        <v>#VALUE!</v>
      </c>
      <c r="E111" s="24">
        <f ca="1">ABS(E$5-'4JSON'!E105)</f>
        <v>2</v>
      </c>
      <c r="F111" s="24">
        <f ca="1">ABS(F$5-'4JSON'!F105)</f>
        <v>3</v>
      </c>
      <c r="G111" s="24">
        <f ca="1">ABS(G$5-'4JSON'!G105)</f>
        <v>2</v>
      </c>
      <c r="H111" s="24">
        <f ca="1">ABS(H$5-'4JSON'!H105)</f>
        <v>3</v>
      </c>
      <c r="I111" s="24">
        <f>ABS(I$5-'4JSON'!I105)</f>
        <v>0</v>
      </c>
      <c r="J111" s="24">
        <f>ABS(J$5-'4JSON'!J105)</f>
        <v>0</v>
      </c>
      <c r="K111" s="24">
        <f>ABS(K$5-'4JSON'!K105)</f>
        <v>0</v>
      </c>
      <c r="L111" s="24">
        <f>ABS(L$5-'4JSON'!L105)</f>
        <v>0</v>
      </c>
      <c r="M111" s="53" t="e">
        <f t="shared" ca="1" si="0"/>
        <v>#VALUE!</v>
      </c>
      <c r="N111" s="56" t="e">
        <f t="shared" ca="1" si="1"/>
        <v>#VALUE!</v>
      </c>
      <c r="P111" s="51"/>
      <c r="Q111" s="51"/>
      <c r="S111" s="51"/>
      <c r="T111" s="51"/>
      <c r="Z111" s="55" t="str">
        <f t="shared" si="4"/>
        <v>SMD</v>
      </c>
      <c r="AF111" s="51"/>
      <c r="AG111" s="51"/>
      <c r="AH111" s="51"/>
      <c r="AI111" s="52"/>
      <c r="AJ111" s="52"/>
      <c r="AK111" s="52"/>
      <c r="AL111" s="51"/>
      <c r="AM111" s="51"/>
      <c r="AN111" s="51"/>
      <c r="AO111" s="52"/>
      <c r="AP111" s="52"/>
      <c r="AQ111" s="52"/>
      <c r="AR111" s="51"/>
      <c r="AS111" s="51"/>
      <c r="AT111" s="51"/>
      <c r="AU111" s="52"/>
      <c r="AV111" s="52"/>
      <c r="AW111" s="52"/>
      <c r="AX111" s="51"/>
      <c r="AY111" s="51"/>
      <c r="AZ111" s="51"/>
      <c r="BA111" s="52"/>
      <c r="BB111" s="52"/>
      <c r="BC111" s="52"/>
    </row>
    <row r="112" spans="1:55" ht="13" x14ac:dyDescent="0.3">
      <c r="A112" s="23">
        <f>'4JSON'!A106</f>
        <v>65211</v>
      </c>
      <c r="B112" s="20" t="str">
        <f>'4JSON'!B106</f>
        <v>Other Service Providers</v>
      </c>
      <c r="C112" s="24" t="str">
        <f>'4JSON'!D106</f>
        <v>SMD</v>
      </c>
      <c r="D112" s="24" t="e">
        <f ca="1">ABS(D$5-'4JSON'!C106)</f>
        <v>#VALUE!</v>
      </c>
      <c r="E112" s="24">
        <f ca="1">ABS(E$5-'4JSON'!E106)</f>
        <v>2</v>
      </c>
      <c r="F112" s="24">
        <f ca="1">ABS(F$5-'4JSON'!F106)</f>
        <v>3</v>
      </c>
      <c r="G112" s="24">
        <f ca="1">ABS(G$5-'4JSON'!G106)</f>
        <v>2</v>
      </c>
      <c r="H112" s="24">
        <f ca="1">ABS(H$5-'4JSON'!H106)</f>
        <v>3</v>
      </c>
      <c r="I112" s="24">
        <f>ABS(I$5-'4JSON'!I106)</f>
        <v>0</v>
      </c>
      <c r="J112" s="24">
        <f>ABS(J$5-'4JSON'!J106)</f>
        <v>0</v>
      </c>
      <c r="K112" s="24">
        <f>ABS(K$5-'4JSON'!K106)</f>
        <v>0</v>
      </c>
      <c r="L112" s="24">
        <f>ABS(L$5-'4JSON'!L106)</f>
        <v>0</v>
      </c>
      <c r="M112" s="53" t="e">
        <f t="shared" ca="1" si="0"/>
        <v>#VALUE!</v>
      </c>
      <c r="N112" s="56" t="e">
        <f t="shared" ca="1" si="1"/>
        <v>#VALUE!</v>
      </c>
      <c r="P112" s="51"/>
      <c r="Q112" s="51"/>
      <c r="S112" s="51"/>
      <c r="T112" s="51"/>
      <c r="Z112" s="55" t="str">
        <f t="shared" si="4"/>
        <v>SMD</v>
      </c>
      <c r="AF112" s="51"/>
      <c r="AG112" s="51"/>
      <c r="AH112" s="51"/>
      <c r="AI112" s="52"/>
      <c r="AJ112" s="52"/>
      <c r="AK112" s="52"/>
      <c r="AL112" s="51"/>
      <c r="AM112" s="51"/>
      <c r="AN112" s="51"/>
      <c r="AO112" s="52"/>
      <c r="AP112" s="52"/>
      <c r="AQ112" s="52"/>
      <c r="AR112" s="51"/>
      <c r="AS112" s="51"/>
      <c r="AT112" s="51"/>
      <c r="AU112" s="52"/>
      <c r="AV112" s="52"/>
      <c r="AW112" s="52"/>
      <c r="AX112" s="51"/>
      <c r="AY112" s="51"/>
      <c r="AZ112" s="51"/>
      <c r="BA112" s="52"/>
      <c r="BB112" s="52"/>
      <c r="BC112" s="52"/>
    </row>
    <row r="113" spans="1:55" ht="13" x14ac:dyDescent="0.3">
      <c r="A113" s="23">
        <f>'4JSON'!A107</f>
        <v>62022</v>
      </c>
      <c r="B113" s="20" t="str">
        <f>'4JSON'!B107</f>
        <v>Other Service Supervisors</v>
      </c>
      <c r="C113" s="24" t="str">
        <f>'4JSON'!D107</f>
        <v>SMD</v>
      </c>
      <c r="D113" s="24" t="e">
        <f ca="1">ABS(D$5-'4JSON'!C107)</f>
        <v>#VALUE!</v>
      </c>
      <c r="E113" s="24">
        <f ca="1">ABS(E$5-'4JSON'!E107)</f>
        <v>2</v>
      </c>
      <c r="F113" s="24">
        <f ca="1">ABS(F$5-'4JSON'!F107)</f>
        <v>3</v>
      </c>
      <c r="G113" s="24">
        <f ca="1">ABS(G$5-'4JSON'!G107)</f>
        <v>2</v>
      </c>
      <c r="H113" s="24">
        <f ca="1">ABS(H$5-'4JSON'!H107)</f>
        <v>3</v>
      </c>
      <c r="I113" s="24">
        <f>ABS(I$5-'4JSON'!I107)</f>
        <v>0</v>
      </c>
      <c r="J113" s="24">
        <f>ABS(J$5-'4JSON'!J107)</f>
        <v>0</v>
      </c>
      <c r="K113" s="24">
        <f>ABS(K$5-'4JSON'!K107)</f>
        <v>0</v>
      </c>
      <c r="L113" s="24">
        <f>ABS(L$5-'4JSON'!L107)</f>
        <v>0</v>
      </c>
      <c r="M113" s="53" t="e">
        <f t="shared" ca="1" si="0"/>
        <v>#VALUE!</v>
      </c>
      <c r="N113" s="56" t="e">
        <f t="shared" ca="1" si="1"/>
        <v>#VALUE!</v>
      </c>
      <c r="P113" s="51"/>
      <c r="Q113" s="51"/>
      <c r="S113" s="51"/>
      <c r="T113" s="51"/>
      <c r="Z113" s="55" t="str">
        <f t="shared" si="4"/>
        <v>SMD</v>
      </c>
      <c r="AF113" s="51"/>
      <c r="AG113" s="51"/>
      <c r="AH113" s="51"/>
      <c r="AI113" s="52"/>
      <c r="AJ113" s="52"/>
      <c r="AK113" s="52"/>
      <c r="AL113" s="51"/>
      <c r="AM113" s="51"/>
      <c r="AN113" s="51"/>
      <c r="AO113" s="52"/>
      <c r="AP113" s="52"/>
      <c r="AQ113" s="52"/>
      <c r="AR113" s="51"/>
      <c r="AS113" s="51"/>
      <c r="AT113" s="51"/>
      <c r="AU113" s="52"/>
      <c r="AV113" s="52"/>
      <c r="AW113" s="52"/>
      <c r="AX113" s="51"/>
      <c r="AY113" s="51"/>
      <c r="AZ113" s="51"/>
      <c r="BA113" s="52"/>
      <c r="BB113" s="52"/>
      <c r="BC113" s="52"/>
    </row>
    <row r="114" spans="1:55" ht="13" x14ac:dyDescent="0.3">
      <c r="A114" s="23">
        <f>'4JSON'!A108</f>
        <v>41311</v>
      </c>
      <c r="B114" s="20" t="str">
        <f>'4JSON'!B108</f>
        <v>Probation and Parole Officers</v>
      </c>
      <c r="C114" s="24" t="str">
        <f>'4JSON'!D108</f>
        <v>SMD</v>
      </c>
      <c r="D114" s="24" t="e">
        <f ca="1">ABS(D$5-'4JSON'!C108)</f>
        <v>#VALUE!</v>
      </c>
      <c r="E114" s="24">
        <f ca="1">ABS(E$5-'4JSON'!E108)</f>
        <v>2</v>
      </c>
      <c r="F114" s="24">
        <f ca="1">ABS(F$5-'4JSON'!F108)</f>
        <v>3</v>
      </c>
      <c r="G114" s="24">
        <f ca="1">ABS(G$5-'4JSON'!G108)</f>
        <v>2</v>
      </c>
      <c r="H114" s="24">
        <f ca="1">ABS(H$5-'4JSON'!H108)</f>
        <v>3</v>
      </c>
      <c r="I114" s="24">
        <f>ABS(I$5-'4JSON'!I108)</f>
        <v>0</v>
      </c>
      <c r="J114" s="24">
        <f>ABS(J$5-'4JSON'!J108)</f>
        <v>0</v>
      </c>
      <c r="K114" s="24">
        <f>ABS(K$5-'4JSON'!K108)</f>
        <v>0</v>
      </c>
      <c r="L114" s="24">
        <f>ABS(L$5-'4JSON'!L108)</f>
        <v>0</v>
      </c>
      <c r="M114" s="53" t="e">
        <f t="shared" ca="1" si="0"/>
        <v>#VALUE!</v>
      </c>
      <c r="N114" s="56" t="e">
        <f t="shared" ca="1" si="1"/>
        <v>#VALUE!</v>
      </c>
      <c r="P114" s="51"/>
      <c r="Q114" s="51"/>
      <c r="S114" s="51"/>
      <c r="T114" s="51"/>
      <c r="Z114" s="55" t="str">
        <f t="shared" si="4"/>
        <v>SMD</v>
      </c>
      <c r="AF114" s="51"/>
      <c r="AG114" s="51"/>
      <c r="AH114" s="51"/>
      <c r="AI114" s="52"/>
      <c r="AJ114" s="52"/>
      <c r="AK114" s="52"/>
      <c r="AL114" s="51"/>
      <c r="AM114" s="51"/>
      <c r="AN114" s="51"/>
      <c r="AO114" s="52"/>
      <c r="AP114" s="52"/>
      <c r="AQ114" s="52"/>
      <c r="AR114" s="51"/>
      <c r="AS114" s="51"/>
      <c r="AT114" s="51"/>
      <c r="AU114" s="52"/>
      <c r="AV114" s="52"/>
      <c r="AW114" s="52"/>
      <c r="AX114" s="51"/>
      <c r="AY114" s="51"/>
      <c r="AZ114" s="51"/>
      <c r="BA114" s="52"/>
      <c r="BB114" s="52"/>
      <c r="BC114" s="52"/>
    </row>
    <row r="115" spans="1:55" ht="13" x14ac:dyDescent="0.3">
      <c r="A115" s="23">
        <f>'4JSON'!A109</f>
        <v>31301</v>
      </c>
      <c r="B115" s="20" t="str">
        <f>'4JSON'!B109</f>
        <v>Psychiatric Nurses</v>
      </c>
      <c r="C115" s="24" t="str">
        <f>'4JSON'!D109</f>
        <v>SMD</v>
      </c>
      <c r="D115" s="24" t="e">
        <f ca="1">ABS(D$5-'4JSON'!C109)</f>
        <v>#VALUE!</v>
      </c>
      <c r="E115" s="24">
        <f ca="1">ABS(E$5-'4JSON'!E109)</f>
        <v>2</v>
      </c>
      <c r="F115" s="24">
        <f ca="1">ABS(F$5-'4JSON'!F109)</f>
        <v>3</v>
      </c>
      <c r="G115" s="24">
        <f ca="1">ABS(G$5-'4JSON'!G109)</f>
        <v>2</v>
      </c>
      <c r="H115" s="24">
        <f ca="1">ABS(H$5-'4JSON'!H109)</f>
        <v>3</v>
      </c>
      <c r="I115" s="24">
        <f>ABS(I$5-'4JSON'!I109)</f>
        <v>0</v>
      </c>
      <c r="J115" s="24">
        <f>ABS(J$5-'4JSON'!J109)</f>
        <v>0</v>
      </c>
      <c r="K115" s="24">
        <f>ABS(K$5-'4JSON'!K109)</f>
        <v>0</v>
      </c>
      <c r="L115" s="24">
        <f>ABS(L$5-'4JSON'!L109)</f>
        <v>0</v>
      </c>
      <c r="M115" s="53" t="e">
        <f t="shared" ca="1" si="0"/>
        <v>#VALUE!</v>
      </c>
      <c r="N115" s="56" t="e">
        <f t="shared" ca="1" si="1"/>
        <v>#VALUE!</v>
      </c>
      <c r="P115" s="51"/>
      <c r="Q115" s="51"/>
      <c r="S115" s="51"/>
      <c r="T115" s="51"/>
      <c r="Z115" s="55" t="str">
        <f t="shared" si="4"/>
        <v>SMD</v>
      </c>
      <c r="AF115" s="51"/>
      <c r="AG115" s="51"/>
      <c r="AH115" s="51"/>
      <c r="AI115" s="52"/>
      <c r="AJ115" s="52"/>
      <c r="AK115" s="52"/>
      <c r="AL115" s="51"/>
      <c r="AM115" s="51"/>
      <c r="AN115" s="51"/>
      <c r="AO115" s="52"/>
      <c r="AP115" s="52"/>
      <c r="AQ115" s="52"/>
      <c r="AR115" s="51"/>
      <c r="AS115" s="51"/>
      <c r="AT115" s="51"/>
      <c r="AU115" s="52"/>
      <c r="AV115" s="52"/>
      <c r="AW115" s="52"/>
      <c r="AX115" s="51"/>
      <c r="AY115" s="51"/>
      <c r="AZ115" s="51"/>
      <c r="BA115" s="52"/>
      <c r="BB115" s="52"/>
      <c r="BC115" s="52"/>
    </row>
    <row r="116" spans="1:55" ht="13" x14ac:dyDescent="0.3">
      <c r="A116" s="23">
        <f>'4JSON'!A110</f>
        <v>62010</v>
      </c>
      <c r="B116" s="20" t="str">
        <f>'4JSON'!B110</f>
        <v>Retail Trade Supervisors</v>
      </c>
      <c r="C116" s="24" t="str">
        <f>'4JSON'!D110</f>
        <v>SMD</v>
      </c>
      <c r="D116" s="24" t="e">
        <f ca="1">ABS(D$5-'4JSON'!C110)</f>
        <v>#VALUE!</v>
      </c>
      <c r="E116" s="24">
        <f ca="1">ABS(E$5-'4JSON'!E110)</f>
        <v>2</v>
      </c>
      <c r="F116" s="24">
        <f ca="1">ABS(F$5-'4JSON'!F110)</f>
        <v>3</v>
      </c>
      <c r="G116" s="24">
        <f ca="1">ABS(G$5-'4JSON'!G110)</f>
        <v>2</v>
      </c>
      <c r="H116" s="24">
        <f ca="1">ABS(H$5-'4JSON'!H110)</f>
        <v>3</v>
      </c>
      <c r="I116" s="24">
        <f>ABS(I$5-'4JSON'!I110)</f>
        <v>0</v>
      </c>
      <c r="J116" s="24">
        <f>ABS(J$5-'4JSON'!J110)</f>
        <v>0</v>
      </c>
      <c r="K116" s="24">
        <f>ABS(K$5-'4JSON'!K110)</f>
        <v>0</v>
      </c>
      <c r="L116" s="24">
        <f>ABS(L$5-'4JSON'!L110)</f>
        <v>0</v>
      </c>
      <c r="M116" s="53" t="e">
        <f t="shared" ca="1" si="0"/>
        <v>#VALUE!</v>
      </c>
      <c r="N116" s="56" t="e">
        <f t="shared" ca="1" si="1"/>
        <v>#VALUE!</v>
      </c>
      <c r="P116" s="51"/>
      <c r="Q116" s="51"/>
      <c r="S116" s="51"/>
      <c r="T116" s="51"/>
      <c r="Z116" s="55" t="str">
        <f t="shared" si="4"/>
        <v>SMD</v>
      </c>
      <c r="AF116" s="51"/>
      <c r="AG116" s="51"/>
      <c r="AH116" s="51"/>
      <c r="AI116" s="52"/>
      <c r="AJ116" s="52"/>
      <c r="AK116" s="52"/>
      <c r="AL116" s="51"/>
      <c r="AM116" s="51"/>
      <c r="AN116" s="51"/>
      <c r="AO116" s="52"/>
      <c r="AP116" s="52"/>
      <c r="AQ116" s="52"/>
      <c r="AR116" s="51"/>
      <c r="AS116" s="51"/>
      <c r="AT116" s="51"/>
      <c r="AU116" s="52"/>
      <c r="AV116" s="52"/>
      <c r="AW116" s="52"/>
      <c r="AX116" s="51"/>
      <c r="AY116" s="51"/>
      <c r="AZ116" s="51"/>
      <c r="BA116" s="52"/>
      <c r="BB116" s="52"/>
      <c r="BC116" s="52"/>
    </row>
    <row r="117" spans="1:55" ht="13" x14ac:dyDescent="0.3">
      <c r="A117" s="23">
        <f>'4JSON'!A111</f>
        <v>64201</v>
      </c>
      <c r="B117" s="20" t="str">
        <f>'4JSON'!B111</f>
        <v>Weight Loss Consultants</v>
      </c>
      <c r="C117" s="24" t="str">
        <f>'4JSON'!D111</f>
        <v>SMD</v>
      </c>
      <c r="D117" s="24" t="e">
        <f ca="1">ABS(D$5-'4JSON'!C111)</f>
        <v>#VALUE!</v>
      </c>
      <c r="E117" s="24">
        <f ca="1">ABS(E$5-'4JSON'!E111)</f>
        <v>2</v>
      </c>
      <c r="F117" s="24">
        <f ca="1">ABS(F$5-'4JSON'!F111)</f>
        <v>3</v>
      </c>
      <c r="G117" s="24">
        <f ca="1">ABS(G$5-'4JSON'!G111)</f>
        <v>2</v>
      </c>
      <c r="H117" s="24">
        <f ca="1">ABS(H$5-'4JSON'!H111)</f>
        <v>3</v>
      </c>
      <c r="I117" s="24">
        <f>ABS(I$5-'4JSON'!I111)</f>
        <v>0</v>
      </c>
      <c r="J117" s="24">
        <f>ABS(J$5-'4JSON'!J111)</f>
        <v>0</v>
      </c>
      <c r="K117" s="24">
        <f>ABS(K$5-'4JSON'!K111)</f>
        <v>0</v>
      </c>
      <c r="L117" s="24">
        <f>ABS(L$5-'4JSON'!L111)</f>
        <v>0</v>
      </c>
      <c r="M117" s="53" t="e">
        <f t="shared" ca="1" si="0"/>
        <v>#VALUE!</v>
      </c>
      <c r="N117" s="56" t="e">
        <f t="shared" ca="1" si="1"/>
        <v>#VALUE!</v>
      </c>
      <c r="P117" s="51"/>
      <c r="Q117" s="51"/>
      <c r="S117" s="51"/>
      <c r="T117" s="51"/>
      <c r="Z117" s="55" t="str">
        <f t="shared" si="4"/>
        <v>SMD</v>
      </c>
      <c r="AF117" s="51"/>
      <c r="AG117" s="51"/>
      <c r="AH117" s="51"/>
      <c r="AI117" s="52"/>
      <c r="AJ117" s="52"/>
      <c r="AK117" s="52"/>
      <c r="AL117" s="51"/>
      <c r="AM117" s="51"/>
      <c r="AN117" s="51"/>
      <c r="AO117" s="52"/>
      <c r="AP117" s="52"/>
      <c r="AQ117" s="52"/>
      <c r="AR117" s="51"/>
      <c r="AS117" s="51"/>
      <c r="AT117" s="51"/>
      <c r="AU117" s="52"/>
      <c r="AV117" s="52"/>
      <c r="AW117" s="52"/>
      <c r="AX117" s="51"/>
      <c r="AY117" s="51"/>
      <c r="AZ117" s="51"/>
      <c r="BA117" s="52"/>
      <c r="BB117" s="52"/>
      <c r="BC117" s="52"/>
    </row>
    <row r="118" spans="1:55" ht="13" x14ac:dyDescent="0.3">
      <c r="A118" s="23">
        <f>'4JSON'!A112</f>
        <v>14101</v>
      </c>
      <c r="B118" s="20" t="str">
        <f>'4JSON'!B112</f>
        <v>Answering Service Operators</v>
      </c>
      <c r="C118" s="24" t="str">
        <f>'4JSON'!D112</f>
        <v>SMd</v>
      </c>
      <c r="D118" s="24" t="e">
        <f ca="1">ABS(D$5-'4JSON'!C112)</f>
        <v>#VALUE!</v>
      </c>
      <c r="E118" s="24">
        <f ca="1">ABS(E$5-'4JSON'!E112)</f>
        <v>2</v>
      </c>
      <c r="F118" s="24">
        <f ca="1">ABS(F$5-'4JSON'!F112)</f>
        <v>3</v>
      </c>
      <c r="G118" s="24">
        <f ca="1">ABS(G$5-'4JSON'!G112)</f>
        <v>2</v>
      </c>
      <c r="H118" s="24">
        <f ca="1">ABS(H$5-'4JSON'!H112)</f>
        <v>3</v>
      </c>
      <c r="I118" s="24">
        <f>ABS(I$5-'4JSON'!I112)</f>
        <v>0</v>
      </c>
      <c r="J118" s="24">
        <f>ABS(J$5-'4JSON'!J112)</f>
        <v>0</v>
      </c>
      <c r="K118" s="24">
        <f>ABS(K$5-'4JSON'!K112)</f>
        <v>0</v>
      </c>
      <c r="L118" s="24">
        <f>ABS(L$5-'4JSON'!L112)</f>
        <v>0</v>
      </c>
      <c r="M118" s="53" t="e">
        <f t="shared" ca="1" si="0"/>
        <v>#VALUE!</v>
      </c>
      <c r="N118" s="56" t="e">
        <f t="shared" ca="1" si="1"/>
        <v>#VALUE!</v>
      </c>
      <c r="P118" s="51"/>
      <c r="Q118" s="51"/>
      <c r="S118" s="51"/>
      <c r="T118" s="51"/>
      <c r="Z118" s="55" t="str">
        <f t="shared" si="4"/>
        <v>SMD</v>
      </c>
      <c r="AF118" s="51"/>
      <c r="AG118" s="51"/>
      <c r="AH118" s="51"/>
      <c r="AI118" s="52"/>
      <c r="AJ118" s="52"/>
      <c r="AK118" s="52"/>
      <c r="AL118" s="51"/>
      <c r="AM118" s="51"/>
      <c r="AN118" s="51"/>
      <c r="AO118" s="52"/>
      <c r="AP118" s="52"/>
      <c r="AQ118" s="52"/>
      <c r="AR118" s="51"/>
      <c r="AS118" s="51"/>
      <c r="AT118" s="51"/>
      <c r="AU118" s="52"/>
      <c r="AV118" s="52"/>
      <c r="AW118" s="52"/>
      <c r="AX118" s="51"/>
      <c r="AY118" s="51"/>
      <c r="AZ118" s="51"/>
      <c r="BA118" s="52"/>
      <c r="BB118" s="52"/>
      <c r="BC118" s="52"/>
    </row>
    <row r="119" spans="1:55" ht="13" x14ac:dyDescent="0.3">
      <c r="A119" s="23">
        <f>'4JSON'!A113</f>
        <v>44100</v>
      </c>
      <c r="B119" s="20" t="str">
        <f>'4JSON'!B113</f>
        <v>Babysitters</v>
      </c>
      <c r="C119" s="24" t="str">
        <f>'4JSON'!D113</f>
        <v>SMd</v>
      </c>
      <c r="D119" s="24" t="e">
        <f ca="1">ABS(D$5-'4JSON'!C113)</f>
        <v>#VALUE!</v>
      </c>
      <c r="E119" s="24">
        <f ca="1">ABS(E$5-'4JSON'!E113)</f>
        <v>2</v>
      </c>
      <c r="F119" s="24">
        <f ca="1">ABS(F$5-'4JSON'!F113)</f>
        <v>3</v>
      </c>
      <c r="G119" s="24">
        <f ca="1">ABS(G$5-'4JSON'!G113)</f>
        <v>2</v>
      </c>
      <c r="H119" s="24">
        <f ca="1">ABS(H$5-'4JSON'!H113)</f>
        <v>3</v>
      </c>
      <c r="I119" s="24">
        <f>ABS(I$5-'4JSON'!I113)</f>
        <v>0</v>
      </c>
      <c r="J119" s="24">
        <f>ABS(J$5-'4JSON'!J113)</f>
        <v>0</v>
      </c>
      <c r="K119" s="24">
        <f>ABS(K$5-'4JSON'!K113)</f>
        <v>0</v>
      </c>
      <c r="L119" s="24">
        <f>ABS(L$5-'4JSON'!L113)</f>
        <v>0</v>
      </c>
      <c r="M119" s="53" t="e">
        <f t="shared" ca="1" si="0"/>
        <v>#VALUE!</v>
      </c>
      <c r="N119" s="56" t="e">
        <f t="shared" ca="1" si="1"/>
        <v>#VALUE!</v>
      </c>
      <c r="P119" s="51"/>
      <c r="Q119" s="51"/>
      <c r="S119" s="51"/>
      <c r="T119" s="51"/>
      <c r="Z119" s="55" t="str">
        <f t="shared" si="4"/>
        <v>SMD</v>
      </c>
      <c r="AF119" s="51"/>
      <c r="AG119" s="51"/>
      <c r="AH119" s="51"/>
      <c r="AI119" s="52"/>
      <c r="AJ119" s="52"/>
      <c r="AK119" s="52"/>
      <c r="AL119" s="51"/>
      <c r="AM119" s="51"/>
      <c r="AN119" s="51"/>
      <c r="AO119" s="52"/>
      <c r="AP119" s="52"/>
      <c r="AQ119" s="52"/>
      <c r="AR119" s="51"/>
      <c r="AS119" s="51"/>
      <c r="AT119" s="51"/>
      <c r="AU119" s="52"/>
      <c r="AV119" s="52"/>
      <c r="AW119" s="52"/>
      <c r="AX119" s="51"/>
      <c r="AY119" s="51"/>
      <c r="AZ119" s="51"/>
      <c r="BA119" s="52"/>
      <c r="BB119" s="52"/>
      <c r="BC119" s="52"/>
    </row>
    <row r="120" spans="1:55" ht="13" x14ac:dyDescent="0.3">
      <c r="A120" s="23">
        <f>'4JSON'!A114</f>
        <v>64201</v>
      </c>
      <c r="B120" s="20" t="str">
        <f>'4JSON'!B114</f>
        <v>Colour Consultants</v>
      </c>
      <c r="C120" s="24" t="str">
        <f>'4JSON'!D114</f>
        <v>SMd</v>
      </c>
      <c r="D120" s="24" t="e">
        <f ca="1">ABS(D$5-'4JSON'!C114)</f>
        <v>#VALUE!</v>
      </c>
      <c r="E120" s="24">
        <f ca="1">ABS(E$5-'4JSON'!E114)</f>
        <v>2</v>
      </c>
      <c r="F120" s="24">
        <f ca="1">ABS(F$5-'4JSON'!F114)</f>
        <v>3</v>
      </c>
      <c r="G120" s="24">
        <f ca="1">ABS(G$5-'4JSON'!G114)</f>
        <v>2</v>
      </c>
      <c r="H120" s="24">
        <f ca="1">ABS(H$5-'4JSON'!H114)</f>
        <v>3</v>
      </c>
      <c r="I120" s="24">
        <f>ABS(I$5-'4JSON'!I114)</f>
        <v>0</v>
      </c>
      <c r="J120" s="24">
        <f>ABS(J$5-'4JSON'!J114)</f>
        <v>0</v>
      </c>
      <c r="K120" s="24">
        <f>ABS(K$5-'4JSON'!K114)</f>
        <v>0</v>
      </c>
      <c r="L120" s="24">
        <f>ABS(L$5-'4JSON'!L114)</f>
        <v>0</v>
      </c>
      <c r="M120" s="53" t="e">
        <f t="shared" ca="1" si="0"/>
        <v>#VALUE!</v>
      </c>
      <c r="N120" s="56" t="e">
        <f t="shared" ca="1" si="1"/>
        <v>#VALUE!</v>
      </c>
      <c r="P120" s="51"/>
      <c r="Q120" s="51"/>
      <c r="S120" s="51"/>
      <c r="T120" s="51"/>
      <c r="Z120" s="55" t="str">
        <f t="shared" si="4"/>
        <v>SMD</v>
      </c>
      <c r="AF120" s="51"/>
      <c r="AG120" s="51"/>
      <c r="AH120" s="51"/>
      <c r="AI120" s="52"/>
      <c r="AJ120" s="52"/>
      <c r="AK120" s="52"/>
      <c r="AL120" s="51"/>
      <c r="AM120" s="51"/>
      <c r="AN120" s="51"/>
      <c r="AO120" s="52"/>
      <c r="AP120" s="52"/>
      <c r="AQ120" s="52"/>
      <c r="AR120" s="51"/>
      <c r="AS120" s="51"/>
      <c r="AT120" s="51"/>
      <c r="AU120" s="52"/>
      <c r="AV120" s="52"/>
      <c r="AW120" s="52"/>
      <c r="AX120" s="51"/>
      <c r="AY120" s="51"/>
      <c r="AZ120" s="51"/>
      <c r="BA120" s="52"/>
      <c r="BB120" s="52"/>
      <c r="BC120" s="52"/>
    </row>
    <row r="121" spans="1:55" ht="13" x14ac:dyDescent="0.3">
      <c r="A121" s="23">
        <f>'4JSON'!A115</f>
        <v>42202</v>
      </c>
      <c r="B121" s="20" t="str">
        <f>'4JSON'!B115</f>
        <v>Early Childhood Educator Assistants</v>
      </c>
      <c r="C121" s="24" t="str">
        <f>'4JSON'!D115</f>
        <v>SMd</v>
      </c>
      <c r="D121" s="24" t="e">
        <f ca="1">ABS(D$5-'4JSON'!C115)</f>
        <v>#VALUE!</v>
      </c>
      <c r="E121" s="24">
        <f ca="1">ABS(E$5-'4JSON'!E115)</f>
        <v>2</v>
      </c>
      <c r="F121" s="24">
        <f ca="1">ABS(F$5-'4JSON'!F115)</f>
        <v>3</v>
      </c>
      <c r="G121" s="24">
        <f ca="1">ABS(G$5-'4JSON'!G115)</f>
        <v>2</v>
      </c>
      <c r="H121" s="24">
        <f ca="1">ABS(H$5-'4JSON'!H115)</f>
        <v>3</v>
      </c>
      <c r="I121" s="24">
        <f>ABS(I$5-'4JSON'!I115)</f>
        <v>0</v>
      </c>
      <c r="J121" s="24">
        <f>ABS(J$5-'4JSON'!J115)</f>
        <v>0</v>
      </c>
      <c r="K121" s="24">
        <f>ABS(K$5-'4JSON'!K115)</f>
        <v>0</v>
      </c>
      <c r="L121" s="24">
        <f>ABS(L$5-'4JSON'!L115)</f>
        <v>0</v>
      </c>
      <c r="M121" s="53" t="e">
        <f t="shared" ca="1" si="0"/>
        <v>#VALUE!</v>
      </c>
      <c r="N121" s="56" t="e">
        <f t="shared" ca="1" si="1"/>
        <v>#VALUE!</v>
      </c>
      <c r="P121" s="51"/>
      <c r="Q121" s="51"/>
      <c r="S121" s="51"/>
      <c r="T121" s="51"/>
      <c r="Z121" s="55" t="str">
        <f t="shared" si="4"/>
        <v>SMD</v>
      </c>
      <c r="AF121" s="51"/>
      <c r="AG121" s="51"/>
      <c r="AH121" s="51"/>
      <c r="AI121" s="52"/>
      <c r="AJ121" s="52"/>
      <c r="AK121" s="52"/>
      <c r="AL121" s="51"/>
      <c r="AM121" s="51"/>
      <c r="AN121" s="51"/>
      <c r="AO121" s="52"/>
      <c r="AP121" s="52"/>
      <c r="AQ121" s="52"/>
      <c r="AR121" s="51"/>
      <c r="AS121" s="51"/>
      <c r="AT121" s="51"/>
      <c r="AU121" s="52"/>
      <c r="AV121" s="52"/>
      <c r="AW121" s="52"/>
      <c r="AX121" s="51"/>
      <c r="AY121" s="51"/>
      <c r="AZ121" s="51"/>
      <c r="BA121" s="52"/>
      <c r="BB121" s="52"/>
      <c r="BC121" s="52"/>
    </row>
    <row r="122" spans="1:55" ht="13" x14ac:dyDescent="0.3">
      <c r="A122" s="23">
        <f>'4JSON'!A116</f>
        <v>42202</v>
      </c>
      <c r="B122" s="20" t="str">
        <f>'4JSON'!B116</f>
        <v>Early Childhood Educators</v>
      </c>
      <c r="C122" s="24" t="str">
        <f>'4JSON'!D116</f>
        <v>SMd</v>
      </c>
      <c r="D122" s="24" t="e">
        <f ca="1">ABS(D$5-'4JSON'!C116)</f>
        <v>#VALUE!</v>
      </c>
      <c r="E122" s="24">
        <f ca="1">ABS(E$5-'4JSON'!E116)</f>
        <v>2</v>
      </c>
      <c r="F122" s="24">
        <f ca="1">ABS(F$5-'4JSON'!F116)</f>
        <v>3</v>
      </c>
      <c r="G122" s="24">
        <f ca="1">ABS(G$5-'4JSON'!G116)</f>
        <v>2</v>
      </c>
      <c r="H122" s="24">
        <f ca="1">ABS(H$5-'4JSON'!H116)</f>
        <v>3</v>
      </c>
      <c r="I122" s="24">
        <f>ABS(I$5-'4JSON'!I116)</f>
        <v>0</v>
      </c>
      <c r="J122" s="24">
        <f>ABS(J$5-'4JSON'!J116)</f>
        <v>0</v>
      </c>
      <c r="K122" s="24">
        <f>ABS(K$5-'4JSON'!K116)</f>
        <v>0</v>
      </c>
      <c r="L122" s="24">
        <f>ABS(L$5-'4JSON'!L116)</f>
        <v>0</v>
      </c>
      <c r="M122" s="53" t="e">
        <f t="shared" ca="1" si="0"/>
        <v>#VALUE!</v>
      </c>
      <c r="N122" s="56" t="e">
        <f t="shared" ca="1" si="1"/>
        <v>#VALUE!</v>
      </c>
      <c r="P122" s="51"/>
      <c r="Q122" s="51"/>
      <c r="S122" s="51"/>
      <c r="T122" s="51"/>
      <c r="Z122" s="55" t="str">
        <f t="shared" si="4"/>
        <v>SMD</v>
      </c>
      <c r="AF122" s="51"/>
      <c r="AG122" s="51"/>
      <c r="AH122" s="51"/>
      <c r="AI122" s="52"/>
      <c r="AJ122" s="52"/>
      <c r="AK122" s="52"/>
      <c r="AL122" s="51"/>
      <c r="AM122" s="51"/>
      <c r="AN122" s="51"/>
      <c r="AO122" s="52"/>
      <c r="AP122" s="52"/>
      <c r="AQ122" s="52"/>
      <c r="AR122" s="51"/>
      <c r="AS122" s="51"/>
      <c r="AT122" s="51"/>
      <c r="AU122" s="52"/>
      <c r="AV122" s="52"/>
      <c r="AW122" s="52"/>
      <c r="AX122" s="51"/>
      <c r="AY122" s="51"/>
      <c r="AZ122" s="51"/>
      <c r="BA122" s="52"/>
      <c r="BB122" s="52"/>
      <c r="BC122" s="52"/>
    </row>
    <row r="123" spans="1:55" ht="13" x14ac:dyDescent="0.3">
      <c r="A123" s="23">
        <f>'4JSON'!A117</f>
        <v>14101</v>
      </c>
      <c r="B123" s="20" t="str">
        <f>'4JSON'!B117</f>
        <v>Front Desk Clerks (Except Hotel)</v>
      </c>
      <c r="C123" s="24" t="str">
        <f>'4JSON'!D117</f>
        <v>SMd</v>
      </c>
      <c r="D123" s="24" t="e">
        <f ca="1">ABS(D$5-'4JSON'!C117)</f>
        <v>#VALUE!</v>
      </c>
      <c r="E123" s="24">
        <f ca="1">ABS(E$5-'4JSON'!E117)</f>
        <v>2</v>
      </c>
      <c r="F123" s="24">
        <f ca="1">ABS(F$5-'4JSON'!F117)</f>
        <v>3</v>
      </c>
      <c r="G123" s="24">
        <f ca="1">ABS(G$5-'4JSON'!G117)</f>
        <v>2</v>
      </c>
      <c r="H123" s="24">
        <f ca="1">ABS(H$5-'4JSON'!H117)</f>
        <v>3</v>
      </c>
      <c r="I123" s="24">
        <f>ABS(I$5-'4JSON'!I117)</f>
        <v>0</v>
      </c>
      <c r="J123" s="24">
        <f>ABS(J$5-'4JSON'!J117)</f>
        <v>0</v>
      </c>
      <c r="K123" s="24">
        <f>ABS(K$5-'4JSON'!K117)</f>
        <v>0</v>
      </c>
      <c r="L123" s="24">
        <f>ABS(L$5-'4JSON'!L117)</f>
        <v>0</v>
      </c>
      <c r="M123" s="53" t="e">
        <f t="shared" ca="1" si="0"/>
        <v>#VALUE!</v>
      </c>
      <c r="N123" s="56" t="e">
        <f t="shared" ca="1" si="1"/>
        <v>#VALUE!</v>
      </c>
      <c r="P123" s="51"/>
      <c r="Q123" s="51"/>
      <c r="S123" s="51"/>
      <c r="T123" s="51"/>
      <c r="Z123" s="55" t="str">
        <f t="shared" si="4"/>
        <v>SMD</v>
      </c>
      <c r="AF123" s="51"/>
      <c r="AG123" s="51"/>
      <c r="AH123" s="51"/>
      <c r="AI123" s="52"/>
      <c r="AJ123" s="52"/>
      <c r="AK123" s="52"/>
      <c r="AL123" s="51"/>
      <c r="AM123" s="51"/>
      <c r="AN123" s="51"/>
      <c r="AO123" s="52"/>
      <c r="AP123" s="52"/>
      <c r="AQ123" s="52"/>
      <c r="AR123" s="51"/>
      <c r="AS123" s="51"/>
      <c r="AT123" s="51"/>
      <c r="AU123" s="52"/>
      <c r="AV123" s="52"/>
      <c r="AW123" s="52"/>
      <c r="AX123" s="51"/>
      <c r="AY123" s="51"/>
      <c r="AZ123" s="51"/>
      <c r="BA123" s="52"/>
      <c r="BB123" s="52"/>
      <c r="BC123" s="52"/>
    </row>
    <row r="124" spans="1:55" ht="13" x14ac:dyDescent="0.3">
      <c r="A124" s="23">
        <f>'4JSON'!A118</f>
        <v>14101</v>
      </c>
      <c r="B124" s="20" t="str">
        <f>'4JSON'!B118</f>
        <v>Hospital Admitting Clerks</v>
      </c>
      <c r="C124" s="24" t="str">
        <f>'4JSON'!D118</f>
        <v>SMd</v>
      </c>
      <c r="D124" s="24" t="e">
        <f ca="1">ABS(D$5-'4JSON'!C118)</f>
        <v>#VALUE!</v>
      </c>
      <c r="E124" s="24">
        <f ca="1">ABS(E$5-'4JSON'!E118)</f>
        <v>2</v>
      </c>
      <c r="F124" s="24">
        <f ca="1">ABS(F$5-'4JSON'!F118)</f>
        <v>3</v>
      </c>
      <c r="G124" s="24">
        <f ca="1">ABS(G$5-'4JSON'!G118)</f>
        <v>2</v>
      </c>
      <c r="H124" s="24">
        <f ca="1">ABS(H$5-'4JSON'!H118)</f>
        <v>3</v>
      </c>
      <c r="I124" s="24">
        <f>ABS(I$5-'4JSON'!I118)</f>
        <v>0</v>
      </c>
      <c r="J124" s="24">
        <f>ABS(J$5-'4JSON'!J118)</f>
        <v>0</v>
      </c>
      <c r="K124" s="24">
        <f>ABS(K$5-'4JSON'!K118)</f>
        <v>0</v>
      </c>
      <c r="L124" s="24">
        <f>ABS(L$5-'4JSON'!L118)</f>
        <v>0</v>
      </c>
      <c r="M124" s="53" t="e">
        <f t="shared" ca="1" si="0"/>
        <v>#VALUE!</v>
      </c>
      <c r="N124" s="56" t="e">
        <f t="shared" ca="1" si="1"/>
        <v>#VALUE!</v>
      </c>
      <c r="P124" s="51"/>
      <c r="Q124" s="51"/>
      <c r="S124" s="51"/>
      <c r="T124" s="51"/>
      <c r="Z124" s="55" t="str">
        <f t="shared" si="4"/>
        <v>SMD</v>
      </c>
      <c r="AF124" s="51"/>
      <c r="AG124" s="51"/>
      <c r="AH124" s="51"/>
      <c r="AI124" s="52"/>
      <c r="AJ124" s="52"/>
      <c r="AK124" s="52"/>
      <c r="AL124" s="51"/>
      <c r="AM124" s="51"/>
      <c r="AN124" s="51"/>
      <c r="AO124" s="52"/>
      <c r="AP124" s="52"/>
      <c r="AQ124" s="52"/>
      <c r="AR124" s="51"/>
      <c r="AS124" s="51"/>
      <c r="AT124" s="51"/>
      <c r="AU124" s="52"/>
      <c r="AV124" s="52"/>
      <c r="AW124" s="52"/>
      <c r="AX124" s="51"/>
      <c r="AY124" s="51"/>
      <c r="AZ124" s="51"/>
      <c r="BA124" s="52"/>
      <c r="BB124" s="52"/>
      <c r="BC124" s="52"/>
    </row>
    <row r="125" spans="1:55" ht="13" x14ac:dyDescent="0.3">
      <c r="A125" s="23">
        <f>'4JSON'!A119</f>
        <v>64201</v>
      </c>
      <c r="B125" s="20" t="str">
        <f>'4JSON'!B119</f>
        <v>Make-Up Consultants</v>
      </c>
      <c r="C125" s="24" t="str">
        <f>'4JSON'!D119</f>
        <v>SMd</v>
      </c>
      <c r="D125" s="24" t="e">
        <f ca="1">ABS(D$5-'4JSON'!C119)</f>
        <v>#VALUE!</v>
      </c>
      <c r="E125" s="24">
        <f ca="1">ABS(E$5-'4JSON'!E119)</f>
        <v>2</v>
      </c>
      <c r="F125" s="24">
        <f ca="1">ABS(F$5-'4JSON'!F119)</f>
        <v>3</v>
      </c>
      <c r="G125" s="24">
        <f ca="1">ABS(G$5-'4JSON'!G119)</f>
        <v>2</v>
      </c>
      <c r="H125" s="24">
        <f ca="1">ABS(H$5-'4JSON'!H119)</f>
        <v>3</v>
      </c>
      <c r="I125" s="24">
        <f>ABS(I$5-'4JSON'!I119)</f>
        <v>0</v>
      </c>
      <c r="J125" s="24">
        <f>ABS(J$5-'4JSON'!J119)</f>
        <v>0</v>
      </c>
      <c r="K125" s="24">
        <f>ABS(K$5-'4JSON'!K119)</f>
        <v>0</v>
      </c>
      <c r="L125" s="24">
        <f>ABS(L$5-'4JSON'!L119)</f>
        <v>0</v>
      </c>
      <c r="M125" s="53" t="e">
        <f t="shared" ca="1" si="0"/>
        <v>#VALUE!</v>
      </c>
      <c r="N125" s="56" t="e">
        <f t="shared" ca="1" si="1"/>
        <v>#VALUE!</v>
      </c>
      <c r="P125" s="51"/>
      <c r="Q125" s="51"/>
      <c r="S125" s="51"/>
      <c r="T125" s="51"/>
      <c r="Z125" s="55" t="str">
        <f t="shared" si="4"/>
        <v>SMD</v>
      </c>
      <c r="AF125" s="51"/>
      <c r="AG125" s="51"/>
      <c r="AH125" s="51"/>
      <c r="AI125" s="52"/>
      <c r="AJ125" s="52"/>
      <c r="AK125" s="52"/>
      <c r="AL125" s="51"/>
      <c r="AM125" s="51"/>
      <c r="AN125" s="51"/>
      <c r="AO125" s="52"/>
      <c r="AP125" s="52"/>
      <c r="AQ125" s="52"/>
      <c r="AR125" s="51"/>
      <c r="AS125" s="51"/>
      <c r="AT125" s="51"/>
      <c r="AU125" s="52"/>
      <c r="AV125" s="52"/>
      <c r="AW125" s="52"/>
      <c r="AX125" s="51"/>
      <c r="AY125" s="51"/>
      <c r="AZ125" s="51"/>
      <c r="BA125" s="52"/>
      <c r="BB125" s="52"/>
      <c r="BC125" s="52"/>
    </row>
    <row r="126" spans="1:55" ht="13" x14ac:dyDescent="0.3">
      <c r="A126" s="23">
        <f>'4JSON'!A120</f>
        <v>14101</v>
      </c>
      <c r="B126" s="20" t="str">
        <f>'4JSON'!B120</f>
        <v>Medical and Dental Receptionists</v>
      </c>
      <c r="C126" s="24" t="str">
        <f>'4JSON'!D120</f>
        <v>SMd</v>
      </c>
      <c r="D126" s="24" t="e">
        <f ca="1">ABS(D$5-'4JSON'!C120)</f>
        <v>#VALUE!</v>
      </c>
      <c r="E126" s="24">
        <f ca="1">ABS(E$5-'4JSON'!E120)</f>
        <v>2</v>
      </c>
      <c r="F126" s="24">
        <f ca="1">ABS(F$5-'4JSON'!F120)</f>
        <v>3</v>
      </c>
      <c r="G126" s="24">
        <f ca="1">ABS(G$5-'4JSON'!G120)</f>
        <v>2</v>
      </c>
      <c r="H126" s="24">
        <f ca="1">ABS(H$5-'4JSON'!H120)</f>
        <v>3</v>
      </c>
      <c r="I126" s="24">
        <f>ABS(I$5-'4JSON'!I120)</f>
        <v>0</v>
      </c>
      <c r="J126" s="24">
        <f>ABS(J$5-'4JSON'!J120)</f>
        <v>0</v>
      </c>
      <c r="K126" s="24">
        <f>ABS(K$5-'4JSON'!K120)</f>
        <v>0</v>
      </c>
      <c r="L126" s="24">
        <f>ABS(L$5-'4JSON'!L120)</f>
        <v>0</v>
      </c>
      <c r="M126" s="53" t="e">
        <f t="shared" ca="1" si="0"/>
        <v>#VALUE!</v>
      </c>
      <c r="N126" s="56" t="e">
        <f t="shared" ca="1" si="1"/>
        <v>#VALUE!</v>
      </c>
      <c r="P126" s="51"/>
      <c r="Q126" s="51"/>
      <c r="S126" s="51"/>
      <c r="T126" s="51"/>
      <c r="Z126" s="55" t="str">
        <f t="shared" si="4"/>
        <v>SMD</v>
      </c>
      <c r="AF126" s="51"/>
      <c r="AG126" s="51"/>
      <c r="AH126" s="51"/>
      <c r="AI126" s="52"/>
      <c r="AJ126" s="52"/>
      <c r="AK126" s="52"/>
      <c r="AL126" s="51"/>
      <c r="AM126" s="51"/>
      <c r="AN126" s="51"/>
      <c r="AO126" s="52"/>
      <c r="AP126" s="52"/>
      <c r="AQ126" s="52"/>
      <c r="AR126" s="51"/>
      <c r="AS126" s="51"/>
      <c r="AT126" s="51"/>
      <c r="AU126" s="52"/>
      <c r="AV126" s="52"/>
      <c r="AW126" s="52"/>
      <c r="AX126" s="51"/>
      <c r="AY126" s="51"/>
      <c r="AZ126" s="51"/>
      <c r="BA126" s="52"/>
      <c r="BB126" s="52"/>
      <c r="BC126" s="52"/>
    </row>
    <row r="127" spans="1:55" ht="13" x14ac:dyDescent="0.3">
      <c r="A127" s="23">
        <f>'4JSON'!A121</f>
        <v>53100</v>
      </c>
      <c r="B127" s="20" t="str">
        <f>'4JSON'!B121</f>
        <v>Museum and Other Related Interpreters</v>
      </c>
      <c r="C127" s="24" t="str">
        <f>'4JSON'!D121</f>
        <v>SMd</v>
      </c>
      <c r="D127" s="24" t="e">
        <f ca="1">ABS(D$5-'4JSON'!C121)</f>
        <v>#VALUE!</v>
      </c>
      <c r="E127" s="24">
        <f ca="1">ABS(E$5-'4JSON'!E121)</f>
        <v>2</v>
      </c>
      <c r="F127" s="24">
        <f ca="1">ABS(F$5-'4JSON'!F121)</f>
        <v>3</v>
      </c>
      <c r="G127" s="24">
        <f ca="1">ABS(G$5-'4JSON'!G121)</f>
        <v>2</v>
      </c>
      <c r="H127" s="24">
        <f ca="1">ABS(H$5-'4JSON'!H121)</f>
        <v>3</v>
      </c>
      <c r="I127" s="24">
        <f>ABS(I$5-'4JSON'!I121)</f>
        <v>0</v>
      </c>
      <c r="J127" s="24">
        <f>ABS(J$5-'4JSON'!J121)</f>
        <v>0</v>
      </c>
      <c r="K127" s="24">
        <f>ABS(K$5-'4JSON'!K121)</f>
        <v>0</v>
      </c>
      <c r="L127" s="24">
        <f>ABS(L$5-'4JSON'!L121)</f>
        <v>0</v>
      </c>
      <c r="M127" s="53" t="e">
        <f t="shared" ca="1" si="0"/>
        <v>#VALUE!</v>
      </c>
      <c r="N127" s="56" t="e">
        <f t="shared" ca="1" si="1"/>
        <v>#VALUE!</v>
      </c>
      <c r="P127" s="51"/>
      <c r="Q127" s="51"/>
      <c r="S127" s="51"/>
      <c r="T127" s="51"/>
      <c r="Z127" s="55" t="str">
        <f t="shared" si="4"/>
        <v>SMD</v>
      </c>
      <c r="AF127" s="51"/>
      <c r="AG127" s="51"/>
      <c r="AH127" s="51"/>
      <c r="AI127" s="52"/>
      <c r="AJ127" s="52"/>
      <c r="AK127" s="52"/>
      <c r="AL127" s="51"/>
      <c r="AM127" s="51"/>
      <c r="AN127" s="51"/>
      <c r="AO127" s="52"/>
      <c r="AP127" s="52"/>
      <c r="AQ127" s="52"/>
      <c r="AR127" s="51"/>
      <c r="AS127" s="51"/>
      <c r="AT127" s="51"/>
      <c r="AU127" s="52"/>
      <c r="AV127" s="52"/>
      <c r="AW127" s="52"/>
      <c r="AX127" s="51"/>
      <c r="AY127" s="51"/>
      <c r="AZ127" s="51"/>
      <c r="BA127" s="52"/>
      <c r="BB127" s="52"/>
      <c r="BC127" s="52"/>
    </row>
    <row r="128" spans="1:55" ht="13" x14ac:dyDescent="0.3">
      <c r="A128" s="23">
        <f>'4JSON'!A122</f>
        <v>44100</v>
      </c>
      <c r="B128" s="20" t="str">
        <f>'4JSON'!B122</f>
        <v>Nannies and Live-in Caregivers</v>
      </c>
      <c r="C128" s="24" t="str">
        <f>'4JSON'!D122</f>
        <v>SMd</v>
      </c>
      <c r="D128" s="24" t="e">
        <f ca="1">ABS(D$5-'4JSON'!C122)</f>
        <v>#VALUE!</v>
      </c>
      <c r="E128" s="24">
        <f ca="1">ABS(E$5-'4JSON'!E122)</f>
        <v>2</v>
      </c>
      <c r="F128" s="24">
        <f ca="1">ABS(F$5-'4JSON'!F122)</f>
        <v>3</v>
      </c>
      <c r="G128" s="24">
        <f ca="1">ABS(G$5-'4JSON'!G122)</f>
        <v>2</v>
      </c>
      <c r="H128" s="24">
        <f ca="1">ABS(H$5-'4JSON'!H122)</f>
        <v>3</v>
      </c>
      <c r="I128" s="24">
        <f>ABS(I$5-'4JSON'!I122)</f>
        <v>0</v>
      </c>
      <c r="J128" s="24">
        <f>ABS(J$5-'4JSON'!J122)</f>
        <v>0</v>
      </c>
      <c r="K128" s="24">
        <f>ABS(K$5-'4JSON'!K122)</f>
        <v>0</v>
      </c>
      <c r="L128" s="24">
        <f>ABS(L$5-'4JSON'!L122)</f>
        <v>0</v>
      </c>
      <c r="M128" s="53" t="e">
        <f t="shared" ca="1" si="0"/>
        <v>#VALUE!</v>
      </c>
      <c r="N128" s="56" t="e">
        <f t="shared" ca="1" si="1"/>
        <v>#VALUE!</v>
      </c>
      <c r="P128" s="51"/>
      <c r="Q128" s="51"/>
      <c r="S128" s="51"/>
      <c r="T128" s="51"/>
      <c r="Z128" s="55" t="str">
        <f t="shared" si="4"/>
        <v>SMD</v>
      </c>
      <c r="AF128" s="51"/>
      <c r="AG128" s="51"/>
      <c r="AH128" s="51"/>
      <c r="AI128" s="52"/>
      <c r="AJ128" s="52"/>
      <c r="AK128" s="52"/>
      <c r="AL128" s="51"/>
      <c r="AM128" s="51"/>
      <c r="AN128" s="51"/>
      <c r="AO128" s="52"/>
      <c r="AP128" s="52"/>
      <c r="AQ128" s="52"/>
      <c r="AR128" s="51"/>
      <c r="AS128" s="51"/>
      <c r="AT128" s="51"/>
      <c r="AU128" s="52"/>
      <c r="AV128" s="52"/>
      <c r="AW128" s="52"/>
      <c r="AX128" s="51"/>
      <c r="AY128" s="51"/>
      <c r="AZ128" s="51"/>
      <c r="BA128" s="52"/>
      <c r="BB128" s="52"/>
      <c r="BC128" s="52"/>
    </row>
    <row r="129" spans="1:55" ht="13" x14ac:dyDescent="0.3">
      <c r="A129" s="23">
        <f>'4JSON'!A123</f>
        <v>12101</v>
      </c>
      <c r="B129" s="20" t="str">
        <f>'4JSON'!B123</f>
        <v>Personnel and Recruitment Officers</v>
      </c>
      <c r="C129" s="24" t="str">
        <f>'4JSON'!D123</f>
        <v>SMd</v>
      </c>
      <c r="D129" s="24" t="e">
        <f ca="1">ABS(D$5-'4JSON'!C123)</f>
        <v>#VALUE!</v>
      </c>
      <c r="E129" s="24">
        <f ca="1">ABS(E$5-'4JSON'!E123)</f>
        <v>2</v>
      </c>
      <c r="F129" s="24">
        <f ca="1">ABS(F$5-'4JSON'!F123)</f>
        <v>3</v>
      </c>
      <c r="G129" s="24">
        <f ca="1">ABS(G$5-'4JSON'!G123)</f>
        <v>2</v>
      </c>
      <c r="H129" s="24">
        <f ca="1">ABS(H$5-'4JSON'!H123)</f>
        <v>3</v>
      </c>
      <c r="I129" s="24">
        <f>ABS(I$5-'4JSON'!I123)</f>
        <v>0</v>
      </c>
      <c r="J129" s="24">
        <f>ABS(J$5-'4JSON'!J123)</f>
        <v>0</v>
      </c>
      <c r="K129" s="24">
        <f>ABS(K$5-'4JSON'!K123)</f>
        <v>0</v>
      </c>
      <c r="L129" s="24">
        <f>ABS(L$5-'4JSON'!L123)</f>
        <v>0</v>
      </c>
      <c r="M129" s="53" t="e">
        <f t="shared" ca="1" si="0"/>
        <v>#VALUE!</v>
      </c>
      <c r="N129" s="56" t="e">
        <f t="shared" ca="1" si="1"/>
        <v>#VALUE!</v>
      </c>
      <c r="P129" s="51"/>
      <c r="Q129" s="51"/>
      <c r="S129" s="51"/>
      <c r="T129" s="51"/>
      <c r="Z129" s="55" t="str">
        <f t="shared" si="4"/>
        <v>SMD</v>
      </c>
      <c r="AF129" s="51"/>
      <c r="AG129" s="51"/>
      <c r="AH129" s="51"/>
      <c r="AI129" s="52"/>
      <c r="AJ129" s="52"/>
      <c r="AK129" s="52"/>
      <c r="AL129" s="51"/>
      <c r="AM129" s="51"/>
      <c r="AN129" s="51"/>
      <c r="AO129" s="52"/>
      <c r="AP129" s="52"/>
      <c r="AQ129" s="52"/>
      <c r="AR129" s="51"/>
      <c r="AS129" s="51"/>
      <c r="AT129" s="51"/>
      <c r="AU129" s="52"/>
      <c r="AV129" s="52"/>
      <c r="AW129" s="52"/>
      <c r="AX129" s="51"/>
      <c r="AY129" s="51"/>
      <c r="AZ129" s="51"/>
      <c r="BA129" s="52"/>
      <c r="BB129" s="52"/>
      <c r="BC129" s="52"/>
    </row>
    <row r="130" spans="1:55" ht="13" x14ac:dyDescent="0.3">
      <c r="A130" s="23">
        <f>'4JSON'!A124</f>
        <v>63101</v>
      </c>
      <c r="B130" s="20" t="str">
        <f>'4JSON'!B124</f>
        <v>Real Estate Agents and Salespersons</v>
      </c>
      <c r="C130" s="24" t="str">
        <f>'4JSON'!D124</f>
        <v>SMd</v>
      </c>
      <c r="D130" s="24" t="e">
        <f ca="1">ABS(D$5-'4JSON'!C124)</f>
        <v>#VALUE!</v>
      </c>
      <c r="E130" s="24">
        <f ca="1">ABS(E$5-'4JSON'!E124)</f>
        <v>2</v>
      </c>
      <c r="F130" s="24">
        <f ca="1">ABS(F$5-'4JSON'!F124)</f>
        <v>3</v>
      </c>
      <c r="G130" s="24">
        <f ca="1">ABS(G$5-'4JSON'!G124)</f>
        <v>2</v>
      </c>
      <c r="H130" s="24">
        <f ca="1">ABS(H$5-'4JSON'!H124)</f>
        <v>3</v>
      </c>
      <c r="I130" s="24">
        <f>ABS(I$5-'4JSON'!I124)</f>
        <v>0</v>
      </c>
      <c r="J130" s="24">
        <f>ABS(J$5-'4JSON'!J124)</f>
        <v>0</v>
      </c>
      <c r="K130" s="24">
        <f>ABS(K$5-'4JSON'!K124)</f>
        <v>0</v>
      </c>
      <c r="L130" s="24">
        <f>ABS(L$5-'4JSON'!L124)</f>
        <v>0</v>
      </c>
      <c r="M130" s="53" t="e">
        <f t="shared" ca="1" si="0"/>
        <v>#VALUE!</v>
      </c>
      <c r="N130" s="56" t="e">
        <f t="shared" ca="1" si="1"/>
        <v>#VALUE!</v>
      </c>
      <c r="P130" s="51"/>
      <c r="Q130" s="51"/>
      <c r="S130" s="51"/>
      <c r="T130" s="51"/>
      <c r="Z130" s="55" t="str">
        <f t="shared" si="4"/>
        <v>SMD</v>
      </c>
      <c r="AF130" s="51"/>
      <c r="AG130" s="51"/>
      <c r="AH130" s="51"/>
      <c r="AI130" s="52"/>
      <c r="AJ130" s="52"/>
      <c r="AK130" s="52"/>
      <c r="AL130" s="51"/>
      <c r="AM130" s="51"/>
      <c r="AN130" s="51"/>
      <c r="AO130" s="52"/>
      <c r="AP130" s="52"/>
      <c r="AQ130" s="52"/>
      <c r="AR130" s="51"/>
      <c r="AS130" s="51"/>
      <c r="AT130" s="51"/>
      <c r="AU130" s="52"/>
      <c r="AV130" s="52"/>
      <c r="AW130" s="52"/>
      <c r="AX130" s="51"/>
      <c r="AY130" s="51"/>
      <c r="AZ130" s="51"/>
      <c r="BA130" s="52"/>
      <c r="BB130" s="52"/>
      <c r="BC130" s="52"/>
    </row>
    <row r="131" spans="1:55" ht="13" x14ac:dyDescent="0.3">
      <c r="A131" s="23">
        <f>'4JSON'!A125</f>
        <v>14101</v>
      </c>
      <c r="B131" s="20" t="str">
        <f>'4JSON'!B125</f>
        <v>Receptionists</v>
      </c>
      <c r="C131" s="24" t="str">
        <f>'4JSON'!D125</f>
        <v>SMd</v>
      </c>
      <c r="D131" s="24" t="e">
        <f ca="1">ABS(D$5-'4JSON'!C125)</f>
        <v>#VALUE!</v>
      </c>
      <c r="E131" s="24">
        <f ca="1">ABS(E$5-'4JSON'!E125)</f>
        <v>2</v>
      </c>
      <c r="F131" s="24">
        <f ca="1">ABS(F$5-'4JSON'!F125)</f>
        <v>3</v>
      </c>
      <c r="G131" s="24">
        <f ca="1">ABS(G$5-'4JSON'!G125)</f>
        <v>2</v>
      </c>
      <c r="H131" s="24">
        <f ca="1">ABS(H$5-'4JSON'!H125)</f>
        <v>3</v>
      </c>
      <c r="I131" s="24">
        <f>ABS(I$5-'4JSON'!I125)</f>
        <v>0</v>
      </c>
      <c r="J131" s="24">
        <f>ABS(J$5-'4JSON'!J125)</f>
        <v>0</v>
      </c>
      <c r="K131" s="24">
        <f>ABS(K$5-'4JSON'!K125)</f>
        <v>0</v>
      </c>
      <c r="L131" s="24">
        <f>ABS(L$5-'4JSON'!L125)</f>
        <v>0</v>
      </c>
      <c r="M131" s="53" t="e">
        <f t="shared" ca="1" si="0"/>
        <v>#VALUE!</v>
      </c>
      <c r="N131" s="56" t="e">
        <f t="shared" ca="1" si="1"/>
        <v>#VALUE!</v>
      </c>
      <c r="P131" s="51"/>
      <c r="Q131" s="51"/>
      <c r="S131" s="51"/>
      <c r="T131" s="51"/>
      <c r="Z131" s="55" t="str">
        <f t="shared" si="4"/>
        <v>SMD</v>
      </c>
      <c r="AF131" s="51"/>
      <c r="AG131" s="51"/>
      <c r="AH131" s="51"/>
      <c r="AI131" s="52"/>
      <c r="AJ131" s="52"/>
      <c r="AK131" s="52"/>
      <c r="AL131" s="51"/>
      <c r="AM131" s="51"/>
      <c r="AN131" s="51"/>
      <c r="AO131" s="52"/>
      <c r="AP131" s="52"/>
      <c r="AQ131" s="52"/>
      <c r="AR131" s="51"/>
      <c r="AS131" s="51"/>
      <c r="AT131" s="51"/>
      <c r="AU131" s="52"/>
      <c r="AV131" s="52"/>
      <c r="AW131" s="52"/>
      <c r="AX131" s="51"/>
      <c r="AY131" s="51"/>
      <c r="AZ131" s="51"/>
      <c r="BA131" s="52"/>
      <c r="BB131" s="52"/>
      <c r="BC131" s="52"/>
    </row>
    <row r="132" spans="1:55" ht="13" x14ac:dyDescent="0.3">
      <c r="A132" s="23">
        <f>'4JSON'!A126</f>
        <v>64101</v>
      </c>
      <c r="B132" s="20" t="str">
        <f>'4JSON'!B126</f>
        <v>Sales Representatives - Wholesale Trade (Non-Technical)</v>
      </c>
      <c r="C132" s="24" t="str">
        <f>'4JSON'!D126</f>
        <v>SMd</v>
      </c>
      <c r="D132" s="24" t="e">
        <f ca="1">ABS(D$5-'4JSON'!C126)</f>
        <v>#VALUE!</v>
      </c>
      <c r="E132" s="24">
        <f ca="1">ABS(E$5-'4JSON'!E126)</f>
        <v>2</v>
      </c>
      <c r="F132" s="24">
        <f ca="1">ABS(F$5-'4JSON'!F126)</f>
        <v>3</v>
      </c>
      <c r="G132" s="24">
        <f ca="1">ABS(G$5-'4JSON'!G126)</f>
        <v>2</v>
      </c>
      <c r="H132" s="24">
        <f ca="1">ABS(H$5-'4JSON'!H126)</f>
        <v>3</v>
      </c>
      <c r="I132" s="24">
        <f>ABS(I$5-'4JSON'!I126)</f>
        <v>0</v>
      </c>
      <c r="J132" s="24">
        <f>ABS(J$5-'4JSON'!J126)</f>
        <v>0</v>
      </c>
      <c r="K132" s="24">
        <f>ABS(K$5-'4JSON'!K126)</f>
        <v>0</v>
      </c>
      <c r="L132" s="24">
        <f>ABS(L$5-'4JSON'!L126)</f>
        <v>0</v>
      </c>
      <c r="M132" s="53" t="e">
        <f t="shared" ca="1" si="0"/>
        <v>#VALUE!</v>
      </c>
      <c r="N132" s="56" t="e">
        <f t="shared" ca="1" si="1"/>
        <v>#VALUE!</v>
      </c>
      <c r="P132" s="51"/>
      <c r="Q132" s="51"/>
      <c r="S132" s="51"/>
      <c r="T132" s="51"/>
      <c r="Z132" s="55" t="str">
        <f t="shared" si="4"/>
        <v>SMD</v>
      </c>
      <c r="AF132" s="51"/>
      <c r="AG132" s="51"/>
      <c r="AH132" s="51"/>
      <c r="AI132" s="52"/>
      <c r="AJ132" s="52"/>
      <c r="AK132" s="52"/>
      <c r="AL132" s="51"/>
      <c r="AM132" s="51"/>
      <c r="AN132" s="51"/>
      <c r="AO132" s="52"/>
      <c r="AP132" s="52"/>
      <c r="AQ132" s="52"/>
      <c r="AR132" s="51"/>
      <c r="AS132" s="51"/>
      <c r="AT132" s="51"/>
      <c r="AU132" s="52"/>
      <c r="AV132" s="52"/>
      <c r="AW132" s="52"/>
      <c r="AX132" s="51"/>
      <c r="AY132" s="51"/>
      <c r="AZ132" s="51"/>
      <c r="BA132" s="52"/>
      <c r="BB132" s="52"/>
      <c r="BC132" s="52"/>
    </row>
    <row r="133" spans="1:55" ht="13" x14ac:dyDescent="0.3">
      <c r="A133" s="23">
        <f>'4JSON'!A127</f>
        <v>14101</v>
      </c>
      <c r="B133" s="20" t="str">
        <f>'4JSON'!B127</f>
        <v>Switchboard Operators</v>
      </c>
      <c r="C133" s="24" t="str">
        <f>'4JSON'!D127</f>
        <v>SMd</v>
      </c>
      <c r="D133" s="24" t="e">
        <f ca="1">ABS(D$5-'4JSON'!C127)</f>
        <v>#VALUE!</v>
      </c>
      <c r="E133" s="24">
        <f ca="1">ABS(E$5-'4JSON'!E127)</f>
        <v>2</v>
      </c>
      <c r="F133" s="24">
        <f ca="1">ABS(F$5-'4JSON'!F127)</f>
        <v>3</v>
      </c>
      <c r="G133" s="24">
        <f ca="1">ABS(G$5-'4JSON'!G127)</f>
        <v>2</v>
      </c>
      <c r="H133" s="24">
        <f ca="1">ABS(H$5-'4JSON'!H127)</f>
        <v>3</v>
      </c>
      <c r="I133" s="24">
        <f>ABS(I$5-'4JSON'!I127)</f>
        <v>0</v>
      </c>
      <c r="J133" s="24">
        <f>ABS(J$5-'4JSON'!J127)</f>
        <v>0</v>
      </c>
      <c r="K133" s="24">
        <f>ABS(K$5-'4JSON'!K127)</f>
        <v>0</v>
      </c>
      <c r="L133" s="24">
        <f>ABS(L$5-'4JSON'!L127)</f>
        <v>0</v>
      </c>
      <c r="M133" s="53" t="e">
        <f t="shared" ca="1" si="0"/>
        <v>#VALUE!</v>
      </c>
      <c r="N133" s="56" t="e">
        <f t="shared" ca="1" si="1"/>
        <v>#VALUE!</v>
      </c>
      <c r="P133" s="51"/>
      <c r="Q133" s="51"/>
      <c r="S133" s="51"/>
      <c r="T133" s="51"/>
      <c r="Z133" s="55" t="str">
        <f t="shared" si="4"/>
        <v>SMD</v>
      </c>
      <c r="AF133" s="51"/>
      <c r="AG133" s="51"/>
      <c r="AH133" s="51"/>
      <c r="AI133" s="52"/>
      <c r="AJ133" s="52"/>
      <c r="AK133" s="52"/>
      <c r="AL133" s="51"/>
      <c r="AM133" s="51"/>
      <c r="AN133" s="51"/>
      <c r="AO133" s="52"/>
      <c r="AP133" s="52"/>
      <c r="AQ133" s="52"/>
      <c r="AR133" s="51"/>
      <c r="AS133" s="51"/>
      <c r="AT133" s="51"/>
      <c r="AU133" s="52"/>
      <c r="AV133" s="52"/>
      <c r="AW133" s="52"/>
      <c r="AX133" s="51"/>
      <c r="AY133" s="51"/>
      <c r="AZ133" s="51"/>
      <c r="BA133" s="52"/>
      <c r="BB133" s="52"/>
      <c r="BC133" s="52"/>
    </row>
    <row r="134" spans="1:55" ht="13" x14ac:dyDescent="0.3">
      <c r="A134" s="23">
        <f>'4JSON'!A128</f>
        <v>64320</v>
      </c>
      <c r="B134" s="20" t="str">
        <f>'4JSON'!B128</f>
        <v>Tour Guides</v>
      </c>
      <c r="C134" s="24" t="str">
        <f>'4JSON'!D128</f>
        <v>SMd</v>
      </c>
      <c r="D134" s="24" t="e">
        <f ca="1">ABS(D$5-'4JSON'!C128)</f>
        <v>#VALUE!</v>
      </c>
      <c r="E134" s="24">
        <f ca="1">ABS(E$5-'4JSON'!E128)</f>
        <v>2</v>
      </c>
      <c r="F134" s="24">
        <f ca="1">ABS(F$5-'4JSON'!F128)</f>
        <v>3</v>
      </c>
      <c r="G134" s="24">
        <f ca="1">ABS(G$5-'4JSON'!G128)</f>
        <v>2</v>
      </c>
      <c r="H134" s="24">
        <f ca="1">ABS(H$5-'4JSON'!H128)</f>
        <v>3</v>
      </c>
      <c r="I134" s="24">
        <f>ABS(I$5-'4JSON'!I128)</f>
        <v>0</v>
      </c>
      <c r="J134" s="24">
        <f>ABS(J$5-'4JSON'!J128)</f>
        <v>0</v>
      </c>
      <c r="K134" s="24">
        <f>ABS(K$5-'4JSON'!K128)</f>
        <v>0</v>
      </c>
      <c r="L134" s="24">
        <f>ABS(L$5-'4JSON'!L128)</f>
        <v>0</v>
      </c>
      <c r="M134" s="53" t="e">
        <f t="shared" ca="1" si="0"/>
        <v>#VALUE!</v>
      </c>
      <c r="N134" s="56" t="e">
        <f t="shared" ca="1" si="1"/>
        <v>#VALUE!</v>
      </c>
      <c r="P134" s="51"/>
      <c r="Q134" s="51"/>
      <c r="S134" s="51"/>
      <c r="T134" s="51"/>
      <c r="Z134" s="55" t="str">
        <f t="shared" si="4"/>
        <v>SMD</v>
      </c>
      <c r="AF134" s="51"/>
      <c r="AG134" s="51"/>
      <c r="AH134" s="51"/>
      <c r="AI134" s="52"/>
      <c r="AJ134" s="52"/>
      <c r="AK134" s="52"/>
      <c r="AL134" s="51"/>
      <c r="AM134" s="51"/>
      <c r="AN134" s="51"/>
      <c r="AO134" s="52"/>
      <c r="AP134" s="52"/>
      <c r="AQ134" s="52"/>
      <c r="AR134" s="51"/>
      <c r="AS134" s="51"/>
      <c r="AT134" s="51"/>
      <c r="AU134" s="52"/>
      <c r="AV134" s="52"/>
      <c r="AW134" s="52"/>
      <c r="AX134" s="51"/>
      <c r="AY134" s="51"/>
      <c r="AZ134" s="51"/>
      <c r="BA134" s="52"/>
      <c r="BB134" s="52"/>
      <c r="BC134" s="52"/>
    </row>
    <row r="135" spans="1:55" ht="13" x14ac:dyDescent="0.3">
      <c r="A135" s="23">
        <f>'4JSON'!A129</f>
        <v>64320</v>
      </c>
      <c r="B135" s="20" t="str">
        <f>'4JSON'!B129</f>
        <v>Travel Guides</v>
      </c>
      <c r="C135" s="24" t="str">
        <f>'4JSON'!D129</f>
        <v>SMd</v>
      </c>
      <c r="D135" s="24" t="e">
        <f ca="1">ABS(D$5-'4JSON'!C129)</f>
        <v>#VALUE!</v>
      </c>
      <c r="E135" s="24">
        <f ca="1">ABS(E$5-'4JSON'!E129)</f>
        <v>2</v>
      </c>
      <c r="F135" s="24">
        <f ca="1">ABS(F$5-'4JSON'!F129)</f>
        <v>3</v>
      </c>
      <c r="G135" s="24">
        <f ca="1">ABS(G$5-'4JSON'!G129)</f>
        <v>2</v>
      </c>
      <c r="H135" s="24">
        <f ca="1">ABS(H$5-'4JSON'!H129)</f>
        <v>3</v>
      </c>
      <c r="I135" s="24">
        <f>ABS(I$5-'4JSON'!I129)</f>
        <v>0</v>
      </c>
      <c r="J135" s="24">
        <f>ABS(J$5-'4JSON'!J129)</f>
        <v>0</v>
      </c>
      <c r="K135" s="24">
        <f>ABS(K$5-'4JSON'!K129)</f>
        <v>0</v>
      </c>
      <c r="L135" s="24">
        <f>ABS(L$5-'4JSON'!L129)</f>
        <v>0</v>
      </c>
      <c r="M135" s="53" t="e">
        <f t="shared" ca="1" si="0"/>
        <v>#VALUE!</v>
      </c>
      <c r="N135" s="56" t="e">
        <f t="shared" ca="1" si="1"/>
        <v>#VALUE!</v>
      </c>
      <c r="P135" s="51"/>
      <c r="Q135" s="51"/>
      <c r="S135" s="51"/>
      <c r="T135" s="51"/>
      <c r="Z135" s="55" t="str">
        <f t="shared" si="4"/>
        <v>SMD</v>
      </c>
      <c r="AF135" s="51"/>
      <c r="AG135" s="51"/>
      <c r="AH135" s="51"/>
      <c r="AI135" s="52"/>
      <c r="AJ135" s="52"/>
      <c r="AK135" s="52"/>
      <c r="AL135" s="51"/>
      <c r="AM135" s="51"/>
      <c r="AN135" s="51"/>
      <c r="AO135" s="52"/>
      <c r="AP135" s="52"/>
      <c r="AQ135" s="52"/>
      <c r="AR135" s="51"/>
      <c r="AS135" s="51"/>
      <c r="AT135" s="51"/>
      <c r="AU135" s="52"/>
      <c r="AV135" s="52"/>
      <c r="AW135" s="52"/>
      <c r="AX135" s="51"/>
      <c r="AY135" s="51"/>
      <c r="AZ135" s="51"/>
      <c r="BA135" s="52"/>
      <c r="BB135" s="52"/>
      <c r="BC135" s="52"/>
    </row>
    <row r="136" spans="1:55" ht="13" x14ac:dyDescent="0.3">
      <c r="A136" s="23">
        <f>'4JSON'!A130</f>
        <v>51120</v>
      </c>
      <c r="B136" s="20" t="str">
        <f>'4JSON'!B130</f>
        <v>Directors of Photography</v>
      </c>
      <c r="C136" s="24" t="str">
        <f>'4JSON'!D130</f>
        <v>DIO</v>
      </c>
      <c r="D136" s="24" t="e">
        <f ca="1">ABS(D$5-'4JSON'!C130)</f>
        <v>#VALUE!</v>
      </c>
      <c r="E136" s="24">
        <f ca="1">ABS(E$5-'4JSON'!E130)</f>
        <v>2</v>
      </c>
      <c r="F136" s="24">
        <f ca="1">ABS(F$5-'4JSON'!F130)</f>
        <v>3</v>
      </c>
      <c r="G136" s="24">
        <f ca="1">ABS(G$5-'4JSON'!G130)</f>
        <v>2</v>
      </c>
      <c r="H136" s="24">
        <f ca="1">ABS(H$5-'4JSON'!H130)</f>
        <v>3</v>
      </c>
      <c r="I136" s="24">
        <f>ABS(I$5-'4JSON'!I130)</f>
        <v>0</v>
      </c>
      <c r="J136" s="24">
        <f>ABS(J$5-'4JSON'!J130)</f>
        <v>0</v>
      </c>
      <c r="K136" s="24">
        <f>ABS(K$5-'4JSON'!K130)</f>
        <v>0</v>
      </c>
      <c r="L136" s="24">
        <f>ABS(L$5-'4JSON'!L130)</f>
        <v>0</v>
      </c>
      <c r="M136" s="53" t="e">
        <f t="shared" ca="1" si="0"/>
        <v>#VALUE!</v>
      </c>
      <c r="N136" s="56" t="e">
        <f t="shared" ca="1" si="1"/>
        <v>#VALUE!</v>
      </c>
      <c r="P136" s="51"/>
      <c r="Q136" s="51"/>
      <c r="S136" s="51"/>
      <c r="T136" s="51"/>
      <c r="Z136" s="55" t="str">
        <f t="shared" si="4"/>
        <v>DIO</v>
      </c>
      <c r="AF136" s="51"/>
      <c r="AG136" s="51"/>
      <c r="AH136" s="51"/>
      <c r="AI136" s="52"/>
      <c r="AJ136" s="52"/>
      <c r="AK136" s="52"/>
      <c r="AL136" s="51"/>
      <c r="AM136" s="51"/>
      <c r="AN136" s="51"/>
      <c r="AO136" s="52"/>
      <c r="AP136" s="52"/>
      <c r="AQ136" s="52"/>
      <c r="AR136" s="51"/>
      <c r="AS136" s="51"/>
      <c r="AT136" s="51"/>
      <c r="AU136" s="52"/>
      <c r="AV136" s="52"/>
      <c r="AW136" s="52"/>
      <c r="AX136" s="51"/>
      <c r="AY136" s="51"/>
      <c r="AZ136" s="51"/>
      <c r="BA136" s="52"/>
      <c r="BB136" s="52"/>
      <c r="BC136" s="52"/>
    </row>
    <row r="137" spans="1:55" ht="13" x14ac:dyDescent="0.3">
      <c r="A137" s="23">
        <f>'4JSON'!A131</f>
        <v>72013</v>
      </c>
      <c r="B137" s="20" t="str">
        <f>'4JSON'!B131</f>
        <v>Contractors and Supervisors, Carpentry Trades</v>
      </c>
      <c r="C137" s="24" t="str">
        <f>'4JSON'!D131</f>
        <v>Dio</v>
      </c>
      <c r="D137" s="24" t="e">
        <f ca="1">ABS(D$5-'4JSON'!C131)</f>
        <v>#VALUE!</v>
      </c>
      <c r="E137" s="24">
        <f ca="1">ABS(E$5-'4JSON'!E131)</f>
        <v>2</v>
      </c>
      <c r="F137" s="24">
        <f ca="1">ABS(F$5-'4JSON'!F131)</f>
        <v>3</v>
      </c>
      <c r="G137" s="24">
        <f ca="1">ABS(G$5-'4JSON'!G131)</f>
        <v>2</v>
      </c>
      <c r="H137" s="24">
        <f ca="1">ABS(H$5-'4JSON'!H131)</f>
        <v>3</v>
      </c>
      <c r="I137" s="24">
        <f>ABS(I$5-'4JSON'!I131)</f>
        <v>0</v>
      </c>
      <c r="J137" s="24">
        <f>ABS(J$5-'4JSON'!J131)</f>
        <v>0</v>
      </c>
      <c r="K137" s="24">
        <f>ABS(K$5-'4JSON'!K131)</f>
        <v>0</v>
      </c>
      <c r="L137" s="24">
        <f>ABS(L$5-'4JSON'!L131)</f>
        <v>0</v>
      </c>
      <c r="M137" s="53" t="e">
        <f t="shared" ca="1" si="0"/>
        <v>#VALUE!</v>
      </c>
      <c r="N137" s="56" t="e">
        <f t="shared" ca="1" si="1"/>
        <v>#VALUE!</v>
      </c>
      <c r="P137" s="51"/>
      <c r="Q137" s="51"/>
      <c r="S137" s="51"/>
      <c r="T137" s="51"/>
      <c r="Z137" s="55" t="str">
        <f t="shared" si="4"/>
        <v>DIO</v>
      </c>
      <c r="AF137" s="51"/>
      <c r="AG137" s="51"/>
      <c r="AH137" s="51"/>
      <c r="AI137" s="52"/>
      <c r="AJ137" s="52"/>
      <c r="AK137" s="52"/>
      <c r="AL137" s="51"/>
      <c r="AM137" s="51"/>
      <c r="AN137" s="51"/>
      <c r="AO137" s="52"/>
      <c r="AP137" s="52"/>
      <c r="AQ137" s="52"/>
      <c r="AR137" s="51"/>
      <c r="AS137" s="51"/>
      <c r="AT137" s="51"/>
      <c r="AU137" s="52"/>
      <c r="AV137" s="52"/>
      <c r="AW137" s="52"/>
      <c r="AX137" s="51"/>
      <c r="AY137" s="51"/>
      <c r="AZ137" s="51"/>
      <c r="BA137" s="52"/>
      <c r="BB137" s="52"/>
      <c r="BC137" s="52"/>
    </row>
    <row r="138" spans="1:55" ht="13" x14ac:dyDescent="0.3">
      <c r="A138" s="23">
        <f>'4JSON'!A132</f>
        <v>72011</v>
      </c>
      <c r="B138" s="20" t="str">
        <f>'4JSON'!B132</f>
        <v>Contractors and Supervisors, Electrical Trades and Telecommunications Occupations</v>
      </c>
      <c r="C138" s="24" t="str">
        <f>'4JSON'!D132</f>
        <v>Dio</v>
      </c>
      <c r="D138" s="24" t="e">
        <f ca="1">ABS(D$5-'4JSON'!C132)</f>
        <v>#VALUE!</v>
      </c>
      <c r="E138" s="24">
        <f ca="1">ABS(E$5-'4JSON'!E132)</f>
        <v>2</v>
      </c>
      <c r="F138" s="24">
        <f ca="1">ABS(F$5-'4JSON'!F132)</f>
        <v>3</v>
      </c>
      <c r="G138" s="24">
        <f ca="1">ABS(G$5-'4JSON'!G132)</f>
        <v>2</v>
      </c>
      <c r="H138" s="24">
        <f ca="1">ABS(H$5-'4JSON'!H132)</f>
        <v>3</v>
      </c>
      <c r="I138" s="24">
        <f>ABS(I$5-'4JSON'!I132)</f>
        <v>0</v>
      </c>
      <c r="J138" s="24">
        <f>ABS(J$5-'4JSON'!J132)</f>
        <v>0</v>
      </c>
      <c r="K138" s="24">
        <f>ABS(K$5-'4JSON'!K132)</f>
        <v>0</v>
      </c>
      <c r="L138" s="24">
        <f>ABS(L$5-'4JSON'!L132)</f>
        <v>0</v>
      </c>
      <c r="M138" s="53" t="e">
        <f t="shared" ca="1" si="0"/>
        <v>#VALUE!</v>
      </c>
      <c r="N138" s="56" t="e">
        <f t="shared" ca="1" si="1"/>
        <v>#VALUE!</v>
      </c>
      <c r="P138" s="51"/>
      <c r="Q138" s="51"/>
      <c r="S138" s="51"/>
      <c r="T138" s="51"/>
      <c r="Z138" s="55" t="str">
        <f t="shared" si="4"/>
        <v>DIO</v>
      </c>
      <c r="AF138" s="51"/>
      <c r="AG138" s="51"/>
      <c r="AH138" s="51"/>
      <c r="AI138" s="52"/>
      <c r="AJ138" s="52"/>
      <c r="AK138" s="52"/>
      <c r="AL138" s="51"/>
      <c r="AM138" s="51"/>
      <c r="AN138" s="51"/>
      <c r="AO138" s="52"/>
      <c r="AP138" s="52"/>
      <c r="AQ138" s="52"/>
      <c r="AR138" s="51"/>
      <c r="AS138" s="51"/>
      <c r="AT138" s="51"/>
      <c r="AU138" s="52"/>
      <c r="AV138" s="52"/>
      <c r="AW138" s="52"/>
      <c r="AX138" s="51"/>
      <c r="AY138" s="51"/>
      <c r="AZ138" s="51"/>
      <c r="BA138" s="52"/>
      <c r="BB138" s="52"/>
      <c r="BC138" s="52"/>
    </row>
    <row r="139" spans="1:55" ht="13" x14ac:dyDescent="0.3">
      <c r="A139" s="23">
        <f>'4JSON'!A133</f>
        <v>72021</v>
      </c>
      <c r="B139" s="20" t="str">
        <f>'4JSON'!B133</f>
        <v>Contractors and Supervisors, Heavy Construction Equipment Crews</v>
      </c>
      <c r="C139" s="24" t="str">
        <f>'4JSON'!D133</f>
        <v>Dio</v>
      </c>
      <c r="D139" s="24" t="e">
        <f ca="1">ABS(D$5-'4JSON'!C133)</f>
        <v>#VALUE!</v>
      </c>
      <c r="E139" s="24">
        <f ca="1">ABS(E$5-'4JSON'!E133)</f>
        <v>2</v>
      </c>
      <c r="F139" s="24">
        <f ca="1">ABS(F$5-'4JSON'!F133)</f>
        <v>3</v>
      </c>
      <c r="G139" s="24">
        <f ca="1">ABS(G$5-'4JSON'!G133)</f>
        <v>2</v>
      </c>
      <c r="H139" s="24">
        <f ca="1">ABS(H$5-'4JSON'!H133)</f>
        <v>3</v>
      </c>
      <c r="I139" s="24">
        <f>ABS(I$5-'4JSON'!I133)</f>
        <v>0</v>
      </c>
      <c r="J139" s="24">
        <f>ABS(J$5-'4JSON'!J133)</f>
        <v>0</v>
      </c>
      <c r="K139" s="24">
        <f>ABS(K$5-'4JSON'!K133)</f>
        <v>0</v>
      </c>
      <c r="L139" s="24">
        <f>ABS(L$5-'4JSON'!L133)</f>
        <v>0</v>
      </c>
      <c r="M139" s="53" t="e">
        <f t="shared" ca="1" si="0"/>
        <v>#VALUE!</v>
      </c>
      <c r="N139" s="56" t="e">
        <f t="shared" ca="1" si="1"/>
        <v>#VALUE!</v>
      </c>
      <c r="P139" s="51"/>
      <c r="Q139" s="51"/>
      <c r="S139" s="51"/>
      <c r="T139" s="51"/>
      <c r="Z139" s="55" t="str">
        <f t="shared" si="4"/>
        <v>DIO</v>
      </c>
      <c r="AF139" s="51"/>
      <c r="AG139" s="51"/>
      <c r="AH139" s="51"/>
      <c r="AI139" s="52"/>
      <c r="AJ139" s="52"/>
      <c r="AK139" s="52"/>
      <c r="AL139" s="51"/>
      <c r="AM139" s="51"/>
      <c r="AN139" s="51"/>
      <c r="AO139" s="52"/>
      <c r="AP139" s="52"/>
      <c r="AQ139" s="52"/>
      <c r="AR139" s="51"/>
      <c r="AS139" s="51"/>
      <c r="AT139" s="51"/>
      <c r="AU139" s="52"/>
      <c r="AV139" s="52"/>
      <c r="AW139" s="52"/>
      <c r="AX139" s="51"/>
      <c r="AY139" s="51"/>
      <c r="AZ139" s="51"/>
      <c r="BA139" s="52"/>
      <c r="BB139" s="52"/>
      <c r="BC139" s="52"/>
    </row>
    <row r="140" spans="1:55" ht="13" x14ac:dyDescent="0.3">
      <c r="A140" s="23">
        <f>'4JSON'!A134</f>
        <v>72020</v>
      </c>
      <c r="B140" s="20" t="str">
        <f>'4JSON'!B134</f>
        <v>Contractors and Supervisors, Mechanic Trades</v>
      </c>
      <c r="C140" s="24" t="str">
        <f>'4JSON'!D134</f>
        <v>Dio</v>
      </c>
      <c r="D140" s="24" t="e">
        <f ca="1">ABS(D$5-'4JSON'!C134)</f>
        <v>#VALUE!</v>
      </c>
      <c r="E140" s="24">
        <f ca="1">ABS(E$5-'4JSON'!E134)</f>
        <v>2</v>
      </c>
      <c r="F140" s="24">
        <f ca="1">ABS(F$5-'4JSON'!F134)</f>
        <v>3</v>
      </c>
      <c r="G140" s="24">
        <f ca="1">ABS(G$5-'4JSON'!G134)</f>
        <v>2</v>
      </c>
      <c r="H140" s="24">
        <f ca="1">ABS(H$5-'4JSON'!H134)</f>
        <v>3</v>
      </c>
      <c r="I140" s="24">
        <f>ABS(I$5-'4JSON'!I134)</f>
        <v>0</v>
      </c>
      <c r="J140" s="24">
        <f>ABS(J$5-'4JSON'!J134)</f>
        <v>0</v>
      </c>
      <c r="K140" s="24">
        <f>ABS(K$5-'4JSON'!K134)</f>
        <v>0</v>
      </c>
      <c r="L140" s="24">
        <f>ABS(L$5-'4JSON'!L134)</f>
        <v>0</v>
      </c>
      <c r="M140" s="53" t="e">
        <f t="shared" ca="1" si="0"/>
        <v>#VALUE!</v>
      </c>
      <c r="N140" s="56" t="e">
        <f t="shared" ca="1" si="1"/>
        <v>#VALUE!</v>
      </c>
      <c r="P140" s="51"/>
      <c r="Q140" s="51"/>
      <c r="S140" s="51"/>
      <c r="T140" s="51"/>
      <c r="Z140" s="55" t="str">
        <f t="shared" si="4"/>
        <v>DIO</v>
      </c>
      <c r="AF140" s="51"/>
      <c r="AG140" s="51"/>
      <c r="AH140" s="51"/>
      <c r="AI140" s="52"/>
      <c r="AJ140" s="52"/>
      <c r="AK140" s="52"/>
      <c r="AL140" s="51"/>
      <c r="AM140" s="51"/>
      <c r="AN140" s="51"/>
      <c r="AO140" s="52"/>
      <c r="AP140" s="52"/>
      <c r="AQ140" s="52"/>
      <c r="AR140" s="51"/>
      <c r="AS140" s="51"/>
      <c r="AT140" s="51"/>
      <c r="AU140" s="52"/>
      <c r="AV140" s="52"/>
      <c r="AW140" s="52"/>
      <c r="AX140" s="51"/>
      <c r="AY140" s="51"/>
      <c r="AZ140" s="51"/>
      <c r="BA140" s="52"/>
      <c r="BB140" s="52"/>
      <c r="BC140" s="52"/>
    </row>
    <row r="141" spans="1:55" ht="13" x14ac:dyDescent="0.3">
      <c r="A141" s="23">
        <f>'4JSON'!A135</f>
        <v>72010</v>
      </c>
      <c r="B141" s="20" t="str">
        <f>'4JSON'!B135</f>
        <v>Contractors and Supervisors, Metal Forming, Shaping and Erecting Trades</v>
      </c>
      <c r="C141" s="24" t="str">
        <f>'4JSON'!D135</f>
        <v>Dio</v>
      </c>
      <c r="D141" s="24" t="e">
        <f ca="1">ABS(D$5-'4JSON'!C135)</f>
        <v>#VALUE!</v>
      </c>
      <c r="E141" s="24">
        <f ca="1">ABS(E$5-'4JSON'!E135)</f>
        <v>2</v>
      </c>
      <c r="F141" s="24">
        <f ca="1">ABS(F$5-'4JSON'!F135)</f>
        <v>3</v>
      </c>
      <c r="G141" s="24">
        <f ca="1">ABS(G$5-'4JSON'!G135)</f>
        <v>2</v>
      </c>
      <c r="H141" s="24">
        <f ca="1">ABS(H$5-'4JSON'!H135)</f>
        <v>3</v>
      </c>
      <c r="I141" s="24">
        <f>ABS(I$5-'4JSON'!I135)</f>
        <v>0</v>
      </c>
      <c r="J141" s="24">
        <f>ABS(J$5-'4JSON'!J135)</f>
        <v>0</v>
      </c>
      <c r="K141" s="24">
        <f>ABS(K$5-'4JSON'!K135)</f>
        <v>0</v>
      </c>
      <c r="L141" s="24">
        <f>ABS(L$5-'4JSON'!L135)</f>
        <v>0</v>
      </c>
      <c r="M141" s="53" t="e">
        <f t="shared" ca="1" si="0"/>
        <v>#VALUE!</v>
      </c>
      <c r="N141" s="56" t="e">
        <f t="shared" ca="1" si="1"/>
        <v>#VALUE!</v>
      </c>
      <c r="P141" s="51"/>
      <c r="Q141" s="51"/>
      <c r="S141" s="51"/>
      <c r="T141" s="51"/>
      <c r="Z141" s="55" t="str">
        <f t="shared" si="4"/>
        <v>DIO</v>
      </c>
      <c r="AF141" s="51"/>
      <c r="AG141" s="51"/>
      <c r="AH141" s="51"/>
      <c r="AI141" s="52"/>
      <c r="AJ141" s="52"/>
      <c r="AK141" s="52"/>
      <c r="AL141" s="51"/>
      <c r="AM141" s="51"/>
      <c r="AN141" s="51"/>
      <c r="AO141" s="52"/>
      <c r="AP141" s="52"/>
      <c r="AQ141" s="52"/>
      <c r="AR141" s="51"/>
      <c r="AS141" s="51"/>
      <c r="AT141" s="51"/>
      <c r="AU141" s="52"/>
      <c r="AV141" s="52"/>
      <c r="AW141" s="52"/>
      <c r="AX141" s="51"/>
      <c r="AY141" s="51"/>
      <c r="AZ141" s="51"/>
      <c r="BA141" s="52"/>
      <c r="BB141" s="52"/>
      <c r="BC141" s="52"/>
    </row>
    <row r="142" spans="1:55" ht="13" x14ac:dyDescent="0.3">
      <c r="A142" s="23">
        <f>'4JSON'!A136</f>
        <v>72014</v>
      </c>
      <c r="B142" s="20" t="str">
        <f>'4JSON'!B136</f>
        <v>Contractors and Supervisors, Other Construction Trades, Installers, Repairers and Servicers</v>
      </c>
      <c r="C142" s="24" t="str">
        <f>'4JSON'!D136</f>
        <v>Dio</v>
      </c>
      <c r="D142" s="24" t="e">
        <f ca="1">ABS(D$5-'4JSON'!C136)</f>
        <v>#VALUE!</v>
      </c>
      <c r="E142" s="24">
        <f ca="1">ABS(E$5-'4JSON'!E136)</f>
        <v>2</v>
      </c>
      <c r="F142" s="24">
        <f ca="1">ABS(F$5-'4JSON'!F136)</f>
        <v>3</v>
      </c>
      <c r="G142" s="24">
        <f ca="1">ABS(G$5-'4JSON'!G136)</f>
        <v>2</v>
      </c>
      <c r="H142" s="24">
        <f ca="1">ABS(H$5-'4JSON'!H136)</f>
        <v>3</v>
      </c>
      <c r="I142" s="24">
        <f>ABS(I$5-'4JSON'!I136)</f>
        <v>0</v>
      </c>
      <c r="J142" s="24">
        <f>ABS(J$5-'4JSON'!J136)</f>
        <v>0</v>
      </c>
      <c r="K142" s="24">
        <f>ABS(K$5-'4JSON'!K136)</f>
        <v>0</v>
      </c>
      <c r="L142" s="24">
        <f>ABS(L$5-'4JSON'!L136)</f>
        <v>0</v>
      </c>
      <c r="M142" s="53" t="e">
        <f t="shared" ca="1" si="0"/>
        <v>#VALUE!</v>
      </c>
      <c r="N142" s="56" t="e">
        <f t="shared" ca="1" si="1"/>
        <v>#VALUE!</v>
      </c>
      <c r="P142" s="51"/>
      <c r="Q142" s="51"/>
      <c r="S142" s="51"/>
      <c r="T142" s="51"/>
      <c r="Z142" s="55" t="str">
        <f t="shared" si="4"/>
        <v>DIO</v>
      </c>
      <c r="AF142" s="51"/>
      <c r="AG142" s="51"/>
      <c r="AH142" s="51"/>
      <c r="AI142" s="52"/>
      <c r="AJ142" s="52"/>
      <c r="AK142" s="52"/>
      <c r="AL142" s="51"/>
      <c r="AM142" s="51"/>
      <c r="AN142" s="51"/>
      <c r="AO142" s="52"/>
      <c r="AP142" s="52"/>
      <c r="AQ142" s="52"/>
      <c r="AR142" s="51"/>
      <c r="AS142" s="51"/>
      <c r="AT142" s="51"/>
      <c r="AU142" s="52"/>
      <c r="AV142" s="52"/>
      <c r="AW142" s="52"/>
      <c r="AX142" s="51"/>
      <c r="AY142" s="51"/>
      <c r="AZ142" s="51"/>
      <c r="BA142" s="52"/>
      <c r="BB142" s="52"/>
      <c r="BC142" s="52"/>
    </row>
    <row r="143" spans="1:55" ht="13" x14ac:dyDescent="0.3">
      <c r="A143" s="23">
        <f>'4JSON'!A137</f>
        <v>72012</v>
      </c>
      <c r="B143" s="20" t="str">
        <f>'4JSON'!B137</f>
        <v>Contractors and Supervisors, Pipefitting Trades</v>
      </c>
      <c r="C143" s="24" t="str">
        <f>'4JSON'!D137</f>
        <v>Dio</v>
      </c>
      <c r="D143" s="24" t="e">
        <f ca="1">ABS(D$5-'4JSON'!C137)</f>
        <v>#VALUE!</v>
      </c>
      <c r="E143" s="24">
        <f ca="1">ABS(E$5-'4JSON'!E137)</f>
        <v>2</v>
      </c>
      <c r="F143" s="24">
        <f ca="1">ABS(F$5-'4JSON'!F137)</f>
        <v>3</v>
      </c>
      <c r="G143" s="24">
        <f ca="1">ABS(G$5-'4JSON'!G137)</f>
        <v>2</v>
      </c>
      <c r="H143" s="24">
        <f ca="1">ABS(H$5-'4JSON'!H137)</f>
        <v>3</v>
      </c>
      <c r="I143" s="24">
        <f>ABS(I$5-'4JSON'!I137)</f>
        <v>0</v>
      </c>
      <c r="J143" s="24">
        <f>ABS(J$5-'4JSON'!J137)</f>
        <v>0</v>
      </c>
      <c r="K143" s="24">
        <f>ABS(K$5-'4JSON'!K137)</f>
        <v>0</v>
      </c>
      <c r="L143" s="24">
        <f>ABS(L$5-'4JSON'!L137)</f>
        <v>0</v>
      </c>
      <c r="M143" s="53" t="e">
        <f t="shared" ca="1" si="0"/>
        <v>#VALUE!</v>
      </c>
      <c r="N143" s="56" t="e">
        <f t="shared" ca="1" si="1"/>
        <v>#VALUE!</v>
      </c>
      <c r="P143" s="51"/>
      <c r="Q143" s="51"/>
      <c r="S143" s="51"/>
      <c r="T143" s="51"/>
      <c r="Z143" s="55" t="str">
        <f t="shared" si="4"/>
        <v>DIO</v>
      </c>
      <c r="AF143" s="51"/>
      <c r="AG143" s="51"/>
      <c r="AH143" s="51"/>
      <c r="AI143" s="52"/>
      <c r="AJ143" s="52"/>
      <c r="AK143" s="52"/>
      <c r="AL143" s="51"/>
      <c r="AM143" s="51"/>
      <c r="AN143" s="51"/>
      <c r="AO143" s="52"/>
      <c r="AP143" s="52"/>
      <c r="AQ143" s="52"/>
      <c r="AR143" s="51"/>
      <c r="AS143" s="51"/>
      <c r="AT143" s="51"/>
      <c r="AU143" s="52"/>
      <c r="AV143" s="52"/>
      <c r="AW143" s="52"/>
      <c r="AX143" s="51"/>
      <c r="AY143" s="51"/>
      <c r="AZ143" s="51"/>
      <c r="BA143" s="52"/>
      <c r="BB143" s="52"/>
      <c r="BC143" s="52"/>
    </row>
    <row r="144" spans="1:55" ht="13" x14ac:dyDescent="0.3">
      <c r="A144" s="23">
        <f>'4JSON'!A138</f>
        <v>92021</v>
      </c>
      <c r="B144" s="20" t="str">
        <f>'4JSON'!B138</f>
        <v>Supervisors, Electrical Products Manufacturing</v>
      </c>
      <c r="C144" s="24" t="str">
        <f>'4JSON'!D138</f>
        <v>Dio</v>
      </c>
      <c r="D144" s="24" t="e">
        <f ca="1">ABS(D$5-'4JSON'!C138)</f>
        <v>#VALUE!</v>
      </c>
      <c r="E144" s="24">
        <f ca="1">ABS(E$5-'4JSON'!E138)</f>
        <v>2</v>
      </c>
      <c r="F144" s="24">
        <f ca="1">ABS(F$5-'4JSON'!F138)</f>
        <v>3</v>
      </c>
      <c r="G144" s="24">
        <f ca="1">ABS(G$5-'4JSON'!G138)</f>
        <v>2</v>
      </c>
      <c r="H144" s="24">
        <f ca="1">ABS(H$5-'4JSON'!H138)</f>
        <v>3</v>
      </c>
      <c r="I144" s="24">
        <f>ABS(I$5-'4JSON'!I138)</f>
        <v>0</v>
      </c>
      <c r="J144" s="24">
        <f>ABS(J$5-'4JSON'!J138)</f>
        <v>0</v>
      </c>
      <c r="K144" s="24">
        <f>ABS(K$5-'4JSON'!K138)</f>
        <v>0</v>
      </c>
      <c r="L144" s="24">
        <f>ABS(L$5-'4JSON'!L138)</f>
        <v>0</v>
      </c>
      <c r="M144" s="53" t="e">
        <f t="shared" ca="1" si="0"/>
        <v>#VALUE!</v>
      </c>
      <c r="N144" s="56" t="e">
        <f t="shared" ca="1" si="1"/>
        <v>#VALUE!</v>
      </c>
      <c r="P144" s="51"/>
      <c r="Q144" s="51"/>
      <c r="S144" s="51"/>
      <c r="T144" s="51"/>
      <c r="Z144" s="55" t="str">
        <f t="shared" si="4"/>
        <v>DIO</v>
      </c>
      <c r="AF144" s="51"/>
      <c r="AG144" s="51"/>
      <c r="AH144" s="51"/>
      <c r="AI144" s="52"/>
      <c r="AJ144" s="52"/>
      <c r="AK144" s="52"/>
      <c r="AL144" s="51"/>
      <c r="AM144" s="51"/>
      <c r="AN144" s="51"/>
      <c r="AO144" s="52"/>
      <c r="AP144" s="52"/>
      <c r="AQ144" s="52"/>
      <c r="AR144" s="51"/>
      <c r="AS144" s="51"/>
      <c r="AT144" s="51"/>
      <c r="AU144" s="52"/>
      <c r="AV144" s="52"/>
      <c r="AW144" s="52"/>
      <c r="AX144" s="51"/>
      <c r="AY144" s="51"/>
      <c r="AZ144" s="51"/>
      <c r="BA144" s="52"/>
      <c r="BB144" s="52"/>
      <c r="BC144" s="52"/>
    </row>
    <row r="145" spans="1:55" ht="13" x14ac:dyDescent="0.3">
      <c r="A145" s="23">
        <f>'4JSON'!A139</f>
        <v>92021</v>
      </c>
      <c r="B145" s="20" t="str">
        <f>'4JSON'!B139</f>
        <v>Supervisors, Electronics Manufacturing</v>
      </c>
      <c r="C145" s="24" t="str">
        <f>'4JSON'!D139</f>
        <v>Dio</v>
      </c>
      <c r="D145" s="24" t="e">
        <f ca="1">ABS(D$5-'4JSON'!C139)</f>
        <v>#VALUE!</v>
      </c>
      <c r="E145" s="24">
        <f ca="1">ABS(E$5-'4JSON'!E139)</f>
        <v>2</v>
      </c>
      <c r="F145" s="24">
        <f ca="1">ABS(F$5-'4JSON'!F139)</f>
        <v>3</v>
      </c>
      <c r="G145" s="24">
        <f ca="1">ABS(G$5-'4JSON'!G139)</f>
        <v>2</v>
      </c>
      <c r="H145" s="24">
        <f ca="1">ABS(H$5-'4JSON'!H139)</f>
        <v>3</v>
      </c>
      <c r="I145" s="24">
        <f>ABS(I$5-'4JSON'!I139)</f>
        <v>0</v>
      </c>
      <c r="J145" s="24">
        <f>ABS(J$5-'4JSON'!J139)</f>
        <v>0</v>
      </c>
      <c r="K145" s="24">
        <f>ABS(K$5-'4JSON'!K139)</f>
        <v>0</v>
      </c>
      <c r="L145" s="24">
        <f>ABS(L$5-'4JSON'!L139)</f>
        <v>0</v>
      </c>
      <c r="M145" s="53" t="e">
        <f t="shared" ca="1" si="0"/>
        <v>#VALUE!</v>
      </c>
      <c r="N145" s="56" t="e">
        <f t="shared" ca="1" si="1"/>
        <v>#VALUE!</v>
      </c>
      <c r="P145" s="51"/>
      <c r="Q145" s="51"/>
      <c r="S145" s="51"/>
      <c r="T145" s="51"/>
      <c r="Z145" s="55" t="str">
        <f t="shared" si="4"/>
        <v>DIO</v>
      </c>
      <c r="AF145" s="51"/>
      <c r="AG145" s="51"/>
      <c r="AH145" s="51"/>
      <c r="AI145" s="52"/>
      <c r="AJ145" s="52"/>
      <c r="AK145" s="52"/>
      <c r="AL145" s="51"/>
      <c r="AM145" s="51"/>
      <c r="AN145" s="51"/>
      <c r="AO145" s="52"/>
      <c r="AP145" s="52"/>
      <c r="AQ145" s="52"/>
      <c r="AR145" s="51"/>
      <c r="AS145" s="51"/>
      <c r="AT145" s="51"/>
      <c r="AU145" s="52"/>
      <c r="AV145" s="52"/>
      <c r="AW145" s="52"/>
      <c r="AX145" s="51"/>
      <c r="AY145" s="51"/>
      <c r="AZ145" s="51"/>
      <c r="BA145" s="52"/>
      <c r="BB145" s="52"/>
      <c r="BC145" s="52"/>
    </row>
    <row r="146" spans="1:55" ht="13" x14ac:dyDescent="0.3">
      <c r="A146" s="23">
        <f>'4JSON'!A140</f>
        <v>92015</v>
      </c>
      <c r="B146" s="20" t="str">
        <f>'4JSON'!B140</f>
        <v>Supervisors, Fabric, Fur and Leather Products Manufacturing</v>
      </c>
      <c r="C146" s="24" t="str">
        <f>'4JSON'!D140</f>
        <v>Dio</v>
      </c>
      <c r="D146" s="24" t="e">
        <f ca="1">ABS(D$5-'4JSON'!C140)</f>
        <v>#VALUE!</v>
      </c>
      <c r="E146" s="24">
        <f ca="1">ABS(E$5-'4JSON'!E140)</f>
        <v>2</v>
      </c>
      <c r="F146" s="24">
        <f ca="1">ABS(F$5-'4JSON'!F140)</f>
        <v>3</v>
      </c>
      <c r="G146" s="24">
        <f ca="1">ABS(G$5-'4JSON'!G140)</f>
        <v>2</v>
      </c>
      <c r="H146" s="24">
        <f ca="1">ABS(H$5-'4JSON'!H140)</f>
        <v>3</v>
      </c>
      <c r="I146" s="24">
        <f>ABS(I$5-'4JSON'!I140)</f>
        <v>0</v>
      </c>
      <c r="J146" s="24">
        <f>ABS(J$5-'4JSON'!J140)</f>
        <v>0</v>
      </c>
      <c r="K146" s="24">
        <f>ABS(K$5-'4JSON'!K140)</f>
        <v>0</v>
      </c>
      <c r="L146" s="24">
        <f>ABS(L$5-'4JSON'!L140)</f>
        <v>0</v>
      </c>
      <c r="M146" s="53" t="e">
        <f t="shared" ca="1" si="0"/>
        <v>#VALUE!</v>
      </c>
      <c r="N146" s="56" t="e">
        <f t="shared" ca="1" si="1"/>
        <v>#VALUE!</v>
      </c>
      <c r="P146" s="51"/>
      <c r="Q146" s="51"/>
      <c r="S146" s="51"/>
      <c r="T146" s="51"/>
      <c r="Z146" s="55" t="str">
        <f t="shared" si="4"/>
        <v>DIO</v>
      </c>
      <c r="AF146" s="51"/>
      <c r="AG146" s="51"/>
      <c r="AH146" s="51"/>
      <c r="AI146" s="52"/>
      <c r="AJ146" s="52"/>
      <c r="AK146" s="52"/>
      <c r="AL146" s="51"/>
      <c r="AM146" s="51"/>
      <c r="AN146" s="51"/>
      <c r="AO146" s="52"/>
      <c r="AP146" s="52"/>
      <c r="AQ146" s="52"/>
      <c r="AR146" s="51"/>
      <c r="AS146" s="51"/>
      <c r="AT146" s="51"/>
      <c r="AU146" s="52"/>
      <c r="AV146" s="52"/>
      <c r="AW146" s="52"/>
      <c r="AX146" s="51"/>
      <c r="AY146" s="51"/>
      <c r="AZ146" s="51"/>
      <c r="BA146" s="52"/>
      <c r="BB146" s="52"/>
      <c r="BC146" s="52"/>
    </row>
    <row r="147" spans="1:55" ht="13" x14ac:dyDescent="0.3">
      <c r="A147" s="23">
        <f>'4JSON'!A141</f>
        <v>92014</v>
      </c>
      <c r="B147" s="20" t="str">
        <f>'4JSON'!B141</f>
        <v>Supervisors, Forest Products Processing</v>
      </c>
      <c r="C147" s="24" t="str">
        <f>'4JSON'!D141</f>
        <v>Dio</v>
      </c>
      <c r="D147" s="24" t="e">
        <f ca="1">ABS(D$5-'4JSON'!C141)</f>
        <v>#VALUE!</v>
      </c>
      <c r="E147" s="24">
        <f ca="1">ABS(E$5-'4JSON'!E141)</f>
        <v>2</v>
      </c>
      <c r="F147" s="24">
        <f ca="1">ABS(F$5-'4JSON'!F141)</f>
        <v>3</v>
      </c>
      <c r="G147" s="24">
        <f ca="1">ABS(G$5-'4JSON'!G141)</f>
        <v>2</v>
      </c>
      <c r="H147" s="24">
        <f ca="1">ABS(H$5-'4JSON'!H141)</f>
        <v>3</v>
      </c>
      <c r="I147" s="24">
        <f>ABS(I$5-'4JSON'!I141)</f>
        <v>0</v>
      </c>
      <c r="J147" s="24">
        <f>ABS(J$5-'4JSON'!J141)</f>
        <v>0</v>
      </c>
      <c r="K147" s="24">
        <f>ABS(K$5-'4JSON'!K141)</f>
        <v>0</v>
      </c>
      <c r="L147" s="24">
        <f>ABS(L$5-'4JSON'!L141)</f>
        <v>0</v>
      </c>
      <c r="M147" s="53" t="e">
        <f t="shared" ca="1" si="0"/>
        <v>#VALUE!</v>
      </c>
      <c r="N147" s="56" t="e">
        <f t="shared" ca="1" si="1"/>
        <v>#VALUE!</v>
      </c>
      <c r="P147" s="51"/>
      <c r="Q147" s="51"/>
      <c r="S147" s="51"/>
      <c r="T147" s="51"/>
      <c r="Z147" s="55" t="str">
        <f t="shared" si="4"/>
        <v>DIO</v>
      </c>
      <c r="AF147" s="51"/>
      <c r="AG147" s="51"/>
      <c r="AH147" s="51"/>
      <c r="AI147" s="52"/>
      <c r="AJ147" s="52"/>
      <c r="AK147" s="52"/>
      <c r="AL147" s="51"/>
      <c r="AM147" s="51"/>
      <c r="AN147" s="51"/>
      <c r="AO147" s="52"/>
      <c r="AP147" s="52"/>
      <c r="AQ147" s="52"/>
      <c r="AR147" s="51"/>
      <c r="AS147" s="51"/>
      <c r="AT147" s="51"/>
      <c r="AU147" s="52"/>
      <c r="AV147" s="52"/>
      <c r="AW147" s="52"/>
      <c r="AX147" s="51"/>
      <c r="AY147" s="51"/>
      <c r="AZ147" s="51"/>
      <c r="BA147" s="52"/>
      <c r="BB147" s="52"/>
      <c r="BC147" s="52"/>
    </row>
    <row r="148" spans="1:55" ht="13" x14ac:dyDescent="0.3">
      <c r="A148" s="23">
        <f>'4JSON'!A142</f>
        <v>92022</v>
      </c>
      <c r="B148" s="20" t="str">
        <f>'4JSON'!B142</f>
        <v>Supervisors, Furniture and Fixtures Manufacturing</v>
      </c>
      <c r="C148" s="24" t="str">
        <f>'4JSON'!D142</f>
        <v>Dio</v>
      </c>
      <c r="D148" s="24" t="e">
        <f ca="1">ABS(D$5-'4JSON'!C142)</f>
        <v>#VALUE!</v>
      </c>
      <c r="E148" s="24">
        <f ca="1">ABS(E$5-'4JSON'!E142)</f>
        <v>2</v>
      </c>
      <c r="F148" s="24">
        <f ca="1">ABS(F$5-'4JSON'!F142)</f>
        <v>3</v>
      </c>
      <c r="G148" s="24">
        <f ca="1">ABS(G$5-'4JSON'!G142)</f>
        <v>2</v>
      </c>
      <c r="H148" s="24">
        <f ca="1">ABS(H$5-'4JSON'!H142)</f>
        <v>3</v>
      </c>
      <c r="I148" s="24">
        <f>ABS(I$5-'4JSON'!I142)</f>
        <v>0</v>
      </c>
      <c r="J148" s="24">
        <f>ABS(J$5-'4JSON'!J142)</f>
        <v>0</v>
      </c>
      <c r="K148" s="24">
        <f>ABS(K$5-'4JSON'!K142)</f>
        <v>0</v>
      </c>
      <c r="L148" s="24">
        <f>ABS(L$5-'4JSON'!L142)</f>
        <v>0</v>
      </c>
      <c r="M148" s="53" t="e">
        <f t="shared" ca="1" si="0"/>
        <v>#VALUE!</v>
      </c>
      <c r="N148" s="56" t="e">
        <f t="shared" ca="1" si="1"/>
        <v>#VALUE!</v>
      </c>
      <c r="P148" s="51"/>
      <c r="Q148" s="51"/>
      <c r="S148" s="51"/>
      <c r="T148" s="51"/>
      <c r="Z148" s="55" t="str">
        <f t="shared" si="4"/>
        <v>DIO</v>
      </c>
      <c r="AF148" s="51"/>
      <c r="AG148" s="51"/>
      <c r="AH148" s="51"/>
      <c r="AI148" s="52"/>
      <c r="AJ148" s="52"/>
      <c r="AK148" s="52"/>
      <c r="AL148" s="51"/>
      <c r="AM148" s="51"/>
      <c r="AN148" s="51"/>
      <c r="AO148" s="52"/>
      <c r="AP148" s="52"/>
      <c r="AQ148" s="52"/>
      <c r="AR148" s="51"/>
      <c r="AS148" s="51"/>
      <c r="AT148" s="51"/>
      <c r="AU148" s="52"/>
      <c r="AV148" s="52"/>
      <c r="AW148" s="52"/>
      <c r="AX148" s="51"/>
      <c r="AY148" s="51"/>
      <c r="AZ148" s="51"/>
      <c r="BA148" s="52"/>
      <c r="BB148" s="52"/>
      <c r="BC148" s="52"/>
    </row>
    <row r="149" spans="1:55" ht="13" x14ac:dyDescent="0.3">
      <c r="A149" s="23">
        <f>'4JSON'!A143</f>
        <v>72010</v>
      </c>
      <c r="B149" s="20" t="str">
        <f>'4JSON'!B143</f>
        <v>Supervisors, Machinists and Related Occupations</v>
      </c>
      <c r="C149" s="24" t="str">
        <f>'4JSON'!D143</f>
        <v>Dio</v>
      </c>
      <c r="D149" s="24" t="e">
        <f ca="1">ABS(D$5-'4JSON'!C143)</f>
        <v>#VALUE!</v>
      </c>
      <c r="E149" s="24">
        <f ca="1">ABS(E$5-'4JSON'!E143)</f>
        <v>2</v>
      </c>
      <c r="F149" s="24">
        <f ca="1">ABS(F$5-'4JSON'!F143)</f>
        <v>3</v>
      </c>
      <c r="G149" s="24">
        <f ca="1">ABS(G$5-'4JSON'!G143)</f>
        <v>2</v>
      </c>
      <c r="H149" s="24">
        <f ca="1">ABS(H$5-'4JSON'!H143)</f>
        <v>3</v>
      </c>
      <c r="I149" s="24">
        <f>ABS(I$5-'4JSON'!I143)</f>
        <v>0</v>
      </c>
      <c r="J149" s="24">
        <f>ABS(J$5-'4JSON'!J143)</f>
        <v>0</v>
      </c>
      <c r="K149" s="24">
        <f>ABS(K$5-'4JSON'!K143)</f>
        <v>0</v>
      </c>
      <c r="L149" s="24">
        <f>ABS(L$5-'4JSON'!L143)</f>
        <v>0</v>
      </c>
      <c r="M149" s="53" t="e">
        <f t="shared" ca="1" si="0"/>
        <v>#VALUE!</v>
      </c>
      <c r="N149" s="56" t="e">
        <f t="shared" ca="1" si="1"/>
        <v>#VALUE!</v>
      </c>
      <c r="P149" s="51"/>
      <c r="Q149" s="51"/>
      <c r="S149" s="51"/>
      <c r="T149" s="51"/>
      <c r="Z149" s="55" t="str">
        <f t="shared" si="4"/>
        <v>DIO</v>
      </c>
      <c r="AF149" s="51"/>
      <c r="AG149" s="51"/>
      <c r="AH149" s="51"/>
      <c r="AI149" s="52"/>
      <c r="AJ149" s="52"/>
      <c r="AK149" s="52"/>
      <c r="AL149" s="51"/>
      <c r="AM149" s="51"/>
      <c r="AN149" s="51"/>
      <c r="AO149" s="52"/>
      <c r="AP149" s="52"/>
      <c r="AQ149" s="52"/>
      <c r="AR149" s="51"/>
      <c r="AS149" s="51"/>
      <c r="AT149" s="51"/>
      <c r="AU149" s="52"/>
      <c r="AV149" s="52"/>
      <c r="AW149" s="52"/>
      <c r="AX149" s="51"/>
      <c r="AY149" s="51"/>
      <c r="AZ149" s="51"/>
      <c r="BA149" s="52"/>
      <c r="BB149" s="52"/>
      <c r="BC149" s="52"/>
    </row>
    <row r="150" spans="1:55" ht="13" x14ac:dyDescent="0.3">
      <c r="A150" s="23">
        <f>'4JSON'!A144</f>
        <v>92010</v>
      </c>
      <c r="B150" s="20" t="str">
        <f>'4JSON'!B144</f>
        <v>Supervisors, Mineral and Metal Processing</v>
      </c>
      <c r="C150" s="24" t="str">
        <f>'4JSON'!D144</f>
        <v>Dio</v>
      </c>
      <c r="D150" s="24" t="e">
        <f ca="1">ABS(D$5-'4JSON'!C144)</f>
        <v>#VALUE!</v>
      </c>
      <c r="E150" s="24">
        <f ca="1">ABS(E$5-'4JSON'!E144)</f>
        <v>2</v>
      </c>
      <c r="F150" s="24">
        <f ca="1">ABS(F$5-'4JSON'!F144)</f>
        <v>3</v>
      </c>
      <c r="G150" s="24">
        <f ca="1">ABS(G$5-'4JSON'!G144)</f>
        <v>2</v>
      </c>
      <c r="H150" s="24">
        <f ca="1">ABS(H$5-'4JSON'!H144)</f>
        <v>3</v>
      </c>
      <c r="I150" s="24">
        <f>ABS(I$5-'4JSON'!I144)</f>
        <v>0</v>
      </c>
      <c r="J150" s="24">
        <f>ABS(J$5-'4JSON'!J144)</f>
        <v>0</v>
      </c>
      <c r="K150" s="24">
        <f>ABS(K$5-'4JSON'!K144)</f>
        <v>0</v>
      </c>
      <c r="L150" s="24">
        <f>ABS(L$5-'4JSON'!L144)</f>
        <v>0</v>
      </c>
      <c r="M150" s="53" t="e">
        <f t="shared" ca="1" si="0"/>
        <v>#VALUE!</v>
      </c>
      <c r="N150" s="56" t="e">
        <f t="shared" ca="1" si="1"/>
        <v>#VALUE!</v>
      </c>
      <c r="P150" s="51"/>
      <c r="Q150" s="51"/>
      <c r="S150" s="51"/>
      <c r="T150" s="51"/>
      <c r="Z150" s="55" t="str">
        <f t="shared" si="4"/>
        <v>DIO</v>
      </c>
      <c r="AF150" s="51"/>
      <c r="AG150" s="51"/>
      <c r="AH150" s="51"/>
      <c r="AI150" s="52"/>
      <c r="AJ150" s="52"/>
      <c r="AK150" s="52"/>
      <c r="AL150" s="51"/>
      <c r="AM150" s="51"/>
      <c r="AN150" s="51"/>
      <c r="AO150" s="52"/>
      <c r="AP150" s="52"/>
      <c r="AQ150" s="52"/>
      <c r="AR150" s="51"/>
      <c r="AS150" s="51"/>
      <c r="AT150" s="51"/>
      <c r="AU150" s="52"/>
      <c r="AV150" s="52"/>
      <c r="AW150" s="52"/>
      <c r="AX150" s="51"/>
      <c r="AY150" s="51"/>
      <c r="AZ150" s="51"/>
      <c r="BA150" s="52"/>
      <c r="BB150" s="52"/>
      <c r="BC150" s="52"/>
    </row>
    <row r="151" spans="1:55" ht="13" x14ac:dyDescent="0.3">
      <c r="A151" s="23">
        <f>'4JSON'!A145</f>
        <v>82021</v>
      </c>
      <c r="B151" s="20" t="str">
        <f>'4JSON'!B145</f>
        <v>Supervisors, Oil and Gas Drilling and Service</v>
      </c>
      <c r="C151" s="24" t="str">
        <f>'4JSON'!D145</f>
        <v>Dio</v>
      </c>
      <c r="D151" s="24" t="e">
        <f ca="1">ABS(D$5-'4JSON'!C145)</f>
        <v>#VALUE!</v>
      </c>
      <c r="E151" s="24">
        <f ca="1">ABS(E$5-'4JSON'!E145)</f>
        <v>2</v>
      </c>
      <c r="F151" s="24">
        <f ca="1">ABS(F$5-'4JSON'!F145)</f>
        <v>3</v>
      </c>
      <c r="G151" s="24">
        <f ca="1">ABS(G$5-'4JSON'!G145)</f>
        <v>2</v>
      </c>
      <c r="H151" s="24">
        <f ca="1">ABS(H$5-'4JSON'!H145)</f>
        <v>3</v>
      </c>
      <c r="I151" s="24">
        <f>ABS(I$5-'4JSON'!I145)</f>
        <v>0</v>
      </c>
      <c r="J151" s="24">
        <f>ABS(J$5-'4JSON'!J145)</f>
        <v>0</v>
      </c>
      <c r="K151" s="24">
        <f>ABS(K$5-'4JSON'!K145)</f>
        <v>0</v>
      </c>
      <c r="L151" s="24">
        <f>ABS(L$5-'4JSON'!L145)</f>
        <v>0</v>
      </c>
      <c r="M151" s="53" t="e">
        <f t="shared" ca="1" si="0"/>
        <v>#VALUE!</v>
      </c>
      <c r="N151" s="56" t="e">
        <f t="shared" ca="1" si="1"/>
        <v>#VALUE!</v>
      </c>
      <c r="P151" s="51"/>
      <c r="Q151" s="51"/>
      <c r="S151" s="51"/>
      <c r="T151" s="51"/>
      <c r="Z151" s="55" t="str">
        <f t="shared" si="4"/>
        <v>DIO</v>
      </c>
      <c r="AF151" s="51"/>
      <c r="AG151" s="51"/>
      <c r="AH151" s="51"/>
      <c r="AI151" s="52"/>
      <c r="AJ151" s="52"/>
      <c r="AK151" s="52"/>
      <c r="AL151" s="51"/>
      <c r="AM151" s="51"/>
      <c r="AN151" s="51"/>
      <c r="AO151" s="52"/>
      <c r="AP151" s="52"/>
      <c r="AQ151" s="52"/>
      <c r="AR151" s="51"/>
      <c r="AS151" s="51"/>
      <c r="AT151" s="51"/>
      <c r="AU151" s="52"/>
      <c r="AV151" s="52"/>
      <c r="AW151" s="52"/>
      <c r="AX151" s="51"/>
      <c r="AY151" s="51"/>
      <c r="AZ151" s="51"/>
      <c r="BA151" s="52"/>
      <c r="BB151" s="52"/>
      <c r="BC151" s="52"/>
    </row>
    <row r="152" spans="1:55" ht="13" x14ac:dyDescent="0.3">
      <c r="A152" s="23">
        <f>'4JSON'!A146</f>
        <v>92023</v>
      </c>
      <c r="B152" s="20" t="str">
        <f>'4JSON'!B146</f>
        <v>Supervisors, Other Mechanical and Metal Products Manufacturing</v>
      </c>
      <c r="C152" s="24" t="str">
        <f>'4JSON'!D146</f>
        <v>Dio</v>
      </c>
      <c r="D152" s="24" t="e">
        <f ca="1">ABS(D$5-'4JSON'!C146)</f>
        <v>#VALUE!</v>
      </c>
      <c r="E152" s="24">
        <f ca="1">ABS(E$5-'4JSON'!E146)</f>
        <v>2</v>
      </c>
      <c r="F152" s="24">
        <f ca="1">ABS(F$5-'4JSON'!F146)</f>
        <v>3</v>
      </c>
      <c r="G152" s="24">
        <f ca="1">ABS(G$5-'4JSON'!G146)</f>
        <v>2</v>
      </c>
      <c r="H152" s="24">
        <f ca="1">ABS(H$5-'4JSON'!H146)</f>
        <v>3</v>
      </c>
      <c r="I152" s="24">
        <f>ABS(I$5-'4JSON'!I146)</f>
        <v>0</v>
      </c>
      <c r="J152" s="24">
        <f>ABS(J$5-'4JSON'!J146)</f>
        <v>0</v>
      </c>
      <c r="K152" s="24">
        <f>ABS(K$5-'4JSON'!K146)</f>
        <v>0</v>
      </c>
      <c r="L152" s="24">
        <f>ABS(L$5-'4JSON'!L146)</f>
        <v>0</v>
      </c>
      <c r="M152" s="53" t="e">
        <f t="shared" ca="1" si="0"/>
        <v>#VALUE!</v>
      </c>
      <c r="N152" s="56" t="e">
        <f t="shared" ca="1" si="1"/>
        <v>#VALUE!</v>
      </c>
      <c r="P152" s="51"/>
      <c r="Q152" s="51"/>
      <c r="S152" s="51"/>
      <c r="T152" s="51"/>
      <c r="Z152" s="55" t="str">
        <f t="shared" si="4"/>
        <v>DIO</v>
      </c>
      <c r="AF152" s="51"/>
      <c r="AG152" s="51"/>
      <c r="AH152" s="51"/>
      <c r="AI152" s="52"/>
      <c r="AJ152" s="52"/>
      <c r="AK152" s="52"/>
      <c r="AL152" s="51"/>
      <c r="AM152" s="51"/>
      <c r="AN152" s="51"/>
      <c r="AO152" s="52"/>
      <c r="AP152" s="52"/>
      <c r="AQ152" s="52"/>
      <c r="AR152" s="51"/>
      <c r="AS152" s="51"/>
      <c r="AT152" s="51"/>
      <c r="AU152" s="52"/>
      <c r="AV152" s="52"/>
      <c r="AW152" s="52"/>
      <c r="AX152" s="51"/>
      <c r="AY152" s="51"/>
      <c r="AZ152" s="51"/>
      <c r="BA152" s="52"/>
      <c r="BB152" s="52"/>
      <c r="BC152" s="52"/>
    </row>
    <row r="153" spans="1:55" ht="13" x14ac:dyDescent="0.3">
      <c r="A153" s="23">
        <f>'4JSON'!A147</f>
        <v>92024</v>
      </c>
      <c r="B153" s="20" t="str">
        <f>'4JSON'!B147</f>
        <v>Supervisors, Other Products Manufacturing and Assembly</v>
      </c>
      <c r="C153" s="24" t="str">
        <f>'4JSON'!D147</f>
        <v>Dio</v>
      </c>
      <c r="D153" s="24" t="e">
        <f ca="1">ABS(D$5-'4JSON'!C147)</f>
        <v>#VALUE!</v>
      </c>
      <c r="E153" s="24">
        <f ca="1">ABS(E$5-'4JSON'!E147)</f>
        <v>2</v>
      </c>
      <c r="F153" s="24">
        <f ca="1">ABS(F$5-'4JSON'!F147)</f>
        <v>3</v>
      </c>
      <c r="G153" s="24">
        <f ca="1">ABS(G$5-'4JSON'!G147)</f>
        <v>2</v>
      </c>
      <c r="H153" s="24">
        <f ca="1">ABS(H$5-'4JSON'!H147)</f>
        <v>3</v>
      </c>
      <c r="I153" s="24">
        <f>ABS(I$5-'4JSON'!I147)</f>
        <v>0</v>
      </c>
      <c r="J153" s="24">
        <f>ABS(J$5-'4JSON'!J147)</f>
        <v>0</v>
      </c>
      <c r="K153" s="24">
        <f>ABS(K$5-'4JSON'!K147)</f>
        <v>0</v>
      </c>
      <c r="L153" s="24">
        <f>ABS(L$5-'4JSON'!L147)</f>
        <v>0</v>
      </c>
      <c r="M153" s="53" t="e">
        <f t="shared" ca="1" si="0"/>
        <v>#VALUE!</v>
      </c>
      <c r="N153" s="56" t="e">
        <f t="shared" ca="1" si="1"/>
        <v>#VALUE!</v>
      </c>
      <c r="P153" s="51"/>
      <c r="Q153" s="51"/>
      <c r="S153" s="51"/>
      <c r="T153" s="51"/>
      <c r="Z153" s="55" t="str">
        <f t="shared" si="4"/>
        <v>DIO</v>
      </c>
      <c r="AF153" s="51"/>
      <c r="AG153" s="51"/>
      <c r="AH153" s="51"/>
      <c r="AI153" s="52"/>
      <c r="AJ153" s="52"/>
      <c r="AK153" s="52"/>
      <c r="AL153" s="51"/>
      <c r="AM153" s="51"/>
      <c r="AN153" s="51"/>
      <c r="AO153" s="52"/>
      <c r="AP153" s="52"/>
      <c r="AQ153" s="52"/>
      <c r="AR153" s="51"/>
      <c r="AS153" s="51"/>
      <c r="AT153" s="51"/>
      <c r="AU153" s="52"/>
      <c r="AV153" s="52"/>
      <c r="AW153" s="52"/>
      <c r="AX153" s="51"/>
      <c r="AY153" s="51"/>
      <c r="AZ153" s="51"/>
      <c r="BA153" s="52"/>
      <c r="BB153" s="52"/>
      <c r="BC153" s="52"/>
    </row>
    <row r="154" spans="1:55" ht="13" x14ac:dyDescent="0.3">
      <c r="A154" s="23">
        <f>'4JSON'!A148</f>
        <v>92013</v>
      </c>
      <c r="B154" s="20" t="str">
        <f>'4JSON'!B148</f>
        <v>Supervisors, Plastic and Rubber Products Manufacturing</v>
      </c>
      <c r="C154" s="24" t="str">
        <f>'4JSON'!D148</f>
        <v>Dio</v>
      </c>
      <c r="D154" s="24" t="e">
        <f ca="1">ABS(D$5-'4JSON'!C148)</f>
        <v>#VALUE!</v>
      </c>
      <c r="E154" s="24">
        <f ca="1">ABS(E$5-'4JSON'!E148)</f>
        <v>2</v>
      </c>
      <c r="F154" s="24">
        <f ca="1">ABS(F$5-'4JSON'!F148)</f>
        <v>3</v>
      </c>
      <c r="G154" s="24">
        <f ca="1">ABS(G$5-'4JSON'!G148)</f>
        <v>2</v>
      </c>
      <c r="H154" s="24">
        <f ca="1">ABS(H$5-'4JSON'!H148)</f>
        <v>3</v>
      </c>
      <c r="I154" s="24">
        <f>ABS(I$5-'4JSON'!I148)</f>
        <v>0</v>
      </c>
      <c r="J154" s="24">
        <f>ABS(J$5-'4JSON'!J148)</f>
        <v>0</v>
      </c>
      <c r="K154" s="24">
        <f>ABS(K$5-'4JSON'!K148)</f>
        <v>0</v>
      </c>
      <c r="L154" s="24">
        <f>ABS(L$5-'4JSON'!L148)</f>
        <v>0</v>
      </c>
      <c r="M154" s="53" t="e">
        <f t="shared" ca="1" si="0"/>
        <v>#VALUE!</v>
      </c>
      <c r="N154" s="56" t="e">
        <f t="shared" ca="1" si="1"/>
        <v>#VALUE!</v>
      </c>
      <c r="P154" s="51"/>
      <c r="Q154" s="51"/>
      <c r="S154" s="51"/>
      <c r="T154" s="51"/>
      <c r="Z154" s="55" t="str">
        <f t="shared" si="4"/>
        <v>DIO</v>
      </c>
      <c r="AF154" s="51"/>
      <c r="AG154" s="51"/>
      <c r="AH154" s="51"/>
      <c r="AI154" s="52"/>
      <c r="AJ154" s="52"/>
      <c r="AK154" s="52"/>
      <c r="AL154" s="51"/>
      <c r="AM154" s="51"/>
      <c r="AN154" s="51"/>
      <c r="AO154" s="52"/>
      <c r="AP154" s="52"/>
      <c r="AQ154" s="52"/>
      <c r="AR154" s="51"/>
      <c r="AS154" s="51"/>
      <c r="AT154" s="51"/>
      <c r="AU154" s="52"/>
      <c r="AV154" s="52"/>
      <c r="AW154" s="52"/>
      <c r="AX154" s="51"/>
      <c r="AY154" s="51"/>
      <c r="AZ154" s="51"/>
      <c r="BA154" s="52"/>
      <c r="BB154" s="52"/>
      <c r="BC154" s="52"/>
    </row>
    <row r="155" spans="1:55" ht="13" x14ac:dyDescent="0.3">
      <c r="A155" s="23">
        <f>'4JSON'!A149</f>
        <v>72022</v>
      </c>
      <c r="B155" s="20" t="str">
        <f>'4JSON'!B149</f>
        <v>Supervisors, Printing and Related Occupations</v>
      </c>
      <c r="C155" s="24" t="str">
        <f>'4JSON'!D149</f>
        <v>Dio</v>
      </c>
      <c r="D155" s="24" t="e">
        <f ca="1">ABS(D$5-'4JSON'!C149)</f>
        <v>#VALUE!</v>
      </c>
      <c r="E155" s="24">
        <f ca="1">ABS(E$5-'4JSON'!E149)</f>
        <v>2</v>
      </c>
      <c r="F155" s="24">
        <f ca="1">ABS(F$5-'4JSON'!F149)</f>
        <v>3</v>
      </c>
      <c r="G155" s="24">
        <f ca="1">ABS(G$5-'4JSON'!G149)</f>
        <v>2</v>
      </c>
      <c r="H155" s="24">
        <f ca="1">ABS(H$5-'4JSON'!H149)</f>
        <v>3</v>
      </c>
      <c r="I155" s="24">
        <f>ABS(I$5-'4JSON'!I149)</f>
        <v>0</v>
      </c>
      <c r="J155" s="24">
        <f>ABS(J$5-'4JSON'!J149)</f>
        <v>0</v>
      </c>
      <c r="K155" s="24">
        <f>ABS(K$5-'4JSON'!K149)</f>
        <v>0</v>
      </c>
      <c r="L155" s="24">
        <f>ABS(L$5-'4JSON'!L149)</f>
        <v>0</v>
      </c>
      <c r="M155" s="53" t="e">
        <f t="shared" ca="1" si="0"/>
        <v>#VALUE!</v>
      </c>
      <c r="N155" s="56" t="e">
        <f t="shared" ca="1" si="1"/>
        <v>#VALUE!</v>
      </c>
      <c r="P155" s="51"/>
      <c r="Q155" s="51"/>
      <c r="S155" s="51"/>
      <c r="T155" s="51"/>
      <c r="Z155" s="55" t="str">
        <f t="shared" si="4"/>
        <v>DIO</v>
      </c>
      <c r="AF155" s="51"/>
      <c r="AG155" s="51"/>
      <c r="AH155" s="51"/>
      <c r="AI155" s="52"/>
      <c r="AJ155" s="52"/>
      <c r="AK155" s="52"/>
      <c r="AL155" s="51"/>
      <c r="AM155" s="51"/>
      <c r="AN155" s="51"/>
      <c r="AO155" s="52"/>
      <c r="AP155" s="52"/>
      <c r="AQ155" s="52"/>
      <c r="AR155" s="51"/>
      <c r="AS155" s="51"/>
      <c r="AT155" s="51"/>
      <c r="AU155" s="52"/>
      <c r="AV155" s="52"/>
      <c r="AW155" s="52"/>
      <c r="AX155" s="51"/>
      <c r="AY155" s="51"/>
      <c r="AZ155" s="51"/>
      <c r="BA155" s="52"/>
      <c r="BB155" s="52"/>
      <c r="BC155" s="52"/>
    </row>
    <row r="156" spans="1:55" ht="13" x14ac:dyDescent="0.3">
      <c r="A156" s="23">
        <f>'4JSON'!A150</f>
        <v>92015</v>
      </c>
      <c r="B156" s="20" t="str">
        <f>'4JSON'!B150</f>
        <v>Supervisors, Textile Processing</v>
      </c>
      <c r="C156" s="24" t="str">
        <f>'4JSON'!D150</f>
        <v>Dio</v>
      </c>
      <c r="D156" s="24" t="e">
        <f ca="1">ABS(D$5-'4JSON'!C150)</f>
        <v>#VALUE!</v>
      </c>
      <c r="E156" s="24">
        <f ca="1">ABS(E$5-'4JSON'!E150)</f>
        <v>2</v>
      </c>
      <c r="F156" s="24">
        <f ca="1">ABS(F$5-'4JSON'!F150)</f>
        <v>3</v>
      </c>
      <c r="G156" s="24">
        <f ca="1">ABS(G$5-'4JSON'!G150)</f>
        <v>2</v>
      </c>
      <c r="H156" s="24">
        <f ca="1">ABS(H$5-'4JSON'!H150)</f>
        <v>3</v>
      </c>
      <c r="I156" s="24">
        <f>ABS(I$5-'4JSON'!I150)</f>
        <v>0</v>
      </c>
      <c r="J156" s="24">
        <f>ABS(J$5-'4JSON'!J150)</f>
        <v>0</v>
      </c>
      <c r="K156" s="24">
        <f>ABS(K$5-'4JSON'!K150)</f>
        <v>0</v>
      </c>
      <c r="L156" s="24">
        <f>ABS(L$5-'4JSON'!L150)</f>
        <v>0</v>
      </c>
      <c r="M156" s="53" t="e">
        <f t="shared" ca="1" si="0"/>
        <v>#VALUE!</v>
      </c>
      <c r="N156" s="56" t="e">
        <f t="shared" ca="1" si="1"/>
        <v>#VALUE!</v>
      </c>
      <c r="P156" s="51"/>
      <c r="Q156" s="51"/>
      <c r="S156" s="51"/>
      <c r="T156" s="51"/>
      <c r="Z156" s="55" t="str">
        <f t="shared" si="4"/>
        <v>DIO</v>
      </c>
      <c r="AF156" s="51"/>
      <c r="AG156" s="51"/>
      <c r="AH156" s="51"/>
      <c r="AI156" s="52"/>
      <c r="AJ156" s="52"/>
      <c r="AK156" s="52"/>
      <c r="AL156" s="51"/>
      <c r="AM156" s="51"/>
      <c r="AN156" s="51"/>
      <c r="AO156" s="52"/>
      <c r="AP156" s="52"/>
      <c r="AQ156" s="52"/>
      <c r="AR156" s="51"/>
      <c r="AS156" s="51"/>
      <c r="AT156" s="51"/>
      <c r="AU156" s="52"/>
      <c r="AV156" s="52"/>
      <c r="AW156" s="52"/>
      <c r="AX156" s="51"/>
      <c r="AY156" s="51"/>
      <c r="AZ156" s="51"/>
      <c r="BA156" s="52"/>
      <c r="BB156" s="52"/>
      <c r="BC156" s="52"/>
    </row>
    <row r="157" spans="1:55" ht="13" x14ac:dyDescent="0.3">
      <c r="A157" s="23">
        <f>'4JSON'!A151</f>
        <v>83120</v>
      </c>
      <c r="B157" s="20" t="str">
        <f>'4JSON'!B151</f>
        <v>Fishing Masters and Officers</v>
      </c>
      <c r="C157" s="24" t="str">
        <f>'4JSON'!D151</f>
        <v>DOi</v>
      </c>
      <c r="D157" s="24" t="e">
        <f ca="1">ABS(D$5-'4JSON'!C151)</f>
        <v>#VALUE!</v>
      </c>
      <c r="E157" s="24">
        <f ca="1">ABS(E$5-'4JSON'!E151)</f>
        <v>2</v>
      </c>
      <c r="F157" s="24">
        <f ca="1">ABS(F$5-'4JSON'!F151)</f>
        <v>3</v>
      </c>
      <c r="G157" s="24">
        <f ca="1">ABS(G$5-'4JSON'!G151)</f>
        <v>2</v>
      </c>
      <c r="H157" s="24">
        <f ca="1">ABS(H$5-'4JSON'!H151)</f>
        <v>3</v>
      </c>
      <c r="I157" s="24">
        <f>ABS(I$5-'4JSON'!I151)</f>
        <v>0</v>
      </c>
      <c r="J157" s="24">
        <f>ABS(J$5-'4JSON'!J151)</f>
        <v>0</v>
      </c>
      <c r="K157" s="24">
        <f>ABS(K$5-'4JSON'!K151)</f>
        <v>0</v>
      </c>
      <c r="L157" s="24">
        <f>ABS(L$5-'4JSON'!L151)</f>
        <v>0</v>
      </c>
      <c r="M157" s="53" t="e">
        <f t="shared" ca="1" si="0"/>
        <v>#VALUE!</v>
      </c>
      <c r="N157" s="56" t="e">
        <f t="shared" ca="1" si="1"/>
        <v>#VALUE!</v>
      </c>
      <c r="P157" s="51"/>
      <c r="Q157" s="51"/>
      <c r="S157" s="51"/>
      <c r="T157" s="51"/>
      <c r="Z157" s="55" t="str">
        <f t="shared" si="4"/>
        <v>DOI</v>
      </c>
      <c r="AF157" s="51"/>
      <c r="AG157" s="51"/>
      <c r="AH157" s="51"/>
      <c r="AI157" s="52"/>
      <c r="AJ157" s="52"/>
      <c r="AK157" s="52"/>
      <c r="AL157" s="51"/>
      <c r="AM157" s="51"/>
      <c r="AN157" s="51"/>
      <c r="AO157" s="52"/>
      <c r="AP157" s="52"/>
      <c r="AQ157" s="52"/>
      <c r="AR157" s="51"/>
      <c r="AS157" s="51"/>
      <c r="AT157" s="51"/>
      <c r="AU157" s="52"/>
      <c r="AV157" s="52"/>
      <c r="AW157" s="52"/>
      <c r="AX157" s="51"/>
      <c r="AY157" s="51"/>
      <c r="AZ157" s="51"/>
      <c r="BA157" s="52"/>
      <c r="BB157" s="52"/>
      <c r="BC157" s="52"/>
    </row>
    <row r="158" spans="1:55" ht="13" x14ac:dyDescent="0.3">
      <c r="A158" s="23">
        <f>'4JSON'!A152</f>
        <v>21390</v>
      </c>
      <c r="B158" s="20" t="str">
        <f>'4JSON'!B152</f>
        <v>Aerospace Engineers</v>
      </c>
      <c r="C158" s="24" t="str">
        <f>'4JSON'!D152</f>
        <v>IOD</v>
      </c>
      <c r="D158" s="24" t="e">
        <f ca="1">ABS(D$5-'4JSON'!C152)</f>
        <v>#VALUE!</v>
      </c>
      <c r="E158" s="24">
        <f ca="1">ABS(E$5-'4JSON'!E152)</f>
        <v>2</v>
      </c>
      <c r="F158" s="24">
        <f ca="1">ABS(F$5-'4JSON'!F152)</f>
        <v>3</v>
      </c>
      <c r="G158" s="24">
        <f ca="1">ABS(G$5-'4JSON'!G152)</f>
        <v>2</v>
      </c>
      <c r="H158" s="24">
        <f ca="1">ABS(H$5-'4JSON'!H152)</f>
        <v>3</v>
      </c>
      <c r="I158" s="24">
        <f>ABS(I$5-'4JSON'!I152)</f>
        <v>0</v>
      </c>
      <c r="J158" s="24">
        <f>ABS(J$5-'4JSON'!J152)</f>
        <v>0</v>
      </c>
      <c r="K158" s="24">
        <f>ABS(K$5-'4JSON'!K152)</f>
        <v>0</v>
      </c>
      <c r="L158" s="24">
        <f>ABS(L$5-'4JSON'!L152)</f>
        <v>0</v>
      </c>
      <c r="M158" s="53" t="e">
        <f t="shared" ca="1" si="0"/>
        <v>#VALUE!</v>
      </c>
      <c r="N158" s="56" t="e">
        <f t="shared" ca="1" si="1"/>
        <v>#VALUE!</v>
      </c>
      <c r="P158" s="51"/>
      <c r="Q158" s="51"/>
      <c r="S158" s="51"/>
      <c r="T158" s="51"/>
      <c r="Z158" s="55" t="str">
        <f t="shared" si="4"/>
        <v>IOD</v>
      </c>
      <c r="AF158" s="51"/>
      <c r="AG158" s="51"/>
      <c r="AH158" s="51"/>
      <c r="AI158" s="52"/>
      <c r="AJ158" s="52"/>
      <c r="AK158" s="52"/>
      <c r="AL158" s="51"/>
      <c r="AM158" s="51"/>
      <c r="AN158" s="51"/>
      <c r="AO158" s="52"/>
      <c r="AP158" s="52"/>
      <c r="AQ158" s="52"/>
      <c r="AR158" s="51"/>
      <c r="AS158" s="51"/>
      <c r="AT158" s="51"/>
      <c r="AU158" s="52"/>
      <c r="AV158" s="52"/>
      <c r="AW158" s="52"/>
      <c r="AX158" s="51"/>
      <c r="AY158" s="51"/>
      <c r="AZ158" s="51"/>
      <c r="BA158" s="52"/>
      <c r="BB158" s="52"/>
      <c r="BC158" s="52"/>
    </row>
    <row r="159" spans="1:55" ht="13" x14ac:dyDescent="0.3">
      <c r="A159" s="23">
        <f>'4JSON'!A153</f>
        <v>21399</v>
      </c>
      <c r="B159" s="20" t="str">
        <f>'4JSON'!B153</f>
        <v>Agricultural and Bio-resource Engineers</v>
      </c>
      <c r="C159" s="24" t="str">
        <f>'4JSON'!D153</f>
        <v>IOD</v>
      </c>
      <c r="D159" s="24" t="e">
        <f ca="1">ABS(D$5-'4JSON'!C153)</f>
        <v>#VALUE!</v>
      </c>
      <c r="E159" s="24">
        <f ca="1">ABS(E$5-'4JSON'!E153)</f>
        <v>2</v>
      </c>
      <c r="F159" s="24">
        <f ca="1">ABS(F$5-'4JSON'!F153)</f>
        <v>3</v>
      </c>
      <c r="G159" s="24">
        <f ca="1">ABS(G$5-'4JSON'!G153)</f>
        <v>2</v>
      </c>
      <c r="H159" s="24">
        <f ca="1">ABS(H$5-'4JSON'!H153)</f>
        <v>3</v>
      </c>
      <c r="I159" s="24">
        <f>ABS(I$5-'4JSON'!I153)</f>
        <v>0</v>
      </c>
      <c r="J159" s="24">
        <f>ABS(J$5-'4JSON'!J153)</f>
        <v>0</v>
      </c>
      <c r="K159" s="24">
        <f>ABS(K$5-'4JSON'!K153)</f>
        <v>0</v>
      </c>
      <c r="L159" s="24">
        <f>ABS(L$5-'4JSON'!L153)</f>
        <v>0</v>
      </c>
      <c r="M159" s="53" t="e">
        <f t="shared" ca="1" si="0"/>
        <v>#VALUE!</v>
      </c>
      <c r="N159" s="56" t="e">
        <f t="shared" ca="1" si="1"/>
        <v>#VALUE!</v>
      </c>
      <c r="P159" s="51"/>
      <c r="Q159" s="51"/>
      <c r="S159" s="51"/>
      <c r="T159" s="51"/>
      <c r="Z159" s="55" t="str">
        <f t="shared" si="4"/>
        <v>IOD</v>
      </c>
      <c r="AF159" s="51"/>
      <c r="AG159" s="51"/>
      <c r="AH159" s="51"/>
      <c r="AI159" s="52"/>
      <c r="AJ159" s="52"/>
      <c r="AK159" s="52"/>
      <c r="AL159" s="51"/>
      <c r="AM159" s="51"/>
      <c r="AN159" s="51"/>
      <c r="AO159" s="52"/>
      <c r="AP159" s="52"/>
      <c r="AQ159" s="52"/>
      <c r="AR159" s="51"/>
      <c r="AS159" s="51"/>
      <c r="AT159" s="51"/>
      <c r="AU159" s="52"/>
      <c r="AV159" s="52"/>
      <c r="AW159" s="52"/>
      <c r="AX159" s="51"/>
      <c r="AY159" s="51"/>
      <c r="AZ159" s="51"/>
      <c r="BA159" s="52"/>
      <c r="BB159" s="52"/>
      <c r="BC159" s="52"/>
    </row>
    <row r="160" spans="1:55" ht="13" x14ac:dyDescent="0.3">
      <c r="A160" s="23">
        <f>'4JSON'!A154</f>
        <v>21100</v>
      </c>
      <c r="B160" s="20" t="str">
        <f>'4JSON'!B154</f>
        <v>Astronomers</v>
      </c>
      <c r="C160" s="24" t="str">
        <f>'4JSON'!D154</f>
        <v>IOD</v>
      </c>
      <c r="D160" s="24" t="e">
        <f ca="1">ABS(D$5-'4JSON'!C154)</f>
        <v>#VALUE!</v>
      </c>
      <c r="E160" s="24">
        <f ca="1">ABS(E$5-'4JSON'!E154)</f>
        <v>2</v>
      </c>
      <c r="F160" s="24">
        <f ca="1">ABS(F$5-'4JSON'!F154)</f>
        <v>3</v>
      </c>
      <c r="G160" s="24">
        <f ca="1">ABS(G$5-'4JSON'!G154)</f>
        <v>2</v>
      </c>
      <c r="H160" s="24">
        <f ca="1">ABS(H$5-'4JSON'!H154)</f>
        <v>3</v>
      </c>
      <c r="I160" s="24">
        <f>ABS(I$5-'4JSON'!I154)</f>
        <v>0</v>
      </c>
      <c r="J160" s="24">
        <f>ABS(J$5-'4JSON'!J154)</f>
        <v>0</v>
      </c>
      <c r="K160" s="24">
        <f>ABS(K$5-'4JSON'!K154)</f>
        <v>0</v>
      </c>
      <c r="L160" s="24">
        <f>ABS(L$5-'4JSON'!L154)</f>
        <v>0</v>
      </c>
      <c r="M160" s="53" t="e">
        <f t="shared" ca="1" si="0"/>
        <v>#VALUE!</v>
      </c>
      <c r="N160" s="56" t="e">
        <f t="shared" ca="1" si="1"/>
        <v>#VALUE!</v>
      </c>
      <c r="P160" s="51"/>
      <c r="Q160" s="51"/>
      <c r="S160" s="51"/>
      <c r="T160" s="51"/>
      <c r="Z160" s="55" t="str">
        <f t="shared" si="4"/>
        <v>IOD</v>
      </c>
      <c r="AF160" s="51"/>
      <c r="AG160" s="51"/>
      <c r="AH160" s="51"/>
      <c r="AI160" s="52"/>
      <c r="AJ160" s="52"/>
      <c r="AK160" s="52"/>
      <c r="AL160" s="51"/>
      <c r="AM160" s="51"/>
      <c r="AN160" s="51"/>
      <c r="AO160" s="52"/>
      <c r="AP160" s="52"/>
      <c r="AQ160" s="52"/>
      <c r="AR160" s="51"/>
      <c r="AS160" s="51"/>
      <c r="AT160" s="51"/>
      <c r="AU160" s="52"/>
      <c r="AV160" s="52"/>
      <c r="AW160" s="52"/>
      <c r="AX160" s="51"/>
      <c r="AY160" s="51"/>
      <c r="AZ160" s="51"/>
      <c r="BA160" s="52"/>
      <c r="BB160" s="52"/>
      <c r="BC160" s="52"/>
    </row>
    <row r="161" spans="1:55" ht="13" x14ac:dyDescent="0.3">
      <c r="A161" s="23">
        <f>'4JSON'!A155</f>
        <v>21110</v>
      </c>
      <c r="B161" s="20" t="str">
        <f>'4JSON'!B155</f>
        <v>Biologists</v>
      </c>
      <c r="C161" s="24" t="str">
        <f>'4JSON'!D155</f>
        <v>IOD</v>
      </c>
      <c r="D161" s="24" t="e">
        <f ca="1">ABS(D$5-'4JSON'!C155)</f>
        <v>#VALUE!</v>
      </c>
      <c r="E161" s="24">
        <f ca="1">ABS(E$5-'4JSON'!E155)</f>
        <v>2</v>
      </c>
      <c r="F161" s="24">
        <f ca="1">ABS(F$5-'4JSON'!F155)</f>
        <v>3</v>
      </c>
      <c r="G161" s="24">
        <f ca="1">ABS(G$5-'4JSON'!G155)</f>
        <v>2</v>
      </c>
      <c r="H161" s="24">
        <f ca="1">ABS(H$5-'4JSON'!H155)</f>
        <v>3</v>
      </c>
      <c r="I161" s="24">
        <f>ABS(I$5-'4JSON'!I155)</f>
        <v>0</v>
      </c>
      <c r="J161" s="24">
        <f>ABS(J$5-'4JSON'!J155)</f>
        <v>0</v>
      </c>
      <c r="K161" s="24">
        <f>ABS(K$5-'4JSON'!K155)</f>
        <v>0</v>
      </c>
      <c r="L161" s="24">
        <f>ABS(L$5-'4JSON'!L155)</f>
        <v>0</v>
      </c>
      <c r="M161" s="53" t="e">
        <f t="shared" ca="1" si="0"/>
        <v>#VALUE!</v>
      </c>
      <c r="N161" s="56" t="e">
        <f t="shared" ca="1" si="1"/>
        <v>#VALUE!</v>
      </c>
      <c r="P161" s="51"/>
      <c r="Q161" s="51"/>
      <c r="S161" s="51"/>
      <c r="T161" s="51"/>
      <c r="Z161" s="55" t="str">
        <f t="shared" si="4"/>
        <v>IOD</v>
      </c>
      <c r="AF161" s="51"/>
      <c r="AG161" s="51"/>
      <c r="AH161" s="51"/>
      <c r="AI161" s="52"/>
      <c r="AJ161" s="52"/>
      <c r="AK161" s="52"/>
      <c r="AL161" s="51"/>
      <c r="AM161" s="51"/>
      <c r="AN161" s="51"/>
      <c r="AO161" s="52"/>
      <c r="AP161" s="52"/>
      <c r="AQ161" s="52"/>
      <c r="AR161" s="51"/>
      <c r="AS161" s="51"/>
      <c r="AT161" s="51"/>
      <c r="AU161" s="52"/>
      <c r="AV161" s="52"/>
      <c r="AW161" s="52"/>
      <c r="AX161" s="51"/>
      <c r="AY161" s="51"/>
      <c r="AZ161" s="51"/>
      <c r="BA161" s="52"/>
      <c r="BB161" s="52"/>
      <c r="BC161" s="52"/>
    </row>
    <row r="162" spans="1:55" ht="13" x14ac:dyDescent="0.3">
      <c r="A162" s="23">
        <f>'4JSON'!A156</f>
        <v>21399</v>
      </c>
      <c r="B162" s="20" t="str">
        <f>'4JSON'!B156</f>
        <v>Biomedical Engineers</v>
      </c>
      <c r="C162" s="24" t="str">
        <f>'4JSON'!D156</f>
        <v>IOD</v>
      </c>
      <c r="D162" s="24" t="e">
        <f ca="1">ABS(D$5-'4JSON'!C156)</f>
        <v>#VALUE!</v>
      </c>
      <c r="E162" s="24">
        <f ca="1">ABS(E$5-'4JSON'!E156)</f>
        <v>2</v>
      </c>
      <c r="F162" s="24">
        <f ca="1">ABS(F$5-'4JSON'!F156)</f>
        <v>3</v>
      </c>
      <c r="G162" s="24">
        <f ca="1">ABS(G$5-'4JSON'!G156)</f>
        <v>2</v>
      </c>
      <c r="H162" s="24">
        <f ca="1">ABS(H$5-'4JSON'!H156)</f>
        <v>3</v>
      </c>
      <c r="I162" s="24">
        <f>ABS(I$5-'4JSON'!I156)</f>
        <v>0</v>
      </c>
      <c r="J162" s="24">
        <f>ABS(J$5-'4JSON'!J156)</f>
        <v>0</v>
      </c>
      <c r="K162" s="24">
        <f>ABS(K$5-'4JSON'!K156)</f>
        <v>0</v>
      </c>
      <c r="L162" s="24">
        <f>ABS(L$5-'4JSON'!L156)</f>
        <v>0</v>
      </c>
      <c r="M162" s="53" t="e">
        <f t="shared" ca="1" si="0"/>
        <v>#VALUE!</v>
      </c>
      <c r="N162" s="56" t="e">
        <f t="shared" ca="1" si="1"/>
        <v>#VALUE!</v>
      </c>
      <c r="P162" s="51"/>
      <c r="Q162" s="51"/>
      <c r="S162" s="51"/>
      <c r="T162" s="51"/>
      <c r="Z162" s="55" t="str">
        <f t="shared" si="4"/>
        <v>IOD</v>
      </c>
      <c r="AF162" s="51"/>
      <c r="AG162" s="51"/>
      <c r="AH162" s="51"/>
      <c r="AI162" s="52"/>
      <c r="AJ162" s="52"/>
      <c r="AK162" s="52"/>
      <c r="AL162" s="51"/>
      <c r="AM162" s="51"/>
      <c r="AN162" s="51"/>
      <c r="AO162" s="52"/>
      <c r="AP162" s="52"/>
      <c r="AQ162" s="52"/>
      <c r="AR162" s="51"/>
      <c r="AS162" s="51"/>
      <c r="AT162" s="51"/>
      <c r="AU162" s="52"/>
      <c r="AV162" s="52"/>
      <c r="AW162" s="52"/>
      <c r="AX162" s="51"/>
      <c r="AY162" s="51"/>
      <c r="AZ162" s="51"/>
      <c r="BA162" s="52"/>
      <c r="BB162" s="52"/>
      <c r="BC162" s="52"/>
    </row>
    <row r="163" spans="1:55" ht="13" x14ac:dyDescent="0.3">
      <c r="A163" s="23">
        <f>'4JSON'!A157</f>
        <v>21320</v>
      </c>
      <c r="B163" s="20" t="str">
        <f>'4JSON'!B157</f>
        <v>Chemical Engineers</v>
      </c>
      <c r="C163" s="24" t="str">
        <f>'4JSON'!D157</f>
        <v>IOD</v>
      </c>
      <c r="D163" s="24" t="e">
        <f ca="1">ABS(D$5-'4JSON'!C157)</f>
        <v>#VALUE!</v>
      </c>
      <c r="E163" s="24">
        <f ca="1">ABS(E$5-'4JSON'!E157)</f>
        <v>2</v>
      </c>
      <c r="F163" s="24">
        <f ca="1">ABS(F$5-'4JSON'!F157)</f>
        <v>3</v>
      </c>
      <c r="G163" s="24">
        <f ca="1">ABS(G$5-'4JSON'!G157)</f>
        <v>2</v>
      </c>
      <c r="H163" s="24">
        <f ca="1">ABS(H$5-'4JSON'!H157)</f>
        <v>3</v>
      </c>
      <c r="I163" s="24">
        <f>ABS(I$5-'4JSON'!I157)</f>
        <v>0</v>
      </c>
      <c r="J163" s="24">
        <f>ABS(J$5-'4JSON'!J157)</f>
        <v>0</v>
      </c>
      <c r="K163" s="24">
        <f>ABS(K$5-'4JSON'!K157)</f>
        <v>0</v>
      </c>
      <c r="L163" s="24">
        <f>ABS(L$5-'4JSON'!L157)</f>
        <v>0</v>
      </c>
      <c r="M163" s="53" t="e">
        <f t="shared" ca="1" si="0"/>
        <v>#VALUE!</v>
      </c>
      <c r="N163" s="56" t="e">
        <f t="shared" ca="1" si="1"/>
        <v>#VALUE!</v>
      </c>
      <c r="P163" s="51"/>
      <c r="Q163" s="51"/>
      <c r="S163" s="51"/>
      <c r="T163" s="51"/>
      <c r="Z163" s="55" t="str">
        <f t="shared" si="4"/>
        <v>IOD</v>
      </c>
      <c r="AF163" s="51"/>
      <c r="AG163" s="51"/>
      <c r="AH163" s="51"/>
      <c r="AI163" s="52"/>
      <c r="AJ163" s="52"/>
      <c r="AK163" s="52"/>
      <c r="AL163" s="51"/>
      <c r="AM163" s="51"/>
      <c r="AN163" s="51"/>
      <c r="AO163" s="52"/>
      <c r="AP163" s="52"/>
      <c r="AQ163" s="52"/>
      <c r="AR163" s="51"/>
      <c r="AS163" s="51"/>
      <c r="AT163" s="51"/>
      <c r="AU163" s="52"/>
      <c r="AV163" s="52"/>
      <c r="AW163" s="52"/>
      <c r="AX163" s="51"/>
      <c r="AY163" s="51"/>
      <c r="AZ163" s="51"/>
      <c r="BA163" s="52"/>
      <c r="BB163" s="52"/>
      <c r="BC163" s="52"/>
    </row>
    <row r="164" spans="1:55" ht="13" x14ac:dyDescent="0.3">
      <c r="A164" s="23">
        <f>'4JSON'!A158</f>
        <v>21101</v>
      </c>
      <c r="B164" s="20" t="str">
        <f>'4JSON'!B158</f>
        <v>Chemists</v>
      </c>
      <c r="C164" s="24" t="str">
        <f>'4JSON'!D158</f>
        <v>IOD</v>
      </c>
      <c r="D164" s="24" t="e">
        <f ca="1">ABS(D$5-'4JSON'!C158)</f>
        <v>#VALUE!</v>
      </c>
      <c r="E164" s="24">
        <f ca="1">ABS(E$5-'4JSON'!E158)</f>
        <v>2</v>
      </c>
      <c r="F164" s="24">
        <f ca="1">ABS(F$5-'4JSON'!F158)</f>
        <v>3</v>
      </c>
      <c r="G164" s="24">
        <f ca="1">ABS(G$5-'4JSON'!G158)</f>
        <v>2</v>
      </c>
      <c r="H164" s="24">
        <f ca="1">ABS(H$5-'4JSON'!H158)</f>
        <v>3</v>
      </c>
      <c r="I164" s="24">
        <f>ABS(I$5-'4JSON'!I158)</f>
        <v>0</v>
      </c>
      <c r="J164" s="24">
        <f>ABS(J$5-'4JSON'!J158)</f>
        <v>0</v>
      </c>
      <c r="K164" s="24">
        <f>ABS(K$5-'4JSON'!K158)</f>
        <v>0</v>
      </c>
      <c r="L164" s="24">
        <f>ABS(L$5-'4JSON'!L158)</f>
        <v>0</v>
      </c>
      <c r="M164" s="53" t="e">
        <f t="shared" ca="1" si="0"/>
        <v>#VALUE!</v>
      </c>
      <c r="N164" s="56" t="e">
        <f t="shared" ca="1" si="1"/>
        <v>#VALUE!</v>
      </c>
      <c r="P164" s="51"/>
      <c r="Q164" s="51"/>
      <c r="S164" s="51"/>
      <c r="T164" s="51"/>
      <c r="Z164" s="55" t="str">
        <f t="shared" si="4"/>
        <v>IOD</v>
      </c>
      <c r="AF164" s="51"/>
      <c r="AG164" s="51"/>
      <c r="AH164" s="51"/>
      <c r="AI164" s="52"/>
      <c r="AJ164" s="52"/>
      <c r="AK164" s="52"/>
      <c r="AL164" s="51"/>
      <c r="AM164" s="51"/>
      <c r="AN164" s="51"/>
      <c r="AO164" s="52"/>
      <c r="AP164" s="52"/>
      <c r="AQ164" s="52"/>
      <c r="AR164" s="51"/>
      <c r="AS164" s="51"/>
      <c r="AT164" s="51"/>
      <c r="AU164" s="52"/>
      <c r="AV164" s="52"/>
      <c r="AW164" s="52"/>
      <c r="AX164" s="51"/>
      <c r="AY164" s="51"/>
      <c r="AZ164" s="51"/>
      <c r="BA164" s="52"/>
      <c r="BB164" s="52"/>
      <c r="BC164" s="52"/>
    </row>
    <row r="165" spans="1:55" ht="13" x14ac:dyDescent="0.3">
      <c r="A165" s="23">
        <f>'4JSON'!A159</f>
        <v>21300</v>
      </c>
      <c r="B165" s="20" t="str">
        <f>'4JSON'!B159</f>
        <v>Civil Engineers</v>
      </c>
      <c r="C165" s="24" t="str">
        <f>'4JSON'!D159</f>
        <v>IOD</v>
      </c>
      <c r="D165" s="24" t="e">
        <f ca="1">ABS(D$5-'4JSON'!C159)</f>
        <v>#VALUE!</v>
      </c>
      <c r="E165" s="24">
        <f ca="1">ABS(E$5-'4JSON'!E159)</f>
        <v>2</v>
      </c>
      <c r="F165" s="24">
        <f ca="1">ABS(F$5-'4JSON'!F159)</f>
        <v>3</v>
      </c>
      <c r="G165" s="24">
        <f ca="1">ABS(G$5-'4JSON'!G159)</f>
        <v>2</v>
      </c>
      <c r="H165" s="24">
        <f ca="1">ABS(H$5-'4JSON'!H159)</f>
        <v>3</v>
      </c>
      <c r="I165" s="24">
        <f>ABS(I$5-'4JSON'!I159)</f>
        <v>0</v>
      </c>
      <c r="J165" s="24">
        <f>ABS(J$5-'4JSON'!J159)</f>
        <v>0</v>
      </c>
      <c r="K165" s="24">
        <f>ABS(K$5-'4JSON'!K159)</f>
        <v>0</v>
      </c>
      <c r="L165" s="24">
        <f>ABS(L$5-'4JSON'!L159)</f>
        <v>0</v>
      </c>
      <c r="M165" s="53" t="e">
        <f t="shared" ca="1" si="0"/>
        <v>#VALUE!</v>
      </c>
      <c r="N165" s="56" t="e">
        <f t="shared" ca="1" si="1"/>
        <v>#VALUE!</v>
      </c>
      <c r="P165" s="51"/>
      <c r="Q165" s="51"/>
      <c r="S165" s="51"/>
      <c r="T165" s="51"/>
      <c r="Z165" s="55" t="str">
        <f t="shared" si="4"/>
        <v>IOD</v>
      </c>
      <c r="AF165" s="51"/>
      <c r="AG165" s="51"/>
      <c r="AH165" s="51"/>
      <c r="AI165" s="52"/>
      <c r="AJ165" s="52"/>
      <c r="AK165" s="52"/>
      <c r="AL165" s="51"/>
      <c r="AM165" s="51"/>
      <c r="AN165" s="51"/>
      <c r="AO165" s="52"/>
      <c r="AP165" s="52"/>
      <c r="AQ165" s="52"/>
      <c r="AR165" s="51"/>
      <c r="AS165" s="51"/>
      <c r="AT165" s="51"/>
      <c r="AU165" s="52"/>
      <c r="AV165" s="52"/>
      <c r="AW165" s="52"/>
      <c r="AX165" s="51"/>
      <c r="AY165" s="51"/>
      <c r="AZ165" s="51"/>
      <c r="BA165" s="52"/>
      <c r="BB165" s="52"/>
      <c r="BC165" s="52"/>
    </row>
    <row r="166" spans="1:55" ht="13" x14ac:dyDescent="0.3">
      <c r="A166" s="23">
        <f>'4JSON'!A160</f>
        <v>21311</v>
      </c>
      <c r="B166" s="20" t="str">
        <f>'4JSON'!B160</f>
        <v>Computer and Telecommunications Hardware Engineers</v>
      </c>
      <c r="C166" s="24" t="str">
        <f>'4JSON'!D160</f>
        <v>IOD</v>
      </c>
      <c r="D166" s="24" t="e">
        <f ca="1">ABS(D$5-'4JSON'!C160)</f>
        <v>#VALUE!</v>
      </c>
      <c r="E166" s="24">
        <f ca="1">ABS(E$5-'4JSON'!E160)</f>
        <v>2</v>
      </c>
      <c r="F166" s="24">
        <f ca="1">ABS(F$5-'4JSON'!F160)</f>
        <v>3</v>
      </c>
      <c r="G166" s="24">
        <f ca="1">ABS(G$5-'4JSON'!G160)</f>
        <v>2</v>
      </c>
      <c r="H166" s="24">
        <f ca="1">ABS(H$5-'4JSON'!H160)</f>
        <v>3</v>
      </c>
      <c r="I166" s="24">
        <f>ABS(I$5-'4JSON'!I160)</f>
        <v>0</v>
      </c>
      <c r="J166" s="24">
        <f>ABS(J$5-'4JSON'!J160)</f>
        <v>0</v>
      </c>
      <c r="K166" s="24">
        <f>ABS(K$5-'4JSON'!K160)</f>
        <v>0</v>
      </c>
      <c r="L166" s="24">
        <f>ABS(L$5-'4JSON'!L160)</f>
        <v>0</v>
      </c>
      <c r="M166" s="53" t="e">
        <f t="shared" ca="1" si="0"/>
        <v>#VALUE!</v>
      </c>
      <c r="N166" s="56" t="e">
        <f t="shared" ca="1" si="1"/>
        <v>#VALUE!</v>
      </c>
      <c r="P166" s="51"/>
      <c r="Q166" s="51"/>
      <c r="S166" s="51"/>
      <c r="T166" s="51"/>
      <c r="Z166" s="55" t="str">
        <f t="shared" si="4"/>
        <v>IOD</v>
      </c>
      <c r="AF166" s="51"/>
      <c r="AG166" s="51"/>
      <c r="AH166" s="51"/>
      <c r="AI166" s="52"/>
      <c r="AJ166" s="52"/>
      <c r="AK166" s="52"/>
      <c r="AL166" s="51"/>
      <c r="AM166" s="51"/>
      <c r="AN166" s="51"/>
      <c r="AO166" s="52"/>
      <c r="AP166" s="52"/>
      <c r="AQ166" s="52"/>
      <c r="AR166" s="51"/>
      <c r="AS166" s="51"/>
      <c r="AT166" s="51"/>
      <c r="AU166" s="52"/>
      <c r="AV166" s="52"/>
      <c r="AW166" s="52"/>
      <c r="AX166" s="51"/>
      <c r="AY166" s="51"/>
      <c r="AZ166" s="51"/>
      <c r="BA166" s="52"/>
      <c r="BB166" s="52"/>
      <c r="BC166" s="52"/>
    </row>
    <row r="167" spans="1:55" ht="13" x14ac:dyDescent="0.3">
      <c r="A167" s="23">
        <f>'4JSON'!A161</f>
        <v>21310</v>
      </c>
      <c r="B167" s="20" t="str">
        <f>'4JSON'!B161</f>
        <v>Electrical and Electronics Engineers</v>
      </c>
      <c r="C167" s="24" t="str">
        <f>'4JSON'!D161</f>
        <v>IOD</v>
      </c>
      <c r="D167" s="24" t="e">
        <f ca="1">ABS(D$5-'4JSON'!C161)</f>
        <v>#VALUE!</v>
      </c>
      <c r="E167" s="24">
        <f ca="1">ABS(E$5-'4JSON'!E161)</f>
        <v>2</v>
      </c>
      <c r="F167" s="24">
        <f ca="1">ABS(F$5-'4JSON'!F161)</f>
        <v>3</v>
      </c>
      <c r="G167" s="24">
        <f ca="1">ABS(G$5-'4JSON'!G161)</f>
        <v>2</v>
      </c>
      <c r="H167" s="24">
        <f ca="1">ABS(H$5-'4JSON'!H161)</f>
        <v>3</v>
      </c>
      <c r="I167" s="24">
        <f>ABS(I$5-'4JSON'!I161)</f>
        <v>0</v>
      </c>
      <c r="J167" s="24">
        <f>ABS(J$5-'4JSON'!J161)</f>
        <v>0</v>
      </c>
      <c r="K167" s="24">
        <f>ABS(K$5-'4JSON'!K161)</f>
        <v>0</v>
      </c>
      <c r="L167" s="24">
        <f>ABS(L$5-'4JSON'!L161)</f>
        <v>0</v>
      </c>
      <c r="M167" s="53" t="e">
        <f t="shared" ca="1" si="0"/>
        <v>#VALUE!</v>
      </c>
      <c r="N167" s="56" t="e">
        <f t="shared" ca="1" si="1"/>
        <v>#VALUE!</v>
      </c>
      <c r="P167" s="51"/>
      <c r="Q167" s="51"/>
      <c r="S167" s="51"/>
      <c r="T167" s="51"/>
      <c r="Z167" s="55" t="str">
        <f t="shared" si="4"/>
        <v>IOD</v>
      </c>
      <c r="AF167" s="51"/>
      <c r="AG167" s="51"/>
      <c r="AH167" s="51"/>
      <c r="AI167" s="52"/>
      <c r="AJ167" s="52"/>
      <c r="AK167" s="52"/>
      <c r="AL167" s="51"/>
      <c r="AM167" s="51"/>
      <c r="AN167" s="51"/>
      <c r="AO167" s="52"/>
      <c r="AP167" s="52"/>
      <c r="AQ167" s="52"/>
      <c r="AR167" s="51"/>
      <c r="AS167" s="51"/>
      <c r="AT167" s="51"/>
      <c r="AU167" s="52"/>
      <c r="AV167" s="52"/>
      <c r="AW167" s="52"/>
      <c r="AX167" s="51"/>
      <c r="AY167" s="51"/>
      <c r="AZ167" s="51"/>
      <c r="BA167" s="52"/>
      <c r="BB167" s="52"/>
      <c r="BC167" s="52"/>
    </row>
    <row r="168" spans="1:55" ht="13" x14ac:dyDescent="0.3">
      <c r="A168" s="23">
        <f>'4JSON'!A162</f>
        <v>21399</v>
      </c>
      <c r="B168" s="20" t="str">
        <f>'4JSON'!B162</f>
        <v>Engineering Physicists and Engineering Scientists</v>
      </c>
      <c r="C168" s="24" t="str">
        <f>'4JSON'!D162</f>
        <v>IOD</v>
      </c>
      <c r="D168" s="24" t="e">
        <f ca="1">ABS(D$5-'4JSON'!C162)</f>
        <v>#VALUE!</v>
      </c>
      <c r="E168" s="24">
        <f ca="1">ABS(E$5-'4JSON'!E162)</f>
        <v>2</v>
      </c>
      <c r="F168" s="24">
        <f ca="1">ABS(F$5-'4JSON'!F162)</f>
        <v>3</v>
      </c>
      <c r="G168" s="24">
        <f ca="1">ABS(G$5-'4JSON'!G162)</f>
        <v>2</v>
      </c>
      <c r="H168" s="24">
        <f ca="1">ABS(H$5-'4JSON'!H162)</f>
        <v>3</v>
      </c>
      <c r="I168" s="24">
        <f>ABS(I$5-'4JSON'!I162)</f>
        <v>0</v>
      </c>
      <c r="J168" s="24">
        <f>ABS(J$5-'4JSON'!J162)</f>
        <v>0</v>
      </c>
      <c r="K168" s="24">
        <f>ABS(K$5-'4JSON'!K162)</f>
        <v>0</v>
      </c>
      <c r="L168" s="24">
        <f>ABS(L$5-'4JSON'!L162)</f>
        <v>0</v>
      </c>
      <c r="M168" s="53" t="e">
        <f t="shared" ca="1" si="0"/>
        <v>#VALUE!</v>
      </c>
      <c r="N168" s="56" t="e">
        <f t="shared" ca="1" si="1"/>
        <v>#VALUE!</v>
      </c>
      <c r="P168" s="51"/>
      <c r="Q168" s="51"/>
      <c r="S168" s="51"/>
      <c r="T168" s="51"/>
      <c r="Z168" s="55" t="str">
        <f t="shared" si="4"/>
        <v>IOD</v>
      </c>
      <c r="AF168" s="51"/>
      <c r="AG168" s="51"/>
      <c r="AH168" s="51"/>
      <c r="AI168" s="52"/>
      <c r="AJ168" s="52"/>
      <c r="AK168" s="52"/>
      <c r="AL168" s="51"/>
      <c r="AM168" s="51"/>
      <c r="AN168" s="51"/>
      <c r="AO168" s="52"/>
      <c r="AP168" s="52"/>
      <c r="AQ168" s="52"/>
      <c r="AR168" s="51"/>
      <c r="AS168" s="51"/>
      <c r="AT168" s="51"/>
      <c r="AU168" s="52"/>
      <c r="AV168" s="52"/>
      <c r="AW168" s="52"/>
      <c r="AX168" s="51"/>
      <c r="AY168" s="51"/>
      <c r="AZ168" s="51"/>
      <c r="BA168" s="52"/>
      <c r="BB168" s="52"/>
      <c r="BC168" s="52"/>
    </row>
    <row r="169" spans="1:55" ht="13" x14ac:dyDescent="0.3">
      <c r="A169" s="23">
        <f>'4JSON'!A163</f>
        <v>21331</v>
      </c>
      <c r="B169" s="20" t="str">
        <f>'4JSON'!B163</f>
        <v>Geological Engineers</v>
      </c>
      <c r="C169" s="24" t="str">
        <f>'4JSON'!D163</f>
        <v>IOD</v>
      </c>
      <c r="D169" s="24" t="e">
        <f ca="1">ABS(D$5-'4JSON'!C163)</f>
        <v>#VALUE!</v>
      </c>
      <c r="E169" s="24">
        <f ca="1">ABS(E$5-'4JSON'!E163)</f>
        <v>2</v>
      </c>
      <c r="F169" s="24">
        <f ca="1">ABS(F$5-'4JSON'!F163)</f>
        <v>3</v>
      </c>
      <c r="G169" s="24">
        <f ca="1">ABS(G$5-'4JSON'!G163)</f>
        <v>2</v>
      </c>
      <c r="H169" s="24">
        <f ca="1">ABS(H$5-'4JSON'!H163)</f>
        <v>3</v>
      </c>
      <c r="I169" s="24">
        <f>ABS(I$5-'4JSON'!I163)</f>
        <v>0</v>
      </c>
      <c r="J169" s="24">
        <f>ABS(J$5-'4JSON'!J163)</f>
        <v>0</v>
      </c>
      <c r="K169" s="24">
        <f>ABS(K$5-'4JSON'!K163)</f>
        <v>0</v>
      </c>
      <c r="L169" s="24">
        <f>ABS(L$5-'4JSON'!L163)</f>
        <v>0</v>
      </c>
      <c r="M169" s="53" t="e">
        <f t="shared" ca="1" si="0"/>
        <v>#VALUE!</v>
      </c>
      <c r="N169" s="56" t="e">
        <f t="shared" ca="1" si="1"/>
        <v>#VALUE!</v>
      </c>
      <c r="P169" s="51"/>
      <c r="Q169" s="51"/>
      <c r="S169" s="51"/>
      <c r="T169" s="51"/>
      <c r="Z169" s="55" t="str">
        <f t="shared" si="4"/>
        <v>IOD</v>
      </c>
      <c r="AF169" s="51"/>
      <c r="AG169" s="51"/>
      <c r="AH169" s="51"/>
      <c r="AI169" s="52"/>
      <c r="AJ169" s="52"/>
      <c r="AK169" s="52"/>
      <c r="AL169" s="51"/>
      <c r="AM169" s="51"/>
      <c r="AN169" s="51"/>
      <c r="AO169" s="52"/>
      <c r="AP169" s="52"/>
      <c r="AQ169" s="52"/>
      <c r="AR169" s="51"/>
      <c r="AS169" s="51"/>
      <c r="AT169" s="51"/>
      <c r="AU169" s="52"/>
      <c r="AV169" s="52"/>
      <c r="AW169" s="52"/>
      <c r="AX169" s="51"/>
      <c r="AY169" s="51"/>
      <c r="AZ169" s="51"/>
      <c r="BA169" s="52"/>
      <c r="BB169" s="52"/>
      <c r="BC169" s="52"/>
    </row>
    <row r="170" spans="1:55" ht="13" x14ac:dyDescent="0.3">
      <c r="A170" s="23">
        <f>'4JSON'!A164</f>
        <v>21102</v>
      </c>
      <c r="B170" s="20" t="str">
        <f>'4JSON'!B164</f>
        <v>Geologists, Geochemists and Geophysicists</v>
      </c>
      <c r="C170" s="24" t="str">
        <f>'4JSON'!D164</f>
        <v>IOD</v>
      </c>
      <c r="D170" s="24" t="e">
        <f ca="1">ABS(D$5-'4JSON'!C164)</f>
        <v>#VALUE!</v>
      </c>
      <c r="E170" s="24">
        <f ca="1">ABS(E$5-'4JSON'!E164)</f>
        <v>2</v>
      </c>
      <c r="F170" s="24">
        <f ca="1">ABS(F$5-'4JSON'!F164)</f>
        <v>3</v>
      </c>
      <c r="G170" s="24">
        <f ca="1">ABS(G$5-'4JSON'!G164)</f>
        <v>2</v>
      </c>
      <c r="H170" s="24">
        <f ca="1">ABS(H$5-'4JSON'!H164)</f>
        <v>3</v>
      </c>
      <c r="I170" s="24">
        <f>ABS(I$5-'4JSON'!I164)</f>
        <v>0</v>
      </c>
      <c r="J170" s="24">
        <f>ABS(J$5-'4JSON'!J164)</f>
        <v>0</v>
      </c>
      <c r="K170" s="24">
        <f>ABS(K$5-'4JSON'!K164)</f>
        <v>0</v>
      </c>
      <c r="L170" s="24">
        <f>ABS(L$5-'4JSON'!L164)</f>
        <v>0</v>
      </c>
      <c r="M170" s="53" t="e">
        <f t="shared" ca="1" si="0"/>
        <v>#VALUE!</v>
      </c>
      <c r="N170" s="56" t="e">
        <f t="shared" ca="1" si="1"/>
        <v>#VALUE!</v>
      </c>
      <c r="P170" s="51"/>
      <c r="Q170" s="51"/>
      <c r="S170" s="51"/>
      <c r="T170" s="51"/>
      <c r="Z170" s="55" t="str">
        <f t="shared" si="4"/>
        <v>IOD</v>
      </c>
      <c r="AF170" s="51"/>
      <c r="AG170" s="51"/>
      <c r="AH170" s="51"/>
      <c r="AI170" s="52"/>
      <c r="AJ170" s="52"/>
      <c r="AK170" s="52"/>
      <c r="AL170" s="51"/>
      <c r="AM170" s="51"/>
      <c r="AN170" s="51"/>
      <c r="AO170" s="52"/>
      <c r="AP170" s="52"/>
      <c r="AQ170" s="52"/>
      <c r="AR170" s="51"/>
      <c r="AS170" s="51"/>
      <c r="AT170" s="51"/>
      <c r="AU170" s="52"/>
      <c r="AV170" s="52"/>
      <c r="AW170" s="52"/>
      <c r="AX170" s="51"/>
      <c r="AY170" s="51"/>
      <c r="AZ170" s="51"/>
      <c r="BA170" s="52"/>
      <c r="BB170" s="52"/>
      <c r="BC170" s="52"/>
    </row>
    <row r="171" spans="1:55" ht="13" x14ac:dyDescent="0.3">
      <c r="A171" s="23">
        <f>'4JSON'!A165</f>
        <v>21321</v>
      </c>
      <c r="B171" s="20" t="str">
        <f>'4JSON'!B165</f>
        <v>Industrial and Manufacturing Engineers</v>
      </c>
      <c r="C171" s="24" t="str">
        <f>'4JSON'!D165</f>
        <v>IOD</v>
      </c>
      <c r="D171" s="24" t="e">
        <f ca="1">ABS(D$5-'4JSON'!C165)</f>
        <v>#VALUE!</v>
      </c>
      <c r="E171" s="24">
        <f ca="1">ABS(E$5-'4JSON'!E165)</f>
        <v>2</v>
      </c>
      <c r="F171" s="24">
        <f ca="1">ABS(F$5-'4JSON'!F165)</f>
        <v>3</v>
      </c>
      <c r="G171" s="24">
        <f ca="1">ABS(G$5-'4JSON'!G165)</f>
        <v>2</v>
      </c>
      <c r="H171" s="24">
        <f ca="1">ABS(H$5-'4JSON'!H165)</f>
        <v>3</v>
      </c>
      <c r="I171" s="24">
        <f>ABS(I$5-'4JSON'!I165)</f>
        <v>0</v>
      </c>
      <c r="J171" s="24">
        <f>ABS(J$5-'4JSON'!J165)</f>
        <v>0</v>
      </c>
      <c r="K171" s="24">
        <f>ABS(K$5-'4JSON'!K165)</f>
        <v>0</v>
      </c>
      <c r="L171" s="24">
        <f>ABS(L$5-'4JSON'!L165)</f>
        <v>0</v>
      </c>
      <c r="M171" s="53" t="e">
        <f t="shared" ca="1" si="0"/>
        <v>#VALUE!</v>
      </c>
      <c r="N171" s="56" t="e">
        <f t="shared" ca="1" si="1"/>
        <v>#VALUE!</v>
      </c>
      <c r="P171" s="51"/>
      <c r="Q171" s="51"/>
      <c r="S171" s="51"/>
      <c r="T171" s="51"/>
      <c r="Z171" s="55" t="str">
        <f t="shared" si="4"/>
        <v>IOD</v>
      </c>
      <c r="AF171" s="51"/>
      <c r="AG171" s="51"/>
      <c r="AH171" s="51"/>
      <c r="AI171" s="52"/>
      <c r="AJ171" s="52"/>
      <c r="AK171" s="52"/>
      <c r="AL171" s="51"/>
      <c r="AM171" s="51"/>
      <c r="AN171" s="51"/>
      <c r="AO171" s="52"/>
      <c r="AP171" s="52"/>
      <c r="AQ171" s="52"/>
      <c r="AR171" s="51"/>
      <c r="AS171" s="51"/>
      <c r="AT171" s="51"/>
      <c r="AU171" s="52"/>
      <c r="AV171" s="52"/>
      <c r="AW171" s="52"/>
      <c r="AX171" s="51"/>
      <c r="AY171" s="51"/>
      <c r="AZ171" s="51"/>
      <c r="BA171" s="52"/>
      <c r="BB171" s="52"/>
      <c r="BC171" s="52"/>
    </row>
    <row r="172" spans="1:55" ht="13" x14ac:dyDescent="0.3">
      <c r="A172" s="23">
        <f>'4JSON'!A166</f>
        <v>21203</v>
      </c>
      <c r="B172" s="20" t="str">
        <f>'4JSON'!B166</f>
        <v>Land Surveyors</v>
      </c>
      <c r="C172" s="24" t="str">
        <f>'4JSON'!D166</f>
        <v>IOD</v>
      </c>
      <c r="D172" s="24" t="e">
        <f ca="1">ABS(D$5-'4JSON'!C166)</f>
        <v>#VALUE!</v>
      </c>
      <c r="E172" s="24">
        <f ca="1">ABS(E$5-'4JSON'!E166)</f>
        <v>2</v>
      </c>
      <c r="F172" s="24">
        <f ca="1">ABS(F$5-'4JSON'!F166)</f>
        <v>3</v>
      </c>
      <c r="G172" s="24">
        <f ca="1">ABS(G$5-'4JSON'!G166)</f>
        <v>2</v>
      </c>
      <c r="H172" s="24">
        <f ca="1">ABS(H$5-'4JSON'!H166)</f>
        <v>3</v>
      </c>
      <c r="I172" s="24">
        <f>ABS(I$5-'4JSON'!I166)</f>
        <v>0</v>
      </c>
      <c r="J172" s="24">
        <f>ABS(J$5-'4JSON'!J166)</f>
        <v>0</v>
      </c>
      <c r="K172" s="24">
        <f>ABS(K$5-'4JSON'!K166)</f>
        <v>0</v>
      </c>
      <c r="L172" s="24">
        <f>ABS(L$5-'4JSON'!L166)</f>
        <v>0</v>
      </c>
      <c r="M172" s="53" t="e">
        <f t="shared" ca="1" si="0"/>
        <v>#VALUE!</v>
      </c>
      <c r="N172" s="56" t="e">
        <f t="shared" ca="1" si="1"/>
        <v>#VALUE!</v>
      </c>
      <c r="P172" s="51"/>
      <c r="Q172" s="51"/>
      <c r="S172" s="51"/>
      <c r="T172" s="51"/>
      <c r="Z172" s="55" t="str">
        <f t="shared" si="4"/>
        <v>IOD</v>
      </c>
      <c r="AF172" s="51"/>
      <c r="AG172" s="51"/>
      <c r="AH172" s="51"/>
      <c r="AI172" s="52"/>
      <c r="AJ172" s="52"/>
      <c r="AK172" s="52"/>
      <c r="AL172" s="51"/>
      <c r="AM172" s="51"/>
      <c r="AN172" s="51"/>
      <c r="AO172" s="52"/>
      <c r="AP172" s="52"/>
      <c r="AQ172" s="52"/>
      <c r="AR172" s="51"/>
      <c r="AS172" s="51"/>
      <c r="AT172" s="51"/>
      <c r="AU172" s="52"/>
      <c r="AV172" s="52"/>
      <c r="AW172" s="52"/>
      <c r="AX172" s="51"/>
      <c r="AY172" s="51"/>
      <c r="AZ172" s="51"/>
      <c r="BA172" s="52"/>
      <c r="BB172" s="52"/>
      <c r="BC172" s="52"/>
    </row>
    <row r="173" spans="1:55" ht="13" x14ac:dyDescent="0.3">
      <c r="A173" s="23">
        <f>'4JSON'!A167</f>
        <v>21399</v>
      </c>
      <c r="B173" s="20" t="str">
        <f>'4JSON'!B167</f>
        <v>Marine and Naval Engineers</v>
      </c>
      <c r="C173" s="24" t="str">
        <f>'4JSON'!D167</f>
        <v>IOD</v>
      </c>
      <c r="D173" s="24" t="e">
        <f ca="1">ABS(D$5-'4JSON'!C167)</f>
        <v>#VALUE!</v>
      </c>
      <c r="E173" s="24">
        <f ca="1">ABS(E$5-'4JSON'!E167)</f>
        <v>2</v>
      </c>
      <c r="F173" s="24">
        <f ca="1">ABS(F$5-'4JSON'!F167)</f>
        <v>3</v>
      </c>
      <c r="G173" s="24">
        <f ca="1">ABS(G$5-'4JSON'!G167)</f>
        <v>2</v>
      </c>
      <c r="H173" s="24">
        <f ca="1">ABS(H$5-'4JSON'!H167)</f>
        <v>3</v>
      </c>
      <c r="I173" s="24">
        <f>ABS(I$5-'4JSON'!I167)</f>
        <v>0</v>
      </c>
      <c r="J173" s="24">
        <f>ABS(J$5-'4JSON'!J167)</f>
        <v>0</v>
      </c>
      <c r="K173" s="24">
        <f>ABS(K$5-'4JSON'!K167)</f>
        <v>0</v>
      </c>
      <c r="L173" s="24">
        <f>ABS(L$5-'4JSON'!L167)</f>
        <v>0</v>
      </c>
      <c r="M173" s="53" t="e">
        <f t="shared" ca="1" si="0"/>
        <v>#VALUE!</v>
      </c>
      <c r="N173" s="56" t="e">
        <f t="shared" ca="1" si="1"/>
        <v>#VALUE!</v>
      </c>
      <c r="P173" s="51"/>
      <c r="Q173" s="51"/>
      <c r="S173" s="51"/>
      <c r="T173" s="51"/>
      <c r="Z173" s="55" t="str">
        <f t="shared" si="4"/>
        <v>IOD</v>
      </c>
      <c r="AF173" s="51"/>
      <c r="AG173" s="51"/>
      <c r="AH173" s="51"/>
      <c r="AI173" s="52"/>
      <c r="AJ173" s="52"/>
      <c r="AK173" s="52"/>
      <c r="AL173" s="51"/>
      <c r="AM173" s="51"/>
      <c r="AN173" s="51"/>
      <c r="AO173" s="52"/>
      <c r="AP173" s="52"/>
      <c r="AQ173" s="52"/>
      <c r="AR173" s="51"/>
      <c r="AS173" s="51"/>
      <c r="AT173" s="51"/>
      <c r="AU173" s="52"/>
      <c r="AV173" s="52"/>
      <c r="AW173" s="52"/>
      <c r="AX173" s="51"/>
      <c r="AY173" s="51"/>
      <c r="AZ173" s="51"/>
      <c r="BA173" s="52"/>
      <c r="BB173" s="52"/>
      <c r="BC173" s="52"/>
    </row>
    <row r="174" spans="1:55" ht="13" x14ac:dyDescent="0.3">
      <c r="A174" s="23">
        <f>'4JSON'!A168</f>
        <v>21109</v>
      </c>
      <c r="B174" s="20" t="str">
        <f>'4JSON'!B168</f>
        <v>Materials Scientists</v>
      </c>
      <c r="C174" s="24" t="str">
        <f>'4JSON'!D168</f>
        <v>IOD</v>
      </c>
      <c r="D174" s="24" t="e">
        <f ca="1">ABS(D$5-'4JSON'!C168)</f>
        <v>#VALUE!</v>
      </c>
      <c r="E174" s="24">
        <f ca="1">ABS(E$5-'4JSON'!E168)</f>
        <v>2</v>
      </c>
      <c r="F174" s="24">
        <f ca="1">ABS(F$5-'4JSON'!F168)</f>
        <v>3</v>
      </c>
      <c r="G174" s="24">
        <f ca="1">ABS(G$5-'4JSON'!G168)</f>
        <v>2</v>
      </c>
      <c r="H174" s="24">
        <f ca="1">ABS(H$5-'4JSON'!H168)</f>
        <v>3</v>
      </c>
      <c r="I174" s="24">
        <f>ABS(I$5-'4JSON'!I168)</f>
        <v>0</v>
      </c>
      <c r="J174" s="24">
        <f>ABS(J$5-'4JSON'!J168)</f>
        <v>0</v>
      </c>
      <c r="K174" s="24">
        <f>ABS(K$5-'4JSON'!K168)</f>
        <v>0</v>
      </c>
      <c r="L174" s="24">
        <f>ABS(L$5-'4JSON'!L168)</f>
        <v>0</v>
      </c>
      <c r="M174" s="53" t="e">
        <f t="shared" ca="1" si="0"/>
        <v>#VALUE!</v>
      </c>
      <c r="N174" s="56" t="e">
        <f t="shared" ca="1" si="1"/>
        <v>#VALUE!</v>
      </c>
      <c r="P174" s="51"/>
      <c r="Q174" s="51"/>
      <c r="S174" s="51"/>
      <c r="T174" s="51"/>
      <c r="Z174" s="55" t="str">
        <f t="shared" si="4"/>
        <v>IOD</v>
      </c>
      <c r="AF174" s="51"/>
      <c r="AG174" s="51"/>
      <c r="AH174" s="51"/>
      <c r="AI174" s="52"/>
      <c r="AJ174" s="52"/>
      <c r="AK174" s="52"/>
      <c r="AL174" s="51"/>
      <c r="AM174" s="51"/>
      <c r="AN174" s="51"/>
      <c r="AO174" s="52"/>
      <c r="AP174" s="52"/>
      <c r="AQ174" s="52"/>
      <c r="AR174" s="51"/>
      <c r="AS174" s="51"/>
      <c r="AT174" s="51"/>
      <c r="AU174" s="52"/>
      <c r="AV174" s="52"/>
      <c r="AW174" s="52"/>
      <c r="AX174" s="51"/>
      <c r="AY174" s="51"/>
      <c r="AZ174" s="51"/>
      <c r="BA174" s="52"/>
      <c r="BB174" s="52"/>
      <c r="BC174" s="52"/>
    </row>
    <row r="175" spans="1:55" ht="13" x14ac:dyDescent="0.3">
      <c r="A175" s="23">
        <f>'4JSON'!A169</f>
        <v>21301</v>
      </c>
      <c r="B175" s="20" t="str">
        <f>'4JSON'!B169</f>
        <v>Mechanical Engineers</v>
      </c>
      <c r="C175" s="24" t="str">
        <f>'4JSON'!D169</f>
        <v>IOD</v>
      </c>
      <c r="D175" s="24" t="e">
        <f ca="1">ABS(D$5-'4JSON'!C169)</f>
        <v>#VALUE!</v>
      </c>
      <c r="E175" s="24">
        <f ca="1">ABS(E$5-'4JSON'!E169)</f>
        <v>2</v>
      </c>
      <c r="F175" s="24">
        <f ca="1">ABS(F$5-'4JSON'!F169)</f>
        <v>3</v>
      </c>
      <c r="G175" s="24">
        <f ca="1">ABS(G$5-'4JSON'!G169)</f>
        <v>2</v>
      </c>
      <c r="H175" s="24">
        <f ca="1">ABS(H$5-'4JSON'!H169)</f>
        <v>3</v>
      </c>
      <c r="I175" s="24">
        <f>ABS(I$5-'4JSON'!I169)</f>
        <v>0</v>
      </c>
      <c r="J175" s="24">
        <f>ABS(J$5-'4JSON'!J169)</f>
        <v>0</v>
      </c>
      <c r="K175" s="24">
        <f>ABS(K$5-'4JSON'!K169)</f>
        <v>0</v>
      </c>
      <c r="L175" s="24">
        <f>ABS(L$5-'4JSON'!L169)</f>
        <v>0</v>
      </c>
      <c r="M175" s="53" t="e">
        <f t="shared" ca="1" si="0"/>
        <v>#VALUE!</v>
      </c>
      <c r="N175" s="56" t="e">
        <f t="shared" ca="1" si="1"/>
        <v>#VALUE!</v>
      </c>
      <c r="P175" s="51"/>
      <c r="Q175" s="51"/>
      <c r="S175" s="51"/>
      <c r="T175" s="51"/>
      <c r="Z175" s="55" t="str">
        <f t="shared" si="4"/>
        <v>IOD</v>
      </c>
      <c r="AF175" s="51"/>
      <c r="AG175" s="51"/>
      <c r="AH175" s="51"/>
      <c r="AI175" s="52"/>
      <c r="AJ175" s="52"/>
      <c r="AK175" s="52"/>
      <c r="AL175" s="51"/>
      <c r="AM175" s="51"/>
      <c r="AN175" s="51"/>
      <c r="AO175" s="52"/>
      <c r="AP175" s="52"/>
      <c r="AQ175" s="52"/>
      <c r="AR175" s="51"/>
      <c r="AS175" s="51"/>
      <c r="AT175" s="51"/>
      <c r="AU175" s="52"/>
      <c r="AV175" s="52"/>
      <c r="AW175" s="52"/>
      <c r="AX175" s="51"/>
      <c r="AY175" s="51"/>
      <c r="AZ175" s="51"/>
      <c r="BA175" s="52"/>
      <c r="BB175" s="52"/>
      <c r="BC175" s="52"/>
    </row>
    <row r="176" spans="1:55" ht="13" x14ac:dyDescent="0.3">
      <c r="A176" s="23">
        <f>'4JSON'!A170</f>
        <v>21322</v>
      </c>
      <c r="B176" s="20" t="str">
        <f>'4JSON'!B170</f>
        <v>Metallurgical and Materials Engineers</v>
      </c>
      <c r="C176" s="24" t="str">
        <f>'4JSON'!D170</f>
        <v>IOD</v>
      </c>
      <c r="D176" s="24" t="e">
        <f ca="1">ABS(D$5-'4JSON'!C170)</f>
        <v>#VALUE!</v>
      </c>
      <c r="E176" s="24">
        <f ca="1">ABS(E$5-'4JSON'!E170)</f>
        <v>2</v>
      </c>
      <c r="F176" s="24">
        <f ca="1">ABS(F$5-'4JSON'!F170)</f>
        <v>3</v>
      </c>
      <c r="G176" s="24">
        <f ca="1">ABS(G$5-'4JSON'!G170)</f>
        <v>2</v>
      </c>
      <c r="H176" s="24">
        <f ca="1">ABS(H$5-'4JSON'!H170)</f>
        <v>3</v>
      </c>
      <c r="I176" s="24">
        <f>ABS(I$5-'4JSON'!I170)</f>
        <v>0</v>
      </c>
      <c r="J176" s="24">
        <f>ABS(J$5-'4JSON'!J170)</f>
        <v>0</v>
      </c>
      <c r="K176" s="24">
        <f>ABS(K$5-'4JSON'!K170)</f>
        <v>0</v>
      </c>
      <c r="L176" s="24">
        <f>ABS(L$5-'4JSON'!L170)</f>
        <v>0</v>
      </c>
      <c r="M176" s="53" t="e">
        <f t="shared" ca="1" si="0"/>
        <v>#VALUE!</v>
      </c>
      <c r="N176" s="56" t="e">
        <f t="shared" ca="1" si="1"/>
        <v>#VALUE!</v>
      </c>
      <c r="P176" s="51"/>
      <c r="Q176" s="51"/>
      <c r="S176" s="51"/>
      <c r="T176" s="51"/>
      <c r="Z176" s="55" t="str">
        <f t="shared" si="4"/>
        <v>IOD</v>
      </c>
      <c r="AF176" s="51"/>
      <c r="AG176" s="51"/>
      <c r="AH176" s="51"/>
      <c r="AI176" s="52"/>
      <c r="AJ176" s="52"/>
      <c r="AK176" s="52"/>
      <c r="AL176" s="51"/>
      <c r="AM176" s="51"/>
      <c r="AN176" s="51"/>
      <c r="AO176" s="52"/>
      <c r="AP176" s="52"/>
      <c r="AQ176" s="52"/>
      <c r="AR176" s="51"/>
      <c r="AS176" s="51"/>
      <c r="AT176" s="51"/>
      <c r="AU176" s="52"/>
      <c r="AV176" s="52"/>
      <c r="AW176" s="52"/>
      <c r="AX176" s="51"/>
      <c r="AY176" s="51"/>
      <c r="AZ176" s="51"/>
      <c r="BA176" s="52"/>
      <c r="BB176" s="52"/>
      <c r="BC176" s="52"/>
    </row>
    <row r="177" spans="1:55" ht="13" x14ac:dyDescent="0.3">
      <c r="A177" s="23">
        <f>'4JSON'!A171</f>
        <v>21109</v>
      </c>
      <c r="B177" s="20" t="str">
        <f>'4JSON'!B171</f>
        <v>Metallurgists</v>
      </c>
      <c r="C177" s="24" t="str">
        <f>'4JSON'!D171</f>
        <v>IOD</v>
      </c>
      <c r="D177" s="24" t="e">
        <f ca="1">ABS(D$5-'4JSON'!C171)</f>
        <v>#VALUE!</v>
      </c>
      <c r="E177" s="24">
        <f ca="1">ABS(E$5-'4JSON'!E171)</f>
        <v>2</v>
      </c>
      <c r="F177" s="24">
        <f ca="1">ABS(F$5-'4JSON'!F171)</f>
        <v>3</v>
      </c>
      <c r="G177" s="24">
        <f ca="1">ABS(G$5-'4JSON'!G171)</f>
        <v>2</v>
      </c>
      <c r="H177" s="24">
        <f ca="1">ABS(H$5-'4JSON'!H171)</f>
        <v>3</v>
      </c>
      <c r="I177" s="24">
        <f>ABS(I$5-'4JSON'!I171)</f>
        <v>0</v>
      </c>
      <c r="J177" s="24">
        <f>ABS(J$5-'4JSON'!J171)</f>
        <v>0</v>
      </c>
      <c r="K177" s="24">
        <f>ABS(K$5-'4JSON'!K171)</f>
        <v>0</v>
      </c>
      <c r="L177" s="24">
        <f>ABS(L$5-'4JSON'!L171)</f>
        <v>0</v>
      </c>
      <c r="M177" s="53" t="e">
        <f t="shared" ca="1" si="0"/>
        <v>#VALUE!</v>
      </c>
      <c r="N177" s="56" t="e">
        <f t="shared" ca="1" si="1"/>
        <v>#VALUE!</v>
      </c>
      <c r="P177" s="51"/>
      <c r="Q177" s="51"/>
      <c r="S177" s="51"/>
      <c r="T177" s="51"/>
      <c r="Z177" s="55" t="str">
        <f t="shared" si="4"/>
        <v>IOD</v>
      </c>
      <c r="AF177" s="51"/>
      <c r="AG177" s="51"/>
      <c r="AH177" s="51"/>
      <c r="AI177" s="52"/>
      <c r="AJ177" s="52"/>
      <c r="AK177" s="52"/>
      <c r="AL177" s="51"/>
      <c r="AM177" s="51"/>
      <c r="AN177" s="51"/>
      <c r="AO177" s="52"/>
      <c r="AP177" s="52"/>
      <c r="AQ177" s="52"/>
      <c r="AR177" s="51"/>
      <c r="AS177" s="51"/>
      <c r="AT177" s="51"/>
      <c r="AU177" s="52"/>
      <c r="AV177" s="52"/>
      <c r="AW177" s="52"/>
      <c r="AX177" s="51"/>
      <c r="AY177" s="51"/>
      <c r="AZ177" s="51"/>
      <c r="BA177" s="52"/>
      <c r="BB177" s="52"/>
      <c r="BC177" s="52"/>
    </row>
    <row r="178" spans="1:55" ht="13" x14ac:dyDescent="0.3">
      <c r="A178" s="23">
        <f>'4JSON'!A172</f>
        <v>21103</v>
      </c>
      <c r="B178" s="20" t="str">
        <f>'4JSON'!B172</f>
        <v>Meteorologists</v>
      </c>
      <c r="C178" s="24" t="str">
        <f>'4JSON'!D172</f>
        <v>IOD</v>
      </c>
      <c r="D178" s="24" t="e">
        <f ca="1">ABS(D$5-'4JSON'!C172)</f>
        <v>#VALUE!</v>
      </c>
      <c r="E178" s="24">
        <f ca="1">ABS(E$5-'4JSON'!E172)</f>
        <v>2</v>
      </c>
      <c r="F178" s="24">
        <f ca="1">ABS(F$5-'4JSON'!F172)</f>
        <v>3</v>
      </c>
      <c r="G178" s="24">
        <f ca="1">ABS(G$5-'4JSON'!G172)</f>
        <v>2</v>
      </c>
      <c r="H178" s="24">
        <f ca="1">ABS(H$5-'4JSON'!H172)</f>
        <v>3</v>
      </c>
      <c r="I178" s="24">
        <f>ABS(I$5-'4JSON'!I172)</f>
        <v>0</v>
      </c>
      <c r="J178" s="24">
        <f>ABS(J$5-'4JSON'!J172)</f>
        <v>0</v>
      </c>
      <c r="K178" s="24">
        <f>ABS(K$5-'4JSON'!K172)</f>
        <v>0</v>
      </c>
      <c r="L178" s="24">
        <f>ABS(L$5-'4JSON'!L172)</f>
        <v>0</v>
      </c>
      <c r="M178" s="53" t="e">
        <f t="shared" ca="1" si="0"/>
        <v>#VALUE!</v>
      </c>
      <c r="N178" s="56" t="e">
        <f t="shared" ca="1" si="1"/>
        <v>#VALUE!</v>
      </c>
      <c r="P178" s="51"/>
      <c r="Q178" s="51"/>
      <c r="S178" s="51"/>
      <c r="T178" s="51"/>
      <c r="Z178" s="55" t="str">
        <f t="shared" si="4"/>
        <v>IOD</v>
      </c>
      <c r="AF178" s="51"/>
      <c r="AG178" s="51"/>
      <c r="AH178" s="51"/>
      <c r="AI178" s="52"/>
      <c r="AJ178" s="52"/>
      <c r="AK178" s="52"/>
      <c r="AL178" s="51"/>
      <c r="AM178" s="51"/>
      <c r="AN178" s="51"/>
      <c r="AO178" s="52"/>
      <c r="AP178" s="52"/>
      <c r="AQ178" s="52"/>
      <c r="AR178" s="51"/>
      <c r="AS178" s="51"/>
      <c r="AT178" s="51"/>
      <c r="AU178" s="52"/>
      <c r="AV178" s="52"/>
      <c r="AW178" s="52"/>
      <c r="AX178" s="51"/>
      <c r="AY178" s="51"/>
      <c r="AZ178" s="51"/>
      <c r="BA178" s="52"/>
      <c r="BB178" s="52"/>
      <c r="BC178" s="52"/>
    </row>
    <row r="179" spans="1:55" ht="13" x14ac:dyDescent="0.3">
      <c r="A179" s="23">
        <f>'4JSON'!A173</f>
        <v>21110</v>
      </c>
      <c r="B179" s="20" t="str">
        <f>'4JSON'!B173</f>
        <v>Microbiologists and Cell and Molecular Biologists</v>
      </c>
      <c r="C179" s="24" t="str">
        <f>'4JSON'!D173</f>
        <v>IOD</v>
      </c>
      <c r="D179" s="24" t="e">
        <f ca="1">ABS(D$5-'4JSON'!C173)</f>
        <v>#VALUE!</v>
      </c>
      <c r="E179" s="24">
        <f ca="1">ABS(E$5-'4JSON'!E173)</f>
        <v>2</v>
      </c>
      <c r="F179" s="24">
        <f ca="1">ABS(F$5-'4JSON'!F173)</f>
        <v>3</v>
      </c>
      <c r="G179" s="24">
        <f ca="1">ABS(G$5-'4JSON'!G173)</f>
        <v>2</v>
      </c>
      <c r="H179" s="24">
        <f ca="1">ABS(H$5-'4JSON'!H173)</f>
        <v>3</v>
      </c>
      <c r="I179" s="24">
        <f>ABS(I$5-'4JSON'!I173)</f>
        <v>0</v>
      </c>
      <c r="J179" s="24">
        <f>ABS(J$5-'4JSON'!J173)</f>
        <v>0</v>
      </c>
      <c r="K179" s="24">
        <f>ABS(K$5-'4JSON'!K173)</f>
        <v>0</v>
      </c>
      <c r="L179" s="24">
        <f>ABS(L$5-'4JSON'!L173)</f>
        <v>0</v>
      </c>
      <c r="M179" s="53" t="e">
        <f t="shared" ca="1" si="0"/>
        <v>#VALUE!</v>
      </c>
      <c r="N179" s="56" t="e">
        <f t="shared" ca="1" si="1"/>
        <v>#VALUE!</v>
      </c>
      <c r="P179" s="51"/>
      <c r="Q179" s="51"/>
      <c r="S179" s="51"/>
      <c r="T179" s="51"/>
      <c r="Z179" s="55" t="str">
        <f t="shared" si="4"/>
        <v>IOD</v>
      </c>
      <c r="AF179" s="51"/>
      <c r="AG179" s="51"/>
      <c r="AH179" s="51"/>
      <c r="AI179" s="52"/>
      <c r="AJ179" s="52"/>
      <c r="AK179" s="52"/>
      <c r="AL179" s="51"/>
      <c r="AM179" s="51"/>
      <c r="AN179" s="51"/>
      <c r="AO179" s="52"/>
      <c r="AP179" s="52"/>
      <c r="AQ179" s="52"/>
      <c r="AR179" s="51"/>
      <c r="AS179" s="51"/>
      <c r="AT179" s="51"/>
      <c r="AU179" s="52"/>
      <c r="AV179" s="52"/>
      <c r="AW179" s="52"/>
      <c r="AX179" s="51"/>
      <c r="AY179" s="51"/>
      <c r="AZ179" s="51"/>
      <c r="BA179" s="52"/>
      <c r="BB179" s="52"/>
      <c r="BC179" s="52"/>
    </row>
    <row r="180" spans="1:55" ht="13" x14ac:dyDescent="0.3">
      <c r="A180" s="23">
        <f>'4JSON'!A174</f>
        <v>21330</v>
      </c>
      <c r="B180" s="20" t="str">
        <f>'4JSON'!B174</f>
        <v>Mining Engineers</v>
      </c>
      <c r="C180" s="24" t="str">
        <f>'4JSON'!D174</f>
        <v>IOD</v>
      </c>
      <c r="D180" s="24" t="e">
        <f ca="1">ABS(D$5-'4JSON'!C174)</f>
        <v>#VALUE!</v>
      </c>
      <c r="E180" s="24">
        <f ca="1">ABS(E$5-'4JSON'!E174)</f>
        <v>2</v>
      </c>
      <c r="F180" s="24">
        <f ca="1">ABS(F$5-'4JSON'!F174)</f>
        <v>3</v>
      </c>
      <c r="G180" s="24">
        <f ca="1">ABS(G$5-'4JSON'!G174)</f>
        <v>2</v>
      </c>
      <c r="H180" s="24">
        <f ca="1">ABS(H$5-'4JSON'!H174)</f>
        <v>3</v>
      </c>
      <c r="I180" s="24">
        <f>ABS(I$5-'4JSON'!I174)</f>
        <v>0</v>
      </c>
      <c r="J180" s="24">
        <f>ABS(J$5-'4JSON'!J174)</f>
        <v>0</v>
      </c>
      <c r="K180" s="24">
        <f>ABS(K$5-'4JSON'!K174)</f>
        <v>0</v>
      </c>
      <c r="L180" s="24">
        <f>ABS(L$5-'4JSON'!L174)</f>
        <v>0</v>
      </c>
      <c r="M180" s="53" t="e">
        <f t="shared" ca="1" si="0"/>
        <v>#VALUE!</v>
      </c>
      <c r="N180" s="56" t="e">
        <f t="shared" ca="1" si="1"/>
        <v>#VALUE!</v>
      </c>
      <c r="P180" s="51"/>
      <c r="Q180" s="51"/>
      <c r="S180" s="51"/>
      <c r="T180" s="51"/>
      <c r="Z180" s="55" t="str">
        <f t="shared" si="4"/>
        <v>IOD</v>
      </c>
      <c r="AF180" s="51"/>
      <c r="AG180" s="51"/>
      <c r="AH180" s="51"/>
      <c r="AI180" s="52"/>
      <c r="AJ180" s="52"/>
      <c r="AK180" s="52"/>
      <c r="AL180" s="51"/>
      <c r="AM180" s="51"/>
      <c r="AN180" s="51"/>
      <c r="AO180" s="52"/>
      <c r="AP180" s="52"/>
      <c r="AQ180" s="52"/>
      <c r="AR180" s="51"/>
      <c r="AS180" s="51"/>
      <c r="AT180" s="51"/>
      <c r="AU180" s="52"/>
      <c r="AV180" s="52"/>
      <c r="AW180" s="52"/>
      <c r="AX180" s="51"/>
      <c r="AY180" s="51"/>
      <c r="AZ180" s="51"/>
      <c r="BA180" s="52"/>
      <c r="BB180" s="52"/>
      <c r="BC180" s="52"/>
    </row>
    <row r="181" spans="1:55" ht="13" x14ac:dyDescent="0.3">
      <c r="A181" s="23">
        <f>'4JSON'!A175</f>
        <v>31303</v>
      </c>
      <c r="B181" s="20" t="str">
        <f>'4JSON'!B175</f>
        <v>Orthoptists</v>
      </c>
      <c r="C181" s="24" t="str">
        <f>'4JSON'!D175</f>
        <v>IOD</v>
      </c>
      <c r="D181" s="24" t="e">
        <f ca="1">ABS(D$5-'4JSON'!C175)</f>
        <v>#VALUE!</v>
      </c>
      <c r="E181" s="24">
        <f ca="1">ABS(E$5-'4JSON'!E175)</f>
        <v>2</v>
      </c>
      <c r="F181" s="24">
        <f ca="1">ABS(F$5-'4JSON'!F175)</f>
        <v>3</v>
      </c>
      <c r="G181" s="24">
        <f ca="1">ABS(G$5-'4JSON'!G175)</f>
        <v>2</v>
      </c>
      <c r="H181" s="24">
        <f ca="1">ABS(H$5-'4JSON'!H175)</f>
        <v>3</v>
      </c>
      <c r="I181" s="24">
        <f>ABS(I$5-'4JSON'!I175)</f>
        <v>0</v>
      </c>
      <c r="J181" s="24">
        <f>ABS(J$5-'4JSON'!J175)</f>
        <v>0</v>
      </c>
      <c r="K181" s="24">
        <f>ABS(K$5-'4JSON'!K175)</f>
        <v>0</v>
      </c>
      <c r="L181" s="24">
        <f>ABS(L$5-'4JSON'!L175)</f>
        <v>0</v>
      </c>
      <c r="M181" s="53" t="e">
        <f t="shared" ca="1" si="0"/>
        <v>#VALUE!</v>
      </c>
      <c r="N181" s="56" t="e">
        <f t="shared" ca="1" si="1"/>
        <v>#VALUE!</v>
      </c>
      <c r="P181" s="51"/>
      <c r="Q181" s="51"/>
      <c r="S181" s="51"/>
      <c r="T181" s="51"/>
      <c r="Z181" s="55" t="str">
        <f t="shared" si="4"/>
        <v>IOD</v>
      </c>
      <c r="AF181" s="51"/>
      <c r="AG181" s="51"/>
      <c r="AH181" s="51"/>
      <c r="AI181" s="52"/>
      <c r="AJ181" s="52"/>
      <c r="AK181" s="52"/>
      <c r="AL181" s="51"/>
      <c r="AM181" s="51"/>
      <c r="AN181" s="51"/>
      <c r="AO181" s="52"/>
      <c r="AP181" s="52"/>
      <c r="AQ181" s="52"/>
      <c r="AR181" s="51"/>
      <c r="AS181" s="51"/>
      <c r="AT181" s="51"/>
      <c r="AU181" s="52"/>
      <c r="AV181" s="52"/>
      <c r="AW181" s="52"/>
      <c r="AX181" s="51"/>
      <c r="AY181" s="51"/>
      <c r="AZ181" s="51"/>
      <c r="BA181" s="52"/>
      <c r="BB181" s="52"/>
      <c r="BC181" s="52"/>
    </row>
    <row r="182" spans="1:55" ht="13" x14ac:dyDescent="0.3">
      <c r="A182" s="23">
        <f>'4JSON'!A176</f>
        <v>21332</v>
      </c>
      <c r="B182" s="20" t="str">
        <f>'4JSON'!B176</f>
        <v>Petroleum Engineers</v>
      </c>
      <c r="C182" s="24" t="str">
        <f>'4JSON'!D176</f>
        <v>IOD</v>
      </c>
      <c r="D182" s="24" t="e">
        <f ca="1">ABS(D$5-'4JSON'!C176)</f>
        <v>#VALUE!</v>
      </c>
      <c r="E182" s="24">
        <f ca="1">ABS(E$5-'4JSON'!E176)</f>
        <v>2</v>
      </c>
      <c r="F182" s="24">
        <f ca="1">ABS(F$5-'4JSON'!F176)</f>
        <v>3</v>
      </c>
      <c r="G182" s="24">
        <f ca="1">ABS(G$5-'4JSON'!G176)</f>
        <v>2</v>
      </c>
      <c r="H182" s="24">
        <f ca="1">ABS(H$5-'4JSON'!H176)</f>
        <v>3</v>
      </c>
      <c r="I182" s="24">
        <f>ABS(I$5-'4JSON'!I176)</f>
        <v>0</v>
      </c>
      <c r="J182" s="24">
        <f>ABS(J$5-'4JSON'!J176)</f>
        <v>0</v>
      </c>
      <c r="K182" s="24">
        <f>ABS(K$5-'4JSON'!K176)</f>
        <v>0</v>
      </c>
      <c r="L182" s="24">
        <f>ABS(L$5-'4JSON'!L176)</f>
        <v>0</v>
      </c>
      <c r="M182" s="53" t="e">
        <f t="shared" ca="1" si="0"/>
        <v>#VALUE!</v>
      </c>
      <c r="N182" s="56" t="e">
        <f t="shared" ca="1" si="1"/>
        <v>#VALUE!</v>
      </c>
      <c r="P182" s="51"/>
      <c r="Q182" s="51"/>
      <c r="S182" s="51"/>
      <c r="T182" s="51"/>
      <c r="Z182" s="55" t="str">
        <f t="shared" si="4"/>
        <v>IOD</v>
      </c>
      <c r="AF182" s="51"/>
      <c r="AG182" s="51"/>
      <c r="AH182" s="51"/>
      <c r="AI182" s="52"/>
      <c r="AJ182" s="52"/>
      <c r="AK182" s="52"/>
      <c r="AL182" s="51"/>
      <c r="AM182" s="51"/>
      <c r="AN182" s="51"/>
      <c r="AO182" s="52"/>
      <c r="AP182" s="52"/>
      <c r="AQ182" s="52"/>
      <c r="AR182" s="51"/>
      <c r="AS182" s="51"/>
      <c r="AT182" s="51"/>
      <c r="AU182" s="52"/>
      <c r="AV182" s="52"/>
      <c r="AW182" s="52"/>
      <c r="AX182" s="51"/>
      <c r="AY182" s="51"/>
      <c r="AZ182" s="51"/>
      <c r="BA182" s="52"/>
      <c r="BB182" s="52"/>
      <c r="BC182" s="52"/>
    </row>
    <row r="183" spans="1:55" ht="13" x14ac:dyDescent="0.3">
      <c r="A183" s="23">
        <f>'4JSON'!A177</f>
        <v>21100</v>
      </c>
      <c r="B183" s="20" t="str">
        <f>'4JSON'!B177</f>
        <v>Physicists</v>
      </c>
      <c r="C183" s="24" t="str">
        <f>'4JSON'!D177</f>
        <v>IOD</v>
      </c>
      <c r="D183" s="24" t="e">
        <f ca="1">ABS(D$5-'4JSON'!C177)</f>
        <v>#VALUE!</v>
      </c>
      <c r="E183" s="24">
        <f ca="1">ABS(E$5-'4JSON'!E177)</f>
        <v>2</v>
      </c>
      <c r="F183" s="24">
        <f ca="1">ABS(F$5-'4JSON'!F177)</f>
        <v>3</v>
      </c>
      <c r="G183" s="24">
        <f ca="1">ABS(G$5-'4JSON'!G177)</f>
        <v>2</v>
      </c>
      <c r="H183" s="24">
        <f ca="1">ABS(H$5-'4JSON'!H177)</f>
        <v>3</v>
      </c>
      <c r="I183" s="24">
        <f>ABS(I$5-'4JSON'!I177)</f>
        <v>0</v>
      </c>
      <c r="J183" s="24">
        <f>ABS(J$5-'4JSON'!J177)</f>
        <v>0</v>
      </c>
      <c r="K183" s="24">
        <f>ABS(K$5-'4JSON'!K177)</f>
        <v>0</v>
      </c>
      <c r="L183" s="24">
        <f>ABS(L$5-'4JSON'!L177)</f>
        <v>0</v>
      </c>
      <c r="M183" s="53" t="e">
        <f t="shared" ca="1" si="0"/>
        <v>#VALUE!</v>
      </c>
      <c r="N183" s="56" t="e">
        <f t="shared" ca="1" si="1"/>
        <v>#VALUE!</v>
      </c>
      <c r="P183" s="51"/>
      <c r="Q183" s="51"/>
      <c r="S183" s="51"/>
      <c r="T183" s="51"/>
      <c r="Z183" s="55" t="str">
        <f t="shared" si="4"/>
        <v>IOD</v>
      </c>
      <c r="AF183" s="51"/>
      <c r="AG183" s="51"/>
      <c r="AH183" s="51"/>
      <c r="AI183" s="52"/>
      <c r="AJ183" s="52"/>
      <c r="AK183" s="52"/>
      <c r="AL183" s="51"/>
      <c r="AM183" s="51"/>
      <c r="AN183" s="51"/>
      <c r="AO183" s="52"/>
      <c r="AP183" s="52"/>
      <c r="AQ183" s="52"/>
      <c r="AR183" s="51"/>
      <c r="AS183" s="51"/>
      <c r="AT183" s="51"/>
      <c r="AU183" s="52"/>
      <c r="AV183" s="52"/>
      <c r="AW183" s="52"/>
      <c r="AX183" s="51"/>
      <c r="AY183" s="51"/>
      <c r="AZ183" s="51"/>
      <c r="BA183" s="52"/>
      <c r="BB183" s="52"/>
      <c r="BC183" s="52"/>
    </row>
    <row r="184" spans="1:55" ht="13" x14ac:dyDescent="0.3">
      <c r="A184" s="23">
        <f>'4JSON'!A178</f>
        <v>21109</v>
      </c>
      <c r="B184" s="20" t="str">
        <f>'4JSON'!B178</f>
        <v>Soil Scientists</v>
      </c>
      <c r="C184" s="24" t="str">
        <f>'4JSON'!D178</f>
        <v>IOD</v>
      </c>
      <c r="D184" s="24" t="e">
        <f ca="1">ABS(D$5-'4JSON'!C178)</f>
        <v>#VALUE!</v>
      </c>
      <c r="E184" s="24">
        <f ca="1">ABS(E$5-'4JSON'!E178)</f>
        <v>2</v>
      </c>
      <c r="F184" s="24">
        <f ca="1">ABS(F$5-'4JSON'!F178)</f>
        <v>3</v>
      </c>
      <c r="G184" s="24">
        <f ca="1">ABS(G$5-'4JSON'!G178)</f>
        <v>2</v>
      </c>
      <c r="H184" s="24">
        <f ca="1">ABS(H$5-'4JSON'!H178)</f>
        <v>3</v>
      </c>
      <c r="I184" s="24">
        <f>ABS(I$5-'4JSON'!I178)</f>
        <v>0</v>
      </c>
      <c r="J184" s="24">
        <f>ABS(J$5-'4JSON'!J178)</f>
        <v>0</v>
      </c>
      <c r="K184" s="24">
        <f>ABS(K$5-'4JSON'!K178)</f>
        <v>0</v>
      </c>
      <c r="L184" s="24">
        <f>ABS(L$5-'4JSON'!L178)</f>
        <v>0</v>
      </c>
      <c r="M184" s="53" t="e">
        <f t="shared" ca="1" si="0"/>
        <v>#VALUE!</v>
      </c>
      <c r="N184" s="56" t="e">
        <f t="shared" ca="1" si="1"/>
        <v>#VALUE!</v>
      </c>
      <c r="P184" s="51"/>
      <c r="Q184" s="51"/>
      <c r="S184" s="51"/>
      <c r="T184" s="51"/>
      <c r="Z184" s="55" t="str">
        <f t="shared" si="4"/>
        <v>IOD</v>
      </c>
      <c r="AF184" s="51"/>
      <c r="AG184" s="51"/>
      <c r="AH184" s="51"/>
      <c r="AI184" s="52"/>
      <c r="AJ184" s="52"/>
      <c r="AK184" s="52"/>
      <c r="AL184" s="51"/>
      <c r="AM184" s="51"/>
      <c r="AN184" s="51"/>
      <c r="AO184" s="52"/>
      <c r="AP184" s="52"/>
      <c r="AQ184" s="52"/>
      <c r="AR184" s="51"/>
      <c r="AS184" s="51"/>
      <c r="AT184" s="51"/>
      <c r="AU184" s="52"/>
      <c r="AV184" s="52"/>
      <c r="AW184" s="52"/>
      <c r="AX184" s="51"/>
      <c r="AY184" s="51"/>
      <c r="AZ184" s="51"/>
      <c r="BA184" s="52"/>
      <c r="BB184" s="52"/>
      <c r="BC184" s="52"/>
    </row>
    <row r="185" spans="1:55" ht="13" x14ac:dyDescent="0.3">
      <c r="A185" s="23">
        <f>'4JSON'!A179</f>
        <v>31100</v>
      </c>
      <c r="B185" s="20" t="str">
        <f>'4JSON'!B179</f>
        <v>Specialists in Laboratory Medicine</v>
      </c>
      <c r="C185" s="24" t="str">
        <f>'4JSON'!D179</f>
        <v>IOD</v>
      </c>
      <c r="D185" s="24" t="e">
        <f ca="1">ABS(D$5-'4JSON'!C179)</f>
        <v>#VALUE!</v>
      </c>
      <c r="E185" s="24">
        <f ca="1">ABS(E$5-'4JSON'!E179)</f>
        <v>2</v>
      </c>
      <c r="F185" s="24">
        <f ca="1">ABS(F$5-'4JSON'!F179)</f>
        <v>3</v>
      </c>
      <c r="G185" s="24">
        <f ca="1">ABS(G$5-'4JSON'!G179)</f>
        <v>2</v>
      </c>
      <c r="H185" s="24">
        <f ca="1">ABS(H$5-'4JSON'!H179)</f>
        <v>3</v>
      </c>
      <c r="I185" s="24">
        <f>ABS(I$5-'4JSON'!I179)</f>
        <v>0</v>
      </c>
      <c r="J185" s="24">
        <f>ABS(J$5-'4JSON'!J179)</f>
        <v>0</v>
      </c>
      <c r="K185" s="24">
        <f>ABS(K$5-'4JSON'!K179)</f>
        <v>0</v>
      </c>
      <c r="L185" s="24">
        <f>ABS(L$5-'4JSON'!L179)</f>
        <v>0</v>
      </c>
      <c r="M185" s="53" t="e">
        <f t="shared" ca="1" si="0"/>
        <v>#VALUE!</v>
      </c>
      <c r="N185" s="56" t="e">
        <f t="shared" ca="1" si="1"/>
        <v>#VALUE!</v>
      </c>
      <c r="P185" s="51"/>
      <c r="Q185" s="51"/>
      <c r="S185" s="51"/>
      <c r="T185" s="51"/>
      <c r="Z185" s="55" t="str">
        <f t="shared" si="4"/>
        <v>IOD</v>
      </c>
      <c r="AF185" s="51"/>
      <c r="AG185" s="51"/>
      <c r="AH185" s="51"/>
      <c r="AI185" s="52"/>
      <c r="AJ185" s="52"/>
      <c r="AK185" s="52"/>
      <c r="AL185" s="51"/>
      <c r="AM185" s="51"/>
      <c r="AN185" s="51"/>
      <c r="AO185" s="52"/>
      <c r="AP185" s="52"/>
      <c r="AQ185" s="52"/>
      <c r="AR185" s="51"/>
      <c r="AS185" s="51"/>
      <c r="AT185" s="51"/>
      <c r="AU185" s="52"/>
      <c r="AV185" s="52"/>
      <c r="AW185" s="52"/>
      <c r="AX185" s="51"/>
      <c r="AY185" s="51"/>
      <c r="AZ185" s="51"/>
      <c r="BA185" s="52"/>
      <c r="BB185" s="52"/>
      <c r="BC185" s="52"/>
    </row>
    <row r="186" spans="1:55" ht="13" x14ac:dyDescent="0.3">
      <c r="A186" s="23">
        <f>'4JSON'!A180</f>
        <v>31101</v>
      </c>
      <c r="B186" s="20" t="str">
        <f>'4JSON'!B180</f>
        <v>Specialists in Surgery</v>
      </c>
      <c r="C186" s="24" t="str">
        <f>'4JSON'!D180</f>
        <v>IOD</v>
      </c>
      <c r="D186" s="24" t="e">
        <f ca="1">ABS(D$5-'4JSON'!C180)</f>
        <v>#VALUE!</v>
      </c>
      <c r="E186" s="24">
        <f ca="1">ABS(E$5-'4JSON'!E180)</f>
        <v>2</v>
      </c>
      <c r="F186" s="24">
        <f ca="1">ABS(F$5-'4JSON'!F180)</f>
        <v>3</v>
      </c>
      <c r="G186" s="24">
        <f ca="1">ABS(G$5-'4JSON'!G180)</f>
        <v>2</v>
      </c>
      <c r="H186" s="24">
        <f ca="1">ABS(H$5-'4JSON'!H180)</f>
        <v>3</v>
      </c>
      <c r="I186" s="24">
        <f>ABS(I$5-'4JSON'!I180)</f>
        <v>0</v>
      </c>
      <c r="J186" s="24">
        <f>ABS(J$5-'4JSON'!J180)</f>
        <v>0</v>
      </c>
      <c r="K186" s="24">
        <f>ABS(K$5-'4JSON'!K180)</f>
        <v>0</v>
      </c>
      <c r="L186" s="24">
        <f>ABS(L$5-'4JSON'!L180)</f>
        <v>0</v>
      </c>
      <c r="M186" s="53" t="e">
        <f t="shared" ca="1" si="0"/>
        <v>#VALUE!</v>
      </c>
      <c r="N186" s="56" t="e">
        <f t="shared" ca="1" si="1"/>
        <v>#VALUE!</v>
      </c>
      <c r="P186" s="51"/>
      <c r="Q186" s="51"/>
      <c r="S186" s="51"/>
      <c r="T186" s="51"/>
      <c r="Z186" s="55" t="str">
        <f t="shared" si="4"/>
        <v>IOD</v>
      </c>
      <c r="AF186" s="51"/>
      <c r="AG186" s="51"/>
      <c r="AH186" s="51"/>
      <c r="AI186" s="52"/>
      <c r="AJ186" s="52"/>
      <c r="AK186" s="52"/>
      <c r="AL186" s="51"/>
      <c r="AM186" s="51"/>
      <c r="AN186" s="51"/>
      <c r="AO186" s="52"/>
      <c r="AP186" s="52"/>
      <c r="AQ186" s="52"/>
      <c r="AR186" s="51"/>
      <c r="AS186" s="51"/>
      <c r="AT186" s="51"/>
      <c r="AU186" s="52"/>
      <c r="AV186" s="52"/>
      <c r="AW186" s="52"/>
      <c r="AX186" s="51"/>
      <c r="AY186" s="51"/>
      <c r="AZ186" s="51"/>
      <c r="BA186" s="52"/>
      <c r="BB186" s="52"/>
      <c r="BC186" s="52"/>
    </row>
    <row r="187" spans="1:55" ht="13" x14ac:dyDescent="0.3">
      <c r="A187" s="23">
        <f>'4JSON'!A181</f>
        <v>52119</v>
      </c>
      <c r="B187" s="20" t="str">
        <f>'4JSON'!B181</f>
        <v>Stunt Co-ordinators and Special Effects Technicians</v>
      </c>
      <c r="C187" s="24" t="str">
        <f>'4JSON'!D181</f>
        <v>IOD</v>
      </c>
      <c r="D187" s="24" t="e">
        <f ca="1">ABS(D$5-'4JSON'!C181)</f>
        <v>#VALUE!</v>
      </c>
      <c r="E187" s="24">
        <f ca="1">ABS(E$5-'4JSON'!E181)</f>
        <v>2</v>
      </c>
      <c r="F187" s="24">
        <f ca="1">ABS(F$5-'4JSON'!F181)</f>
        <v>3</v>
      </c>
      <c r="G187" s="24">
        <f ca="1">ABS(G$5-'4JSON'!G181)</f>
        <v>2</v>
      </c>
      <c r="H187" s="24">
        <f ca="1">ABS(H$5-'4JSON'!H181)</f>
        <v>3</v>
      </c>
      <c r="I187" s="24">
        <f>ABS(I$5-'4JSON'!I181)</f>
        <v>0</v>
      </c>
      <c r="J187" s="24">
        <f>ABS(J$5-'4JSON'!J181)</f>
        <v>0</v>
      </c>
      <c r="K187" s="24">
        <f>ABS(K$5-'4JSON'!K181)</f>
        <v>0</v>
      </c>
      <c r="L187" s="24">
        <f>ABS(L$5-'4JSON'!L181)</f>
        <v>0</v>
      </c>
      <c r="M187" s="53" t="e">
        <f t="shared" ca="1" si="0"/>
        <v>#VALUE!</v>
      </c>
      <c r="N187" s="56" t="e">
        <f t="shared" ca="1" si="1"/>
        <v>#VALUE!</v>
      </c>
      <c r="P187" s="51"/>
      <c r="Q187" s="51"/>
      <c r="S187" s="51"/>
      <c r="T187" s="51"/>
      <c r="Z187" s="55" t="str">
        <f t="shared" si="4"/>
        <v>IOD</v>
      </c>
      <c r="AF187" s="51"/>
      <c r="AG187" s="51"/>
      <c r="AH187" s="51"/>
      <c r="AI187" s="52"/>
      <c r="AJ187" s="52"/>
      <c r="AK187" s="52"/>
      <c r="AL187" s="51"/>
      <c r="AM187" s="51"/>
      <c r="AN187" s="51"/>
      <c r="AO187" s="52"/>
      <c r="AP187" s="52"/>
      <c r="AQ187" s="52"/>
      <c r="AR187" s="51"/>
      <c r="AS187" s="51"/>
      <c r="AT187" s="51"/>
      <c r="AU187" s="52"/>
      <c r="AV187" s="52"/>
      <c r="AW187" s="52"/>
      <c r="AX187" s="51"/>
      <c r="AY187" s="51"/>
      <c r="AZ187" s="51"/>
      <c r="BA187" s="52"/>
      <c r="BB187" s="52"/>
      <c r="BC187" s="52"/>
    </row>
    <row r="188" spans="1:55" ht="13" x14ac:dyDescent="0.3">
      <c r="A188" s="23">
        <f>'4JSON'!A182</f>
        <v>21399</v>
      </c>
      <c r="B188" s="20" t="str">
        <f>'4JSON'!B182</f>
        <v>Textile Engineers</v>
      </c>
      <c r="C188" s="24" t="str">
        <f>'4JSON'!D182</f>
        <v>IOD</v>
      </c>
      <c r="D188" s="24" t="e">
        <f ca="1">ABS(D$5-'4JSON'!C182)</f>
        <v>#VALUE!</v>
      </c>
      <c r="E188" s="24">
        <f ca="1">ABS(E$5-'4JSON'!E182)</f>
        <v>2</v>
      </c>
      <c r="F188" s="24">
        <f ca="1">ABS(F$5-'4JSON'!F182)</f>
        <v>3</v>
      </c>
      <c r="G188" s="24">
        <f ca="1">ABS(G$5-'4JSON'!G182)</f>
        <v>2</v>
      </c>
      <c r="H188" s="24">
        <f ca="1">ABS(H$5-'4JSON'!H182)</f>
        <v>3</v>
      </c>
      <c r="I188" s="24">
        <f>ABS(I$5-'4JSON'!I182)</f>
        <v>0</v>
      </c>
      <c r="J188" s="24">
        <f>ABS(J$5-'4JSON'!J182)</f>
        <v>0</v>
      </c>
      <c r="K188" s="24">
        <f>ABS(K$5-'4JSON'!K182)</f>
        <v>0</v>
      </c>
      <c r="L188" s="24">
        <f>ABS(L$5-'4JSON'!L182)</f>
        <v>0</v>
      </c>
      <c r="M188" s="53" t="e">
        <f t="shared" ca="1" si="0"/>
        <v>#VALUE!</v>
      </c>
      <c r="N188" s="56" t="e">
        <f t="shared" ca="1" si="1"/>
        <v>#VALUE!</v>
      </c>
      <c r="P188" s="51"/>
      <c r="Q188" s="51"/>
      <c r="S188" s="51"/>
      <c r="T188" s="51"/>
      <c r="Z188" s="55" t="str">
        <f t="shared" si="4"/>
        <v>IOD</v>
      </c>
      <c r="AF188" s="51"/>
      <c r="AG188" s="51"/>
      <c r="AH188" s="51"/>
      <c r="AI188" s="52"/>
      <c r="AJ188" s="52"/>
      <c r="AK188" s="52"/>
      <c r="AL188" s="51"/>
      <c r="AM188" s="51"/>
      <c r="AN188" s="51"/>
      <c r="AO188" s="52"/>
      <c r="AP188" s="52"/>
      <c r="AQ188" s="52"/>
      <c r="AR188" s="51"/>
      <c r="AS188" s="51"/>
      <c r="AT188" s="51"/>
      <c r="AU188" s="52"/>
      <c r="AV188" s="52"/>
      <c r="AW188" s="52"/>
      <c r="AX188" s="51"/>
      <c r="AY188" s="51"/>
      <c r="AZ188" s="51"/>
      <c r="BA188" s="52"/>
      <c r="BB188" s="52"/>
      <c r="BC188" s="52"/>
    </row>
    <row r="189" spans="1:55" ht="13" x14ac:dyDescent="0.3">
      <c r="A189" s="23">
        <f>'4JSON'!A183</f>
        <v>72101</v>
      </c>
      <c r="B189" s="20" t="str">
        <f>'4JSON'!B183</f>
        <v>Metal Patternmakers</v>
      </c>
      <c r="C189" s="24" t="str">
        <f>'4JSON'!D183</f>
        <v>OIM</v>
      </c>
      <c r="D189" s="24" t="e">
        <f ca="1">ABS(D$5-'4JSON'!C183)</f>
        <v>#VALUE!</v>
      </c>
      <c r="E189" s="24">
        <f ca="1">ABS(E$5-'4JSON'!E183)</f>
        <v>2</v>
      </c>
      <c r="F189" s="24">
        <f ca="1">ABS(F$5-'4JSON'!F183)</f>
        <v>3</v>
      </c>
      <c r="G189" s="24">
        <f ca="1">ABS(G$5-'4JSON'!G183)</f>
        <v>2</v>
      </c>
      <c r="H189" s="24">
        <f ca="1">ABS(H$5-'4JSON'!H183)</f>
        <v>3</v>
      </c>
      <c r="I189" s="24">
        <f>ABS(I$5-'4JSON'!I183)</f>
        <v>0</v>
      </c>
      <c r="J189" s="24">
        <f>ABS(J$5-'4JSON'!J183)</f>
        <v>0</v>
      </c>
      <c r="K189" s="24">
        <f>ABS(K$5-'4JSON'!K183)</f>
        <v>0</v>
      </c>
      <c r="L189" s="24">
        <f>ABS(L$5-'4JSON'!L183)</f>
        <v>0</v>
      </c>
      <c r="M189" s="53" t="e">
        <f t="shared" ca="1" si="0"/>
        <v>#VALUE!</v>
      </c>
      <c r="N189" s="56" t="e">
        <f t="shared" ca="1" si="1"/>
        <v>#VALUE!</v>
      </c>
      <c r="P189" s="51"/>
      <c r="Q189" s="51"/>
      <c r="S189" s="51"/>
      <c r="T189" s="51"/>
      <c r="Z189" s="55" t="str">
        <f t="shared" si="4"/>
        <v>OIM</v>
      </c>
      <c r="AF189" s="51"/>
      <c r="AG189" s="51"/>
      <c r="AH189" s="51"/>
      <c r="AI189" s="52"/>
      <c r="AJ189" s="52"/>
      <c r="AK189" s="52"/>
      <c r="AL189" s="51"/>
      <c r="AM189" s="51"/>
      <c r="AN189" s="51"/>
      <c r="AO189" s="52"/>
      <c r="AP189" s="52"/>
      <c r="AQ189" s="52"/>
      <c r="AR189" s="51"/>
      <c r="AS189" s="51"/>
      <c r="AT189" s="51"/>
      <c r="AU189" s="52"/>
      <c r="AV189" s="52"/>
      <c r="AW189" s="52"/>
      <c r="AX189" s="51"/>
      <c r="AY189" s="51"/>
      <c r="AZ189" s="51"/>
      <c r="BA189" s="52"/>
      <c r="BB189" s="52"/>
      <c r="BC189" s="52"/>
    </row>
    <row r="190" spans="1:55" ht="13" x14ac:dyDescent="0.3">
      <c r="A190" s="23">
        <f>'4JSON'!A184</f>
        <v>64200</v>
      </c>
      <c r="B190" s="20" t="str">
        <f>'4JSON'!B184</f>
        <v>Milliners</v>
      </c>
      <c r="C190" s="24" t="str">
        <f>'4JSON'!D184</f>
        <v>OIM</v>
      </c>
      <c r="D190" s="24" t="e">
        <f ca="1">ABS(D$5-'4JSON'!C184)</f>
        <v>#VALUE!</v>
      </c>
      <c r="E190" s="24">
        <f ca="1">ABS(E$5-'4JSON'!E184)</f>
        <v>2</v>
      </c>
      <c r="F190" s="24">
        <f ca="1">ABS(F$5-'4JSON'!F184)</f>
        <v>3</v>
      </c>
      <c r="G190" s="24">
        <f ca="1">ABS(G$5-'4JSON'!G184)</f>
        <v>2</v>
      </c>
      <c r="H190" s="24">
        <f ca="1">ABS(H$5-'4JSON'!H184)</f>
        <v>3</v>
      </c>
      <c r="I190" s="24">
        <f>ABS(I$5-'4JSON'!I184)</f>
        <v>0</v>
      </c>
      <c r="J190" s="24">
        <f>ABS(J$5-'4JSON'!J184)</f>
        <v>0</v>
      </c>
      <c r="K190" s="24">
        <f>ABS(K$5-'4JSON'!K184)</f>
        <v>0</v>
      </c>
      <c r="L190" s="24">
        <f>ABS(L$5-'4JSON'!L184)</f>
        <v>0</v>
      </c>
      <c r="M190" s="53" t="e">
        <f t="shared" ca="1" si="0"/>
        <v>#VALUE!</v>
      </c>
      <c r="N190" s="56" t="e">
        <f t="shared" ca="1" si="1"/>
        <v>#VALUE!</v>
      </c>
      <c r="P190" s="51"/>
      <c r="Q190" s="51"/>
      <c r="S190" s="51"/>
      <c r="T190" s="51"/>
      <c r="Z190" s="55" t="str">
        <f t="shared" si="4"/>
        <v>OIM</v>
      </c>
      <c r="AF190" s="51"/>
      <c r="AG190" s="51"/>
      <c r="AH190" s="51"/>
      <c r="AI190" s="52"/>
      <c r="AJ190" s="52"/>
      <c r="AK190" s="52"/>
      <c r="AL190" s="51"/>
      <c r="AM190" s="51"/>
      <c r="AN190" s="51"/>
      <c r="AO190" s="52"/>
      <c r="AP190" s="52"/>
      <c r="AQ190" s="52"/>
      <c r="AR190" s="51"/>
      <c r="AS190" s="51"/>
      <c r="AT190" s="51"/>
      <c r="AU190" s="52"/>
      <c r="AV190" s="52"/>
      <c r="AW190" s="52"/>
      <c r="AX190" s="51"/>
      <c r="AY190" s="51"/>
      <c r="AZ190" s="51"/>
      <c r="BA190" s="52"/>
      <c r="BB190" s="52"/>
      <c r="BC190" s="52"/>
    </row>
    <row r="191" spans="1:55" ht="13" x14ac:dyDescent="0.3">
      <c r="A191" s="23">
        <f>'4JSON'!A185</f>
        <v>22230</v>
      </c>
      <c r="B191" s="20" t="str">
        <f>'4JSON'!B185</f>
        <v>Nondestructive Testers and Inspectors</v>
      </c>
      <c r="C191" s="24" t="str">
        <f>'4JSON'!D185</f>
        <v>OIM</v>
      </c>
      <c r="D191" s="24" t="e">
        <f ca="1">ABS(D$5-'4JSON'!C185)</f>
        <v>#VALUE!</v>
      </c>
      <c r="E191" s="24">
        <f ca="1">ABS(E$5-'4JSON'!E185)</f>
        <v>2</v>
      </c>
      <c r="F191" s="24">
        <f ca="1">ABS(F$5-'4JSON'!F185)</f>
        <v>3</v>
      </c>
      <c r="G191" s="24">
        <f ca="1">ABS(G$5-'4JSON'!G185)</f>
        <v>2</v>
      </c>
      <c r="H191" s="24">
        <f ca="1">ABS(H$5-'4JSON'!H185)</f>
        <v>3</v>
      </c>
      <c r="I191" s="24">
        <f>ABS(I$5-'4JSON'!I185)</f>
        <v>0</v>
      </c>
      <c r="J191" s="24">
        <f>ABS(J$5-'4JSON'!J185)</f>
        <v>0</v>
      </c>
      <c r="K191" s="24">
        <f>ABS(K$5-'4JSON'!K185)</f>
        <v>0</v>
      </c>
      <c r="L191" s="24">
        <f>ABS(L$5-'4JSON'!L185)</f>
        <v>0</v>
      </c>
      <c r="M191" s="53" t="e">
        <f t="shared" ca="1" si="0"/>
        <v>#VALUE!</v>
      </c>
      <c r="N191" s="56" t="e">
        <f t="shared" ca="1" si="1"/>
        <v>#VALUE!</v>
      </c>
      <c r="P191" s="51"/>
      <c r="Q191" s="51"/>
      <c r="S191" s="51"/>
      <c r="T191" s="51"/>
      <c r="Z191" s="55" t="str">
        <f t="shared" si="4"/>
        <v>OIM</v>
      </c>
      <c r="AF191" s="51"/>
      <c r="AG191" s="51"/>
      <c r="AH191" s="51"/>
      <c r="AI191" s="52"/>
      <c r="AJ191" s="52"/>
      <c r="AK191" s="52"/>
      <c r="AL191" s="51"/>
      <c r="AM191" s="51"/>
      <c r="AN191" s="51"/>
      <c r="AO191" s="52"/>
      <c r="AP191" s="52"/>
      <c r="AQ191" s="52"/>
      <c r="AR191" s="51"/>
      <c r="AS191" s="51"/>
      <c r="AT191" s="51"/>
      <c r="AU191" s="52"/>
      <c r="AV191" s="52"/>
      <c r="AW191" s="52"/>
      <c r="AX191" s="51"/>
      <c r="AY191" s="51"/>
      <c r="AZ191" s="51"/>
      <c r="BA191" s="52"/>
      <c r="BB191" s="52"/>
      <c r="BC191" s="52"/>
    </row>
    <row r="192" spans="1:55" ht="13" x14ac:dyDescent="0.3">
      <c r="A192" s="23">
        <f>'4JSON'!A186</f>
        <v>32129</v>
      </c>
      <c r="B192" s="20" t="str">
        <f>'4JSON'!B186</f>
        <v>Ocularists</v>
      </c>
      <c r="C192" s="24" t="str">
        <f>'4JSON'!D186</f>
        <v>OIM</v>
      </c>
      <c r="D192" s="24" t="e">
        <f ca="1">ABS(D$5-'4JSON'!C186)</f>
        <v>#VALUE!</v>
      </c>
      <c r="E192" s="24">
        <f ca="1">ABS(E$5-'4JSON'!E186)</f>
        <v>2</v>
      </c>
      <c r="F192" s="24">
        <f ca="1">ABS(F$5-'4JSON'!F186)</f>
        <v>3</v>
      </c>
      <c r="G192" s="24">
        <f ca="1">ABS(G$5-'4JSON'!G186)</f>
        <v>2</v>
      </c>
      <c r="H192" s="24">
        <f ca="1">ABS(H$5-'4JSON'!H186)</f>
        <v>3</v>
      </c>
      <c r="I192" s="24">
        <f>ABS(I$5-'4JSON'!I186)</f>
        <v>0</v>
      </c>
      <c r="J192" s="24">
        <f>ABS(J$5-'4JSON'!J186)</f>
        <v>0</v>
      </c>
      <c r="K192" s="24">
        <f>ABS(K$5-'4JSON'!K186)</f>
        <v>0</v>
      </c>
      <c r="L192" s="24">
        <f>ABS(L$5-'4JSON'!L186)</f>
        <v>0</v>
      </c>
      <c r="M192" s="53" t="e">
        <f t="shared" ca="1" si="0"/>
        <v>#VALUE!</v>
      </c>
      <c r="N192" s="56" t="e">
        <f t="shared" ca="1" si="1"/>
        <v>#VALUE!</v>
      </c>
      <c r="P192" s="51"/>
      <c r="Q192" s="51"/>
      <c r="S192" s="51"/>
      <c r="T192" s="51"/>
      <c r="Z192" s="55" t="str">
        <f t="shared" si="4"/>
        <v>OIM</v>
      </c>
      <c r="AF192" s="51"/>
      <c r="AG192" s="51"/>
      <c r="AH192" s="51"/>
      <c r="AI192" s="52"/>
      <c r="AJ192" s="52"/>
      <c r="AK192" s="52"/>
      <c r="AL192" s="51"/>
      <c r="AM192" s="51"/>
      <c r="AN192" s="51"/>
      <c r="AO192" s="52"/>
      <c r="AP192" s="52"/>
      <c r="AQ192" s="52"/>
      <c r="AR192" s="51"/>
      <c r="AS192" s="51"/>
      <c r="AT192" s="51"/>
      <c r="AU192" s="52"/>
      <c r="AV192" s="52"/>
      <c r="AW192" s="52"/>
      <c r="AX192" s="51"/>
      <c r="AY192" s="51"/>
      <c r="AZ192" s="51"/>
      <c r="BA192" s="52"/>
      <c r="BB192" s="52"/>
      <c r="BC192" s="52"/>
    </row>
    <row r="193" spans="1:55" ht="13" x14ac:dyDescent="0.3">
      <c r="A193" s="23">
        <f>'4JSON'!A187</f>
        <v>72420</v>
      </c>
      <c r="B193" s="20" t="str">
        <f>'4JSON'!B187</f>
        <v>Oil and Solid Fuel Heating Mechanics</v>
      </c>
      <c r="C193" s="24" t="str">
        <f>'4JSON'!D187</f>
        <v>OIM</v>
      </c>
      <c r="D193" s="24" t="e">
        <f ca="1">ABS(D$5-'4JSON'!C187)</f>
        <v>#VALUE!</v>
      </c>
      <c r="E193" s="24">
        <f ca="1">ABS(E$5-'4JSON'!E187)</f>
        <v>2</v>
      </c>
      <c r="F193" s="24">
        <f ca="1">ABS(F$5-'4JSON'!F187)</f>
        <v>3</v>
      </c>
      <c r="G193" s="24">
        <f ca="1">ABS(G$5-'4JSON'!G187)</f>
        <v>2</v>
      </c>
      <c r="H193" s="24">
        <f ca="1">ABS(H$5-'4JSON'!H187)</f>
        <v>3</v>
      </c>
      <c r="I193" s="24">
        <f>ABS(I$5-'4JSON'!I187)</f>
        <v>0</v>
      </c>
      <c r="J193" s="24">
        <f>ABS(J$5-'4JSON'!J187)</f>
        <v>0</v>
      </c>
      <c r="K193" s="24">
        <f>ABS(K$5-'4JSON'!K187)</f>
        <v>0</v>
      </c>
      <c r="L193" s="24">
        <f>ABS(L$5-'4JSON'!L187)</f>
        <v>0</v>
      </c>
      <c r="M193" s="53" t="e">
        <f t="shared" ca="1" si="0"/>
        <v>#VALUE!</v>
      </c>
      <c r="N193" s="56" t="e">
        <f t="shared" ca="1" si="1"/>
        <v>#VALUE!</v>
      </c>
      <c r="P193" s="51"/>
      <c r="Q193" s="51"/>
      <c r="S193" s="51"/>
      <c r="T193" s="51"/>
      <c r="Z193" s="55" t="str">
        <f t="shared" si="4"/>
        <v>OIM</v>
      </c>
      <c r="AF193" s="51"/>
      <c r="AG193" s="51"/>
      <c r="AH193" s="51"/>
      <c r="AI193" s="52"/>
      <c r="AJ193" s="52"/>
      <c r="AK193" s="52"/>
      <c r="AL193" s="51"/>
      <c r="AM193" s="51"/>
      <c r="AN193" s="51"/>
      <c r="AO193" s="52"/>
      <c r="AP193" s="52"/>
      <c r="AQ193" s="52"/>
      <c r="AR193" s="51"/>
      <c r="AS193" s="51"/>
      <c r="AT193" s="51"/>
      <c r="AU193" s="52"/>
      <c r="AV193" s="52"/>
      <c r="AW193" s="52"/>
      <c r="AX193" s="51"/>
      <c r="AY193" s="51"/>
      <c r="AZ193" s="51"/>
      <c r="BA193" s="52"/>
      <c r="BB193" s="52"/>
      <c r="BC193" s="52"/>
    </row>
    <row r="194" spans="1:55" ht="13" x14ac:dyDescent="0.3">
      <c r="A194" s="23">
        <f>'4JSON'!A188</f>
        <v>32129</v>
      </c>
      <c r="B194" s="20" t="str">
        <f>'4JSON'!B188</f>
        <v>Prosthetic and Orthotic Technicians</v>
      </c>
      <c r="C194" s="24" t="str">
        <f>'4JSON'!D188</f>
        <v>OIM</v>
      </c>
      <c r="D194" s="24" t="e">
        <f ca="1">ABS(D$5-'4JSON'!C188)</f>
        <v>#VALUE!</v>
      </c>
      <c r="E194" s="24">
        <f ca="1">ABS(E$5-'4JSON'!E188)</f>
        <v>2</v>
      </c>
      <c r="F194" s="24">
        <f ca="1">ABS(F$5-'4JSON'!F188)</f>
        <v>3</v>
      </c>
      <c r="G194" s="24">
        <f ca="1">ABS(G$5-'4JSON'!G188)</f>
        <v>2</v>
      </c>
      <c r="H194" s="24">
        <f ca="1">ABS(H$5-'4JSON'!H188)</f>
        <v>3</v>
      </c>
      <c r="I194" s="24">
        <f>ABS(I$5-'4JSON'!I188)</f>
        <v>0</v>
      </c>
      <c r="J194" s="24">
        <f>ABS(J$5-'4JSON'!J188)</f>
        <v>0</v>
      </c>
      <c r="K194" s="24">
        <f>ABS(K$5-'4JSON'!K188)</f>
        <v>0</v>
      </c>
      <c r="L194" s="24">
        <f>ABS(L$5-'4JSON'!L188)</f>
        <v>0</v>
      </c>
      <c r="M194" s="53" t="e">
        <f t="shared" ca="1" si="0"/>
        <v>#VALUE!</v>
      </c>
      <c r="N194" s="56" t="e">
        <f t="shared" ca="1" si="1"/>
        <v>#VALUE!</v>
      </c>
      <c r="P194" s="51"/>
      <c r="Q194" s="51"/>
      <c r="S194" s="51"/>
      <c r="T194" s="51"/>
      <c r="Z194" s="55" t="str">
        <f t="shared" si="4"/>
        <v>OIM</v>
      </c>
      <c r="AF194" s="51"/>
      <c r="AG194" s="51"/>
      <c r="AH194" s="51"/>
      <c r="AI194" s="52"/>
      <c r="AJ194" s="52"/>
      <c r="AK194" s="52"/>
      <c r="AL194" s="51"/>
      <c r="AM194" s="51"/>
      <c r="AN194" s="51"/>
      <c r="AO194" s="52"/>
      <c r="AP194" s="52"/>
      <c r="AQ194" s="52"/>
      <c r="AR194" s="51"/>
      <c r="AS194" s="51"/>
      <c r="AT194" s="51"/>
      <c r="AU194" s="52"/>
      <c r="AV194" s="52"/>
      <c r="AW194" s="52"/>
      <c r="AX194" s="51"/>
      <c r="AY194" s="51"/>
      <c r="AZ194" s="51"/>
      <c r="BA194" s="52"/>
      <c r="BB194" s="52"/>
      <c r="BC194" s="52"/>
    </row>
    <row r="195" spans="1:55" ht="13" x14ac:dyDescent="0.3">
      <c r="A195" s="23">
        <f>'4JSON'!A189</f>
        <v>72423</v>
      </c>
      <c r="B195" s="20" t="str">
        <f>'4JSON'!B189</f>
        <v>Recreation Vehicle Technicians</v>
      </c>
      <c r="C195" s="24" t="str">
        <f>'4JSON'!D189</f>
        <v>OIM</v>
      </c>
      <c r="D195" s="24" t="e">
        <f ca="1">ABS(D$5-'4JSON'!C189)</f>
        <v>#VALUE!</v>
      </c>
      <c r="E195" s="24">
        <f ca="1">ABS(E$5-'4JSON'!E189)</f>
        <v>2</v>
      </c>
      <c r="F195" s="24">
        <f ca="1">ABS(F$5-'4JSON'!F189)</f>
        <v>3</v>
      </c>
      <c r="G195" s="24">
        <f ca="1">ABS(G$5-'4JSON'!G189)</f>
        <v>2</v>
      </c>
      <c r="H195" s="24">
        <f ca="1">ABS(H$5-'4JSON'!H189)</f>
        <v>3</v>
      </c>
      <c r="I195" s="24">
        <f>ABS(I$5-'4JSON'!I189)</f>
        <v>0</v>
      </c>
      <c r="J195" s="24">
        <f>ABS(J$5-'4JSON'!J189)</f>
        <v>0</v>
      </c>
      <c r="K195" s="24">
        <f>ABS(K$5-'4JSON'!K189)</f>
        <v>0</v>
      </c>
      <c r="L195" s="24">
        <f>ABS(L$5-'4JSON'!L189)</f>
        <v>0</v>
      </c>
      <c r="M195" s="53" t="e">
        <f t="shared" ca="1" si="0"/>
        <v>#VALUE!</v>
      </c>
      <c r="N195" s="56" t="e">
        <f t="shared" ca="1" si="1"/>
        <v>#VALUE!</v>
      </c>
      <c r="P195" s="51"/>
      <c r="Q195" s="51"/>
      <c r="S195" s="51"/>
      <c r="T195" s="51"/>
      <c r="Z195" s="55" t="str">
        <f t="shared" si="4"/>
        <v>OIM</v>
      </c>
      <c r="AF195" s="51"/>
      <c r="AG195" s="51"/>
      <c r="AH195" s="51"/>
      <c r="AI195" s="52"/>
      <c r="AJ195" s="52"/>
      <c r="AK195" s="52"/>
      <c r="AL195" s="51"/>
      <c r="AM195" s="51"/>
      <c r="AN195" s="51"/>
      <c r="AO195" s="52"/>
      <c r="AP195" s="52"/>
      <c r="AQ195" s="52"/>
      <c r="AR195" s="51"/>
      <c r="AS195" s="51"/>
      <c r="AT195" s="51"/>
      <c r="AU195" s="52"/>
      <c r="AV195" s="52"/>
      <c r="AW195" s="52"/>
      <c r="AX195" s="51"/>
      <c r="AY195" s="51"/>
      <c r="AZ195" s="51"/>
      <c r="BA195" s="52"/>
      <c r="BB195" s="52"/>
      <c r="BC195" s="52"/>
    </row>
    <row r="196" spans="1:55" ht="13" x14ac:dyDescent="0.3">
      <c r="A196" s="23">
        <f>'4JSON'!A190</f>
        <v>63220</v>
      </c>
      <c r="B196" s="20" t="str">
        <f>'4JSON'!B190</f>
        <v>Shoemakers</v>
      </c>
      <c r="C196" s="24" t="str">
        <f>'4JSON'!D190</f>
        <v>OIM</v>
      </c>
      <c r="D196" s="24" t="e">
        <f ca="1">ABS(D$5-'4JSON'!C190)</f>
        <v>#VALUE!</v>
      </c>
      <c r="E196" s="24">
        <f ca="1">ABS(E$5-'4JSON'!E190)</f>
        <v>2</v>
      </c>
      <c r="F196" s="24">
        <f ca="1">ABS(F$5-'4JSON'!F190)</f>
        <v>3</v>
      </c>
      <c r="G196" s="24">
        <f ca="1">ABS(G$5-'4JSON'!G190)</f>
        <v>2</v>
      </c>
      <c r="H196" s="24">
        <f ca="1">ABS(H$5-'4JSON'!H190)</f>
        <v>3</v>
      </c>
      <c r="I196" s="24">
        <f>ABS(I$5-'4JSON'!I190)</f>
        <v>0</v>
      </c>
      <c r="J196" s="24">
        <f>ABS(J$5-'4JSON'!J190)</f>
        <v>0</v>
      </c>
      <c r="K196" s="24">
        <f>ABS(K$5-'4JSON'!K190)</f>
        <v>0</v>
      </c>
      <c r="L196" s="24">
        <f>ABS(L$5-'4JSON'!L190)</f>
        <v>0</v>
      </c>
      <c r="M196" s="53" t="e">
        <f t="shared" ca="1" si="0"/>
        <v>#VALUE!</v>
      </c>
      <c r="N196" s="56" t="e">
        <f t="shared" ca="1" si="1"/>
        <v>#VALUE!</v>
      </c>
      <c r="P196" s="51"/>
      <c r="Q196" s="51"/>
      <c r="S196" s="51"/>
      <c r="T196" s="51"/>
      <c r="Z196" s="55" t="str">
        <f t="shared" si="4"/>
        <v>OIM</v>
      </c>
      <c r="AF196" s="51"/>
      <c r="AG196" s="51"/>
      <c r="AH196" s="51"/>
      <c r="AI196" s="52"/>
      <c r="AJ196" s="52"/>
      <c r="AK196" s="52"/>
      <c r="AL196" s="51"/>
      <c r="AM196" s="51"/>
      <c r="AN196" s="51"/>
      <c r="AO196" s="52"/>
      <c r="AP196" s="52"/>
      <c r="AQ196" s="52"/>
      <c r="AR196" s="51"/>
      <c r="AS196" s="51"/>
      <c r="AT196" s="51"/>
      <c r="AU196" s="52"/>
      <c r="AV196" s="52"/>
      <c r="AW196" s="52"/>
      <c r="AX196" s="51"/>
      <c r="AY196" s="51"/>
      <c r="AZ196" s="51"/>
      <c r="BA196" s="52"/>
      <c r="BB196" s="52"/>
      <c r="BC196" s="52"/>
    </row>
    <row r="197" spans="1:55" ht="13" x14ac:dyDescent="0.3">
      <c r="A197" s="23">
        <f>'4JSON'!A191</f>
        <v>64200</v>
      </c>
      <c r="B197" s="20" t="str">
        <f>'4JSON'!B191</f>
        <v>Tailors</v>
      </c>
      <c r="C197" s="24" t="str">
        <f>'4JSON'!D191</f>
        <v>OIM</v>
      </c>
      <c r="D197" s="24" t="e">
        <f ca="1">ABS(D$5-'4JSON'!C191)</f>
        <v>#VALUE!</v>
      </c>
      <c r="E197" s="24">
        <f ca="1">ABS(E$5-'4JSON'!E191)</f>
        <v>2</v>
      </c>
      <c r="F197" s="24">
        <f ca="1">ABS(F$5-'4JSON'!F191)</f>
        <v>3</v>
      </c>
      <c r="G197" s="24">
        <f ca="1">ABS(G$5-'4JSON'!G191)</f>
        <v>2</v>
      </c>
      <c r="H197" s="24">
        <f ca="1">ABS(H$5-'4JSON'!H191)</f>
        <v>3</v>
      </c>
      <c r="I197" s="24">
        <f>ABS(I$5-'4JSON'!I191)</f>
        <v>0</v>
      </c>
      <c r="J197" s="24">
        <f>ABS(J$5-'4JSON'!J191)</f>
        <v>0</v>
      </c>
      <c r="K197" s="24">
        <f>ABS(K$5-'4JSON'!K191)</f>
        <v>0</v>
      </c>
      <c r="L197" s="24">
        <f>ABS(L$5-'4JSON'!L191)</f>
        <v>0</v>
      </c>
      <c r="M197" s="53" t="e">
        <f t="shared" ca="1" si="0"/>
        <v>#VALUE!</v>
      </c>
      <c r="N197" s="56" t="e">
        <f t="shared" ca="1" si="1"/>
        <v>#VALUE!</v>
      </c>
      <c r="P197" s="51"/>
      <c r="Q197" s="51"/>
      <c r="S197" s="51"/>
      <c r="T197" s="51"/>
      <c r="Z197" s="55" t="str">
        <f t="shared" si="4"/>
        <v>OIM</v>
      </c>
      <c r="AF197" s="51"/>
      <c r="AG197" s="51"/>
      <c r="AH197" s="51"/>
      <c r="AI197" s="52"/>
      <c r="AJ197" s="52"/>
      <c r="AK197" s="52"/>
      <c r="AL197" s="51"/>
      <c r="AM197" s="51"/>
      <c r="AN197" s="51"/>
      <c r="AO197" s="52"/>
      <c r="AP197" s="52"/>
      <c r="AQ197" s="52"/>
      <c r="AR197" s="51"/>
      <c r="AS197" s="51"/>
      <c r="AT197" s="51"/>
      <c r="AU197" s="52"/>
      <c r="AV197" s="52"/>
      <c r="AW197" s="52"/>
      <c r="AX197" s="51"/>
      <c r="AY197" s="51"/>
      <c r="AZ197" s="51"/>
      <c r="BA197" s="52"/>
      <c r="BB197" s="52"/>
      <c r="BC197" s="52"/>
    </row>
    <row r="198" spans="1:55" ht="13" x14ac:dyDescent="0.3">
      <c r="A198" s="23">
        <f>'4JSON'!A192</f>
        <v>72101</v>
      </c>
      <c r="B198" s="20" t="str">
        <f>'4JSON'!B192</f>
        <v>Tool and Die Makers</v>
      </c>
      <c r="C198" s="24" t="str">
        <f>'4JSON'!D192</f>
        <v>OIM</v>
      </c>
      <c r="D198" s="24" t="e">
        <f ca="1">ABS(D$5-'4JSON'!C192)</f>
        <v>#VALUE!</v>
      </c>
      <c r="E198" s="24">
        <f ca="1">ABS(E$5-'4JSON'!E192)</f>
        <v>2</v>
      </c>
      <c r="F198" s="24">
        <f ca="1">ABS(F$5-'4JSON'!F192)</f>
        <v>3</v>
      </c>
      <c r="G198" s="24">
        <f ca="1">ABS(G$5-'4JSON'!G192)</f>
        <v>2</v>
      </c>
      <c r="H198" s="24">
        <f ca="1">ABS(H$5-'4JSON'!H192)</f>
        <v>3</v>
      </c>
      <c r="I198" s="24">
        <f>ABS(I$5-'4JSON'!I192)</f>
        <v>0</v>
      </c>
      <c r="J198" s="24">
        <f>ABS(J$5-'4JSON'!J192)</f>
        <v>0</v>
      </c>
      <c r="K198" s="24">
        <f>ABS(K$5-'4JSON'!K192)</f>
        <v>0</v>
      </c>
      <c r="L198" s="24">
        <f>ABS(L$5-'4JSON'!L192)</f>
        <v>0</v>
      </c>
      <c r="M198" s="53" t="e">
        <f t="shared" ca="1" si="0"/>
        <v>#VALUE!</v>
      </c>
      <c r="N198" s="56" t="e">
        <f t="shared" ca="1" si="1"/>
        <v>#VALUE!</v>
      </c>
      <c r="P198" s="51"/>
      <c r="Q198" s="51"/>
      <c r="S198" s="51"/>
      <c r="T198" s="51"/>
      <c r="Z198" s="55" t="str">
        <f t="shared" si="4"/>
        <v>OIM</v>
      </c>
      <c r="AF198" s="51"/>
      <c r="AG198" s="51"/>
      <c r="AH198" s="51"/>
      <c r="AI198" s="52"/>
      <c r="AJ198" s="52"/>
      <c r="AK198" s="52"/>
      <c r="AL198" s="51"/>
      <c r="AM198" s="51"/>
      <c r="AN198" s="51"/>
      <c r="AO198" s="52"/>
      <c r="AP198" s="52"/>
      <c r="AQ198" s="52"/>
      <c r="AR198" s="51"/>
      <c r="AS198" s="51"/>
      <c r="AT198" s="51"/>
      <c r="AU198" s="52"/>
      <c r="AV198" s="52"/>
      <c r="AW198" s="52"/>
      <c r="AX198" s="51"/>
      <c r="AY198" s="51"/>
      <c r="AZ198" s="51"/>
      <c r="BA198" s="52"/>
      <c r="BB198" s="52"/>
      <c r="BC198" s="52"/>
    </row>
    <row r="199" spans="1:55" ht="13" x14ac:dyDescent="0.3">
      <c r="A199" s="23">
        <f>'4JSON'!A193</f>
        <v>72410</v>
      </c>
      <c r="B199" s="20" t="str">
        <f>'4JSON'!B193</f>
        <v>Transport Truck and Trailer Mechanics</v>
      </c>
      <c r="C199" s="24" t="str">
        <f>'4JSON'!D193</f>
        <v>OIM</v>
      </c>
      <c r="D199" s="24" t="e">
        <f ca="1">ABS(D$5-'4JSON'!C193)</f>
        <v>#VALUE!</v>
      </c>
      <c r="E199" s="24">
        <f ca="1">ABS(E$5-'4JSON'!E193)</f>
        <v>2</v>
      </c>
      <c r="F199" s="24">
        <f ca="1">ABS(F$5-'4JSON'!F193)</f>
        <v>3</v>
      </c>
      <c r="G199" s="24">
        <f ca="1">ABS(G$5-'4JSON'!G193)</f>
        <v>2</v>
      </c>
      <c r="H199" s="24">
        <f ca="1">ABS(H$5-'4JSON'!H193)</f>
        <v>3</v>
      </c>
      <c r="I199" s="24">
        <f>ABS(I$5-'4JSON'!I193)</f>
        <v>0</v>
      </c>
      <c r="J199" s="24">
        <f>ABS(J$5-'4JSON'!J193)</f>
        <v>0</v>
      </c>
      <c r="K199" s="24">
        <f>ABS(K$5-'4JSON'!K193)</f>
        <v>0</v>
      </c>
      <c r="L199" s="24">
        <f>ABS(L$5-'4JSON'!L193)</f>
        <v>0</v>
      </c>
      <c r="M199" s="53" t="e">
        <f t="shared" ca="1" si="0"/>
        <v>#VALUE!</v>
      </c>
      <c r="N199" s="56" t="e">
        <f t="shared" ca="1" si="1"/>
        <v>#VALUE!</v>
      </c>
      <c r="P199" s="51"/>
      <c r="Q199" s="51"/>
      <c r="S199" s="51"/>
      <c r="T199" s="51"/>
      <c r="Z199" s="55" t="str">
        <f t="shared" si="4"/>
        <v>OIM</v>
      </c>
      <c r="AF199" s="51"/>
      <c r="AG199" s="51"/>
      <c r="AH199" s="51"/>
      <c r="AI199" s="52"/>
      <c r="AJ199" s="52"/>
      <c r="AK199" s="52"/>
      <c r="AL199" s="51"/>
      <c r="AM199" s="51"/>
      <c r="AN199" s="51"/>
      <c r="AO199" s="52"/>
      <c r="AP199" s="52"/>
      <c r="AQ199" s="52"/>
      <c r="AR199" s="51"/>
      <c r="AS199" s="51"/>
      <c r="AT199" s="51"/>
      <c r="AU199" s="52"/>
      <c r="AV199" s="52"/>
      <c r="AW199" s="52"/>
      <c r="AX199" s="51"/>
      <c r="AY199" s="51"/>
      <c r="AZ199" s="51"/>
      <c r="BA199" s="52"/>
      <c r="BB199" s="52"/>
      <c r="BC199" s="52"/>
    </row>
    <row r="200" spans="1:55" ht="13" x14ac:dyDescent="0.3">
      <c r="A200" s="23">
        <f>'4JSON'!A194</f>
        <v>83100</v>
      </c>
      <c r="B200" s="20" t="str">
        <f>'4JSON'!B194</f>
        <v>Underground Production and Development Miners</v>
      </c>
      <c r="C200" s="24" t="str">
        <f>'4JSON'!D194</f>
        <v>OIM</v>
      </c>
      <c r="D200" s="24" t="e">
        <f ca="1">ABS(D$5-'4JSON'!C194)</f>
        <v>#VALUE!</v>
      </c>
      <c r="E200" s="24">
        <f ca="1">ABS(E$5-'4JSON'!E194)</f>
        <v>2</v>
      </c>
      <c r="F200" s="24">
        <f ca="1">ABS(F$5-'4JSON'!F194)</f>
        <v>3</v>
      </c>
      <c r="G200" s="24">
        <f ca="1">ABS(G$5-'4JSON'!G194)</f>
        <v>2</v>
      </c>
      <c r="H200" s="24">
        <f ca="1">ABS(H$5-'4JSON'!H194)</f>
        <v>3</v>
      </c>
      <c r="I200" s="24">
        <f>ABS(I$5-'4JSON'!I194)</f>
        <v>0</v>
      </c>
      <c r="J200" s="24">
        <f>ABS(J$5-'4JSON'!J194)</f>
        <v>0</v>
      </c>
      <c r="K200" s="24">
        <f>ABS(K$5-'4JSON'!K194)</f>
        <v>0</v>
      </c>
      <c r="L200" s="24">
        <f>ABS(L$5-'4JSON'!L194)</f>
        <v>0</v>
      </c>
      <c r="M200" s="53" t="e">
        <f t="shared" ca="1" si="0"/>
        <v>#VALUE!</v>
      </c>
      <c r="N200" s="56" t="e">
        <f t="shared" ca="1" si="1"/>
        <v>#VALUE!</v>
      </c>
      <c r="P200" s="51"/>
      <c r="Q200" s="51"/>
      <c r="S200" s="51"/>
      <c r="T200" s="51"/>
      <c r="Z200" s="55" t="str">
        <f t="shared" si="4"/>
        <v>OIM</v>
      </c>
      <c r="AF200" s="51"/>
      <c r="AG200" s="51"/>
      <c r="AH200" s="51"/>
      <c r="AI200" s="52"/>
      <c r="AJ200" s="52"/>
      <c r="AK200" s="52"/>
      <c r="AL200" s="51"/>
      <c r="AM200" s="51"/>
      <c r="AN200" s="51"/>
      <c r="AO200" s="52"/>
      <c r="AP200" s="52"/>
      <c r="AQ200" s="52"/>
      <c r="AR200" s="51"/>
      <c r="AS200" s="51"/>
      <c r="AT200" s="51"/>
      <c r="AU200" s="52"/>
      <c r="AV200" s="52"/>
      <c r="AW200" s="52"/>
      <c r="AX200" s="51"/>
      <c r="AY200" s="51"/>
      <c r="AZ200" s="51"/>
      <c r="BA200" s="52"/>
      <c r="BB200" s="52"/>
      <c r="BC200" s="52"/>
    </row>
    <row r="201" spans="1:55" ht="13" x14ac:dyDescent="0.3">
      <c r="A201" s="23">
        <f>'4JSON'!A195</f>
        <v>92101</v>
      </c>
      <c r="B201" s="20" t="str">
        <f>'4JSON'!B195</f>
        <v>Waste Plant Operators</v>
      </c>
      <c r="C201" s="24" t="str">
        <f>'4JSON'!D195</f>
        <v>OIM</v>
      </c>
      <c r="D201" s="24" t="e">
        <f ca="1">ABS(D$5-'4JSON'!C195)</f>
        <v>#VALUE!</v>
      </c>
      <c r="E201" s="24">
        <f ca="1">ABS(E$5-'4JSON'!E195)</f>
        <v>2</v>
      </c>
      <c r="F201" s="24">
        <f ca="1">ABS(F$5-'4JSON'!F195)</f>
        <v>3</v>
      </c>
      <c r="G201" s="24">
        <f ca="1">ABS(G$5-'4JSON'!G195)</f>
        <v>2</v>
      </c>
      <c r="H201" s="24">
        <f ca="1">ABS(H$5-'4JSON'!H195)</f>
        <v>3</v>
      </c>
      <c r="I201" s="24">
        <f>ABS(I$5-'4JSON'!I195)</f>
        <v>0</v>
      </c>
      <c r="J201" s="24">
        <f>ABS(J$5-'4JSON'!J195)</f>
        <v>0</v>
      </c>
      <c r="K201" s="24">
        <f>ABS(K$5-'4JSON'!K195)</f>
        <v>0</v>
      </c>
      <c r="L201" s="24">
        <f>ABS(L$5-'4JSON'!L195)</f>
        <v>0</v>
      </c>
      <c r="M201" s="53" t="e">
        <f t="shared" ca="1" si="0"/>
        <v>#VALUE!</v>
      </c>
      <c r="N201" s="56" t="e">
        <f t="shared" ca="1" si="1"/>
        <v>#VALUE!</v>
      </c>
      <c r="P201" s="51"/>
      <c r="Q201" s="51"/>
      <c r="S201" s="51"/>
      <c r="T201" s="51"/>
      <c r="Z201" s="55" t="str">
        <f t="shared" si="4"/>
        <v>OIM</v>
      </c>
      <c r="AF201" s="51"/>
      <c r="AG201" s="51"/>
      <c r="AH201" s="51"/>
      <c r="AI201" s="52"/>
      <c r="AJ201" s="52"/>
      <c r="AK201" s="52"/>
      <c r="AL201" s="51"/>
      <c r="AM201" s="51"/>
      <c r="AN201" s="51"/>
      <c r="AO201" s="52"/>
      <c r="AP201" s="52"/>
      <c r="AQ201" s="52"/>
      <c r="AR201" s="51"/>
      <c r="AS201" s="51"/>
      <c r="AT201" s="51"/>
      <c r="AU201" s="52"/>
      <c r="AV201" s="52"/>
      <c r="AW201" s="52"/>
      <c r="AX201" s="51"/>
      <c r="AY201" s="51"/>
      <c r="AZ201" s="51"/>
      <c r="BA201" s="52"/>
      <c r="BB201" s="52"/>
      <c r="BC201" s="52"/>
    </row>
    <row r="202" spans="1:55" ht="13" x14ac:dyDescent="0.3">
      <c r="A202" s="23">
        <f>'4JSON'!A196</f>
        <v>62202</v>
      </c>
      <c r="B202" s="20" t="str">
        <f>'4JSON'!B196</f>
        <v>Watch Repairers</v>
      </c>
      <c r="C202" s="24" t="str">
        <f>'4JSON'!D196</f>
        <v>OIM</v>
      </c>
      <c r="D202" s="24" t="e">
        <f ca="1">ABS(D$5-'4JSON'!C196)</f>
        <v>#VALUE!</v>
      </c>
      <c r="E202" s="24">
        <f ca="1">ABS(E$5-'4JSON'!E196)</f>
        <v>2</v>
      </c>
      <c r="F202" s="24">
        <f ca="1">ABS(F$5-'4JSON'!F196)</f>
        <v>3</v>
      </c>
      <c r="G202" s="24">
        <f ca="1">ABS(G$5-'4JSON'!G196)</f>
        <v>2</v>
      </c>
      <c r="H202" s="24">
        <f ca="1">ABS(H$5-'4JSON'!H196)</f>
        <v>3</v>
      </c>
      <c r="I202" s="24">
        <f>ABS(I$5-'4JSON'!I196)</f>
        <v>0</v>
      </c>
      <c r="J202" s="24">
        <f>ABS(J$5-'4JSON'!J196)</f>
        <v>0</v>
      </c>
      <c r="K202" s="24">
        <f>ABS(K$5-'4JSON'!K196)</f>
        <v>0</v>
      </c>
      <c r="L202" s="24">
        <f>ABS(L$5-'4JSON'!L196)</f>
        <v>0</v>
      </c>
      <c r="M202" s="53" t="e">
        <f t="shared" ca="1" si="0"/>
        <v>#VALUE!</v>
      </c>
      <c r="N202" s="56" t="e">
        <f t="shared" ca="1" si="1"/>
        <v>#VALUE!</v>
      </c>
      <c r="P202" s="51"/>
      <c r="Q202" s="51"/>
      <c r="S202" s="51"/>
      <c r="T202" s="51"/>
      <c r="Z202" s="55" t="str">
        <f t="shared" si="4"/>
        <v>OIM</v>
      </c>
      <c r="AF202" s="51"/>
      <c r="AG202" s="51"/>
      <c r="AH202" s="51"/>
      <c r="AI202" s="52"/>
      <c r="AJ202" s="52"/>
      <c r="AK202" s="52"/>
      <c r="AL202" s="51"/>
      <c r="AM202" s="51"/>
      <c r="AN202" s="51"/>
      <c r="AO202" s="52"/>
      <c r="AP202" s="52"/>
      <c r="AQ202" s="52"/>
      <c r="AR202" s="51"/>
      <c r="AS202" s="51"/>
      <c r="AT202" s="51"/>
      <c r="AU202" s="52"/>
      <c r="AV202" s="52"/>
      <c r="AW202" s="52"/>
      <c r="AX202" s="51"/>
      <c r="AY202" s="51"/>
      <c r="AZ202" s="51"/>
      <c r="BA202" s="52"/>
      <c r="BB202" s="52"/>
      <c r="BC202" s="52"/>
    </row>
    <row r="203" spans="1:55" ht="13" x14ac:dyDescent="0.3">
      <c r="A203" s="23">
        <f>'4JSON'!A197</f>
        <v>92101</v>
      </c>
      <c r="B203" s="20" t="str">
        <f>'4JSON'!B197</f>
        <v>Water Plant Operators</v>
      </c>
      <c r="C203" s="24" t="str">
        <f>'4JSON'!D197</f>
        <v>OIM</v>
      </c>
      <c r="D203" s="24" t="e">
        <f ca="1">ABS(D$5-'4JSON'!C197)</f>
        <v>#VALUE!</v>
      </c>
      <c r="E203" s="24">
        <f ca="1">ABS(E$5-'4JSON'!E197)</f>
        <v>2</v>
      </c>
      <c r="F203" s="24">
        <f ca="1">ABS(F$5-'4JSON'!F197)</f>
        <v>3</v>
      </c>
      <c r="G203" s="24">
        <f ca="1">ABS(G$5-'4JSON'!G197)</f>
        <v>2</v>
      </c>
      <c r="H203" s="24">
        <f ca="1">ABS(H$5-'4JSON'!H197)</f>
        <v>3</v>
      </c>
      <c r="I203" s="24">
        <f>ABS(I$5-'4JSON'!I197)</f>
        <v>0</v>
      </c>
      <c r="J203" s="24">
        <f>ABS(J$5-'4JSON'!J197)</f>
        <v>0</v>
      </c>
      <c r="K203" s="24">
        <f>ABS(K$5-'4JSON'!K197)</f>
        <v>0</v>
      </c>
      <c r="L203" s="24">
        <f>ABS(L$5-'4JSON'!L197)</f>
        <v>0</v>
      </c>
      <c r="M203" s="53" t="e">
        <f t="shared" ca="1" si="0"/>
        <v>#VALUE!</v>
      </c>
      <c r="N203" s="56" t="e">
        <f t="shared" ca="1" si="1"/>
        <v>#VALUE!</v>
      </c>
      <c r="P203" s="51"/>
      <c r="Q203" s="51"/>
      <c r="S203" s="51"/>
      <c r="T203" s="51"/>
      <c r="Z203" s="55" t="str">
        <f t="shared" si="4"/>
        <v>OIM</v>
      </c>
      <c r="AF203" s="51"/>
      <c r="AG203" s="51"/>
      <c r="AH203" s="51"/>
      <c r="AI203" s="52"/>
      <c r="AJ203" s="52"/>
      <c r="AK203" s="52"/>
      <c r="AL203" s="51"/>
      <c r="AM203" s="51"/>
      <c r="AN203" s="51"/>
      <c r="AO203" s="52"/>
      <c r="AP203" s="52"/>
      <c r="AQ203" s="52"/>
      <c r="AR203" s="51"/>
      <c r="AS203" s="51"/>
      <c r="AT203" s="51"/>
      <c r="AU203" s="52"/>
      <c r="AV203" s="52"/>
      <c r="AW203" s="52"/>
      <c r="AX203" s="51"/>
      <c r="AY203" s="51"/>
      <c r="AZ203" s="51"/>
      <c r="BA203" s="52"/>
      <c r="BB203" s="52"/>
      <c r="BC203" s="52"/>
    </row>
    <row r="204" spans="1:55" ht="13" x14ac:dyDescent="0.3">
      <c r="A204" s="23">
        <f>'4JSON'!A198</f>
        <v>72204</v>
      </c>
      <c r="B204" s="20" t="str">
        <f>'4JSON'!B198</f>
        <v>Cable Television Maintenance Technicians</v>
      </c>
      <c r="C204" s="24" t="str">
        <f>'4JSON'!D198</f>
        <v>Oim</v>
      </c>
      <c r="D204" s="24" t="e">
        <f ca="1">ABS(D$5-'4JSON'!C198)</f>
        <v>#VALUE!</v>
      </c>
      <c r="E204" s="24">
        <f ca="1">ABS(E$5-'4JSON'!E198)</f>
        <v>2</v>
      </c>
      <c r="F204" s="24">
        <f ca="1">ABS(F$5-'4JSON'!F198)</f>
        <v>3</v>
      </c>
      <c r="G204" s="24">
        <f ca="1">ABS(G$5-'4JSON'!G198)</f>
        <v>2</v>
      </c>
      <c r="H204" s="24">
        <f ca="1">ABS(H$5-'4JSON'!H198)</f>
        <v>3</v>
      </c>
      <c r="I204" s="24">
        <f>ABS(I$5-'4JSON'!I198)</f>
        <v>0</v>
      </c>
      <c r="J204" s="24">
        <f>ABS(J$5-'4JSON'!J198)</f>
        <v>0</v>
      </c>
      <c r="K204" s="24">
        <f>ABS(K$5-'4JSON'!K198)</f>
        <v>0</v>
      </c>
      <c r="L204" s="24">
        <f>ABS(L$5-'4JSON'!L198)</f>
        <v>0</v>
      </c>
      <c r="M204" s="53" t="e">
        <f t="shared" ca="1" si="0"/>
        <v>#VALUE!</v>
      </c>
      <c r="N204" s="56" t="e">
        <f t="shared" ca="1" si="1"/>
        <v>#VALUE!</v>
      </c>
      <c r="P204" s="51"/>
      <c r="Q204" s="51"/>
      <c r="S204" s="51"/>
      <c r="T204" s="51"/>
      <c r="Z204" s="55" t="str">
        <f t="shared" si="4"/>
        <v>OIM</v>
      </c>
      <c r="AF204" s="51"/>
      <c r="AG204" s="51"/>
      <c r="AH204" s="51"/>
      <c r="AI204" s="52"/>
      <c r="AJ204" s="52"/>
      <c r="AK204" s="52"/>
      <c r="AL204" s="51"/>
      <c r="AM204" s="51"/>
      <c r="AN204" s="51"/>
      <c r="AO204" s="52"/>
      <c r="AP204" s="52"/>
      <c r="AQ204" s="52"/>
      <c r="AR204" s="51"/>
      <c r="AS204" s="51"/>
      <c r="AT204" s="51"/>
      <c r="AU204" s="52"/>
      <c r="AV204" s="52"/>
      <c r="AW204" s="52"/>
      <c r="AX204" s="51"/>
      <c r="AY204" s="51"/>
      <c r="AZ204" s="51"/>
      <c r="BA204" s="52"/>
      <c r="BB204" s="52"/>
      <c r="BC204" s="52"/>
    </row>
    <row r="205" spans="1:55" ht="13" x14ac:dyDescent="0.3">
      <c r="A205" s="23">
        <f>'4JSON'!A199</f>
        <v>72203</v>
      </c>
      <c r="B205" s="20" t="str">
        <f>'4JSON'!B199</f>
        <v>Electrical Power Line and Cable Workers</v>
      </c>
      <c r="C205" s="24" t="str">
        <f>'4JSON'!D199</f>
        <v>Oim</v>
      </c>
      <c r="D205" s="24" t="e">
        <f ca="1">ABS(D$5-'4JSON'!C199)</f>
        <v>#VALUE!</v>
      </c>
      <c r="E205" s="24">
        <f ca="1">ABS(E$5-'4JSON'!E199)</f>
        <v>2</v>
      </c>
      <c r="F205" s="24">
        <f ca="1">ABS(F$5-'4JSON'!F199)</f>
        <v>3</v>
      </c>
      <c r="G205" s="24">
        <f ca="1">ABS(G$5-'4JSON'!G199)</f>
        <v>2</v>
      </c>
      <c r="H205" s="24">
        <f ca="1">ABS(H$5-'4JSON'!H199)</f>
        <v>3</v>
      </c>
      <c r="I205" s="24">
        <f>ABS(I$5-'4JSON'!I199)</f>
        <v>0</v>
      </c>
      <c r="J205" s="24">
        <f>ABS(J$5-'4JSON'!J199)</f>
        <v>0</v>
      </c>
      <c r="K205" s="24">
        <f>ABS(K$5-'4JSON'!K199)</f>
        <v>0</v>
      </c>
      <c r="L205" s="24">
        <f>ABS(L$5-'4JSON'!L199)</f>
        <v>0</v>
      </c>
      <c r="M205" s="53" t="e">
        <f t="shared" ca="1" si="0"/>
        <v>#VALUE!</v>
      </c>
      <c r="N205" s="56" t="e">
        <f t="shared" ca="1" si="1"/>
        <v>#VALUE!</v>
      </c>
      <c r="P205" s="51"/>
      <c r="Q205" s="51"/>
      <c r="S205" s="51"/>
      <c r="T205" s="51"/>
      <c r="Z205" s="55" t="str">
        <f t="shared" si="4"/>
        <v>OIM</v>
      </c>
      <c r="AF205" s="51"/>
      <c r="AG205" s="51"/>
      <c r="AH205" s="51"/>
      <c r="AI205" s="52"/>
      <c r="AJ205" s="52"/>
      <c r="AK205" s="52"/>
      <c r="AL205" s="51"/>
      <c r="AM205" s="51"/>
      <c r="AN205" s="51"/>
      <c r="AO205" s="52"/>
      <c r="AP205" s="52"/>
      <c r="AQ205" s="52"/>
      <c r="AR205" s="51"/>
      <c r="AS205" s="51"/>
      <c r="AT205" s="51"/>
      <c r="AU205" s="52"/>
      <c r="AV205" s="52"/>
      <c r="AW205" s="52"/>
      <c r="AX205" s="51"/>
      <c r="AY205" s="51"/>
      <c r="AZ205" s="51"/>
      <c r="BA205" s="52"/>
      <c r="BB205" s="52"/>
      <c r="BC205" s="52"/>
    </row>
    <row r="206" spans="1:55" ht="13" x14ac:dyDescent="0.3">
      <c r="A206" s="23">
        <f>'4JSON'!A200</f>
        <v>72200</v>
      </c>
      <c r="B206" s="20" t="str">
        <f>'4JSON'!B200</f>
        <v>Electricians (Except Industrial and Power System)</v>
      </c>
      <c r="C206" s="24" t="str">
        <f>'4JSON'!D200</f>
        <v>Oim</v>
      </c>
      <c r="D206" s="24" t="e">
        <f ca="1">ABS(D$5-'4JSON'!C200)</f>
        <v>#VALUE!</v>
      </c>
      <c r="E206" s="24">
        <f ca="1">ABS(E$5-'4JSON'!E200)</f>
        <v>2</v>
      </c>
      <c r="F206" s="24">
        <f ca="1">ABS(F$5-'4JSON'!F200)</f>
        <v>3</v>
      </c>
      <c r="G206" s="24">
        <f ca="1">ABS(G$5-'4JSON'!G200)</f>
        <v>2</v>
      </c>
      <c r="H206" s="24">
        <f ca="1">ABS(H$5-'4JSON'!H200)</f>
        <v>3</v>
      </c>
      <c r="I206" s="24">
        <f>ABS(I$5-'4JSON'!I200)</f>
        <v>0</v>
      </c>
      <c r="J206" s="24">
        <f>ABS(J$5-'4JSON'!J200)</f>
        <v>0</v>
      </c>
      <c r="K206" s="24">
        <f>ABS(K$5-'4JSON'!K200)</f>
        <v>0</v>
      </c>
      <c r="L206" s="24">
        <f>ABS(L$5-'4JSON'!L200)</f>
        <v>0</v>
      </c>
      <c r="M206" s="53" t="e">
        <f t="shared" ca="1" si="0"/>
        <v>#VALUE!</v>
      </c>
      <c r="N206" s="56" t="e">
        <f t="shared" ca="1" si="1"/>
        <v>#VALUE!</v>
      </c>
      <c r="P206" s="51"/>
      <c r="Q206" s="51"/>
      <c r="S206" s="51"/>
      <c r="T206" s="51"/>
      <c r="Z206" s="55" t="str">
        <f t="shared" si="4"/>
        <v>OIM</v>
      </c>
      <c r="AF206" s="51"/>
      <c r="AG206" s="51"/>
      <c r="AH206" s="51"/>
      <c r="AI206" s="52"/>
      <c r="AJ206" s="52"/>
      <c r="AK206" s="52"/>
      <c r="AL206" s="51"/>
      <c r="AM206" s="51"/>
      <c r="AN206" s="51"/>
      <c r="AO206" s="52"/>
      <c r="AP206" s="52"/>
      <c r="AQ206" s="52"/>
      <c r="AR206" s="51"/>
      <c r="AS206" s="51"/>
      <c r="AT206" s="51"/>
      <c r="AU206" s="52"/>
      <c r="AV206" s="52"/>
      <c r="AW206" s="52"/>
      <c r="AX206" s="51"/>
      <c r="AY206" s="51"/>
      <c r="AZ206" s="51"/>
      <c r="BA206" s="52"/>
      <c r="BB206" s="52"/>
      <c r="BC206" s="52"/>
    </row>
    <row r="207" spans="1:55" ht="13" x14ac:dyDescent="0.3">
      <c r="A207" s="23">
        <f>'4JSON'!A201</f>
        <v>72201</v>
      </c>
      <c r="B207" s="20" t="str">
        <f>'4JSON'!B201</f>
        <v>Industrial Electricians</v>
      </c>
      <c r="C207" s="24" t="str">
        <f>'4JSON'!D201</f>
        <v>Oim</v>
      </c>
      <c r="D207" s="24" t="e">
        <f ca="1">ABS(D$5-'4JSON'!C201)</f>
        <v>#VALUE!</v>
      </c>
      <c r="E207" s="24">
        <f ca="1">ABS(E$5-'4JSON'!E201)</f>
        <v>2</v>
      </c>
      <c r="F207" s="24">
        <f ca="1">ABS(F$5-'4JSON'!F201)</f>
        <v>3</v>
      </c>
      <c r="G207" s="24">
        <f ca="1">ABS(G$5-'4JSON'!G201)</f>
        <v>2</v>
      </c>
      <c r="H207" s="24">
        <f ca="1">ABS(H$5-'4JSON'!H201)</f>
        <v>3</v>
      </c>
      <c r="I207" s="24">
        <f>ABS(I$5-'4JSON'!I201)</f>
        <v>0</v>
      </c>
      <c r="J207" s="24">
        <f>ABS(J$5-'4JSON'!J201)</f>
        <v>0</v>
      </c>
      <c r="K207" s="24">
        <f>ABS(K$5-'4JSON'!K201)</f>
        <v>0</v>
      </c>
      <c r="L207" s="24">
        <f>ABS(L$5-'4JSON'!L201)</f>
        <v>0</v>
      </c>
      <c r="M207" s="53" t="e">
        <f t="shared" ca="1" si="0"/>
        <v>#VALUE!</v>
      </c>
      <c r="N207" s="56" t="e">
        <f t="shared" ca="1" si="1"/>
        <v>#VALUE!</v>
      </c>
      <c r="P207" s="51"/>
      <c r="Q207" s="51"/>
      <c r="S207" s="51"/>
      <c r="T207" s="51"/>
      <c r="Z207" s="55" t="str">
        <f t="shared" si="4"/>
        <v>OIM</v>
      </c>
      <c r="AF207" s="51"/>
      <c r="AG207" s="51"/>
      <c r="AH207" s="51"/>
      <c r="AI207" s="52"/>
      <c r="AJ207" s="52"/>
      <c r="AK207" s="52"/>
      <c r="AL207" s="51"/>
      <c r="AM207" s="51"/>
      <c r="AN207" s="51"/>
      <c r="AO207" s="52"/>
      <c r="AP207" s="52"/>
      <c r="AQ207" s="52"/>
      <c r="AR207" s="51"/>
      <c r="AS207" s="51"/>
      <c r="AT207" s="51"/>
      <c r="AU207" s="52"/>
      <c r="AV207" s="52"/>
      <c r="AW207" s="52"/>
      <c r="AX207" s="51"/>
      <c r="AY207" s="51"/>
      <c r="AZ207" s="51"/>
      <c r="BA207" s="52"/>
      <c r="BB207" s="52"/>
      <c r="BC207" s="52"/>
    </row>
    <row r="208" spans="1:55" ht="13" x14ac:dyDescent="0.3">
      <c r="A208" s="23">
        <f>'4JSON'!A202</f>
        <v>72300</v>
      </c>
      <c r="B208" s="20" t="str">
        <f>'4JSON'!B202</f>
        <v>Plumbers</v>
      </c>
      <c r="C208" s="24" t="str">
        <f>'4JSON'!D202</f>
        <v>Oim</v>
      </c>
      <c r="D208" s="24" t="e">
        <f ca="1">ABS(D$5-'4JSON'!C202)</f>
        <v>#VALUE!</v>
      </c>
      <c r="E208" s="24">
        <f ca="1">ABS(E$5-'4JSON'!E202)</f>
        <v>2</v>
      </c>
      <c r="F208" s="24">
        <f ca="1">ABS(F$5-'4JSON'!F202)</f>
        <v>3</v>
      </c>
      <c r="G208" s="24">
        <f ca="1">ABS(G$5-'4JSON'!G202)</f>
        <v>2</v>
      </c>
      <c r="H208" s="24">
        <f ca="1">ABS(H$5-'4JSON'!H202)</f>
        <v>3</v>
      </c>
      <c r="I208" s="24">
        <f>ABS(I$5-'4JSON'!I202)</f>
        <v>0</v>
      </c>
      <c r="J208" s="24">
        <f>ABS(J$5-'4JSON'!J202)</f>
        <v>0</v>
      </c>
      <c r="K208" s="24">
        <f>ABS(K$5-'4JSON'!K202)</f>
        <v>0</v>
      </c>
      <c r="L208" s="24">
        <f>ABS(L$5-'4JSON'!L202)</f>
        <v>0</v>
      </c>
      <c r="M208" s="53" t="e">
        <f t="shared" ca="1" si="0"/>
        <v>#VALUE!</v>
      </c>
      <c r="N208" s="56" t="e">
        <f t="shared" ca="1" si="1"/>
        <v>#VALUE!</v>
      </c>
      <c r="P208" s="51"/>
      <c r="Q208" s="51"/>
      <c r="S208" s="51"/>
      <c r="T208" s="51"/>
      <c r="Z208" s="55" t="str">
        <f t="shared" si="4"/>
        <v>OIM</v>
      </c>
      <c r="AF208" s="51"/>
      <c r="AG208" s="51"/>
      <c r="AH208" s="51"/>
      <c r="AI208" s="52"/>
      <c r="AJ208" s="52"/>
      <c r="AK208" s="52"/>
      <c r="AL208" s="51"/>
      <c r="AM208" s="51"/>
      <c r="AN208" s="51"/>
      <c r="AO208" s="52"/>
      <c r="AP208" s="52"/>
      <c r="AQ208" s="52"/>
      <c r="AR208" s="51"/>
      <c r="AS208" s="51"/>
      <c r="AT208" s="51"/>
      <c r="AU208" s="52"/>
      <c r="AV208" s="52"/>
      <c r="AW208" s="52"/>
      <c r="AX208" s="51"/>
      <c r="AY208" s="51"/>
      <c r="AZ208" s="51"/>
      <c r="BA208" s="52"/>
      <c r="BB208" s="52"/>
      <c r="BC208" s="52"/>
    </row>
    <row r="209" spans="1:55" ht="13" x14ac:dyDescent="0.3">
      <c r="A209" s="23">
        <f>'4JSON'!A203</f>
        <v>72202</v>
      </c>
      <c r="B209" s="20" t="str">
        <f>'4JSON'!B203</f>
        <v>Power System Electricians</v>
      </c>
      <c r="C209" s="24" t="str">
        <f>'4JSON'!D203</f>
        <v>Oim</v>
      </c>
      <c r="D209" s="24" t="e">
        <f ca="1">ABS(D$5-'4JSON'!C203)</f>
        <v>#VALUE!</v>
      </c>
      <c r="E209" s="24">
        <f ca="1">ABS(E$5-'4JSON'!E203)</f>
        <v>2</v>
      </c>
      <c r="F209" s="24">
        <f ca="1">ABS(F$5-'4JSON'!F203)</f>
        <v>3</v>
      </c>
      <c r="G209" s="24">
        <f ca="1">ABS(G$5-'4JSON'!G203)</f>
        <v>2</v>
      </c>
      <c r="H209" s="24">
        <f ca="1">ABS(H$5-'4JSON'!H203)</f>
        <v>3</v>
      </c>
      <c r="I209" s="24">
        <f>ABS(I$5-'4JSON'!I203)</f>
        <v>0</v>
      </c>
      <c r="J209" s="24">
        <f>ABS(J$5-'4JSON'!J203)</f>
        <v>0</v>
      </c>
      <c r="K209" s="24">
        <f>ABS(K$5-'4JSON'!K203)</f>
        <v>0</v>
      </c>
      <c r="L209" s="24">
        <f>ABS(L$5-'4JSON'!L203)</f>
        <v>0</v>
      </c>
      <c r="M209" s="53" t="e">
        <f t="shared" ca="1" si="0"/>
        <v>#VALUE!</v>
      </c>
      <c r="N209" s="56" t="e">
        <f t="shared" ca="1" si="1"/>
        <v>#VALUE!</v>
      </c>
      <c r="P209" s="51"/>
      <c r="Q209" s="51"/>
      <c r="S209" s="51"/>
      <c r="T209" s="51"/>
      <c r="Z209" s="55" t="str">
        <f t="shared" si="4"/>
        <v>OIM</v>
      </c>
      <c r="AF209" s="51"/>
      <c r="AG209" s="51"/>
      <c r="AH209" s="51"/>
      <c r="AI209" s="52"/>
      <c r="AJ209" s="52"/>
      <c r="AK209" s="52"/>
      <c r="AL209" s="51"/>
      <c r="AM209" s="51"/>
      <c r="AN209" s="51"/>
      <c r="AO209" s="52"/>
      <c r="AP209" s="52"/>
      <c r="AQ209" s="52"/>
      <c r="AR209" s="51"/>
      <c r="AS209" s="51"/>
      <c r="AT209" s="51"/>
      <c r="AU209" s="52"/>
      <c r="AV209" s="52"/>
      <c r="AW209" s="52"/>
      <c r="AX209" s="51"/>
      <c r="AY209" s="51"/>
      <c r="AZ209" s="51"/>
      <c r="BA209" s="52"/>
      <c r="BB209" s="52"/>
      <c r="BC209" s="52"/>
    </row>
    <row r="210" spans="1:55" ht="13" x14ac:dyDescent="0.3">
      <c r="A210" s="23">
        <f>'4JSON'!A204</f>
        <v>72301</v>
      </c>
      <c r="B210" s="20" t="str">
        <f>'4JSON'!B204</f>
        <v>Sprinkler System Installers</v>
      </c>
      <c r="C210" s="24" t="str">
        <f>'4JSON'!D204</f>
        <v>Oim</v>
      </c>
      <c r="D210" s="24" t="e">
        <f ca="1">ABS(D$5-'4JSON'!C204)</f>
        <v>#VALUE!</v>
      </c>
      <c r="E210" s="24">
        <f ca="1">ABS(E$5-'4JSON'!E204)</f>
        <v>2</v>
      </c>
      <c r="F210" s="24">
        <f ca="1">ABS(F$5-'4JSON'!F204)</f>
        <v>3</v>
      </c>
      <c r="G210" s="24">
        <f ca="1">ABS(G$5-'4JSON'!G204)</f>
        <v>2</v>
      </c>
      <c r="H210" s="24">
        <f ca="1">ABS(H$5-'4JSON'!H204)</f>
        <v>3</v>
      </c>
      <c r="I210" s="24">
        <f>ABS(I$5-'4JSON'!I204)</f>
        <v>0</v>
      </c>
      <c r="J210" s="24">
        <f>ABS(J$5-'4JSON'!J204)</f>
        <v>0</v>
      </c>
      <c r="K210" s="24">
        <f>ABS(K$5-'4JSON'!K204)</f>
        <v>0</v>
      </c>
      <c r="L210" s="24">
        <f>ABS(L$5-'4JSON'!L204)</f>
        <v>0</v>
      </c>
      <c r="M210" s="53" t="e">
        <f t="shared" ca="1" si="0"/>
        <v>#VALUE!</v>
      </c>
      <c r="N210" s="56" t="e">
        <f t="shared" ca="1" si="1"/>
        <v>#VALUE!</v>
      </c>
      <c r="P210" s="51"/>
      <c r="Q210" s="51"/>
      <c r="S210" s="51"/>
      <c r="T210" s="51"/>
      <c r="Z210" s="55" t="str">
        <f t="shared" si="4"/>
        <v>OIM</v>
      </c>
      <c r="AF210" s="51"/>
      <c r="AG210" s="51"/>
      <c r="AH210" s="51"/>
      <c r="AI210" s="52"/>
      <c r="AJ210" s="52"/>
      <c r="AK210" s="52"/>
      <c r="AL210" s="51"/>
      <c r="AM210" s="51"/>
      <c r="AN210" s="51"/>
      <c r="AO210" s="52"/>
      <c r="AP210" s="52"/>
      <c r="AQ210" s="52"/>
      <c r="AR210" s="51"/>
      <c r="AS210" s="51"/>
      <c r="AT210" s="51"/>
      <c r="AU210" s="52"/>
      <c r="AV210" s="52"/>
      <c r="AW210" s="52"/>
      <c r="AX210" s="51"/>
      <c r="AY210" s="51"/>
      <c r="AZ210" s="51"/>
      <c r="BA210" s="52"/>
      <c r="BB210" s="52"/>
      <c r="BC210" s="52"/>
    </row>
    <row r="211" spans="1:55" ht="13" x14ac:dyDescent="0.3">
      <c r="A211" s="23">
        <f>'4JSON'!A205</f>
        <v>92100</v>
      </c>
      <c r="B211" s="20" t="str">
        <f>'4JSON'!B205</f>
        <v>Stationary Engineers and Auxiliary Equipment Operators</v>
      </c>
      <c r="C211" s="24" t="str">
        <f>'4JSON'!D205</f>
        <v>Oim</v>
      </c>
      <c r="D211" s="24" t="e">
        <f ca="1">ABS(D$5-'4JSON'!C205)</f>
        <v>#VALUE!</v>
      </c>
      <c r="E211" s="24">
        <f ca="1">ABS(E$5-'4JSON'!E205)</f>
        <v>2</v>
      </c>
      <c r="F211" s="24">
        <f ca="1">ABS(F$5-'4JSON'!F205)</f>
        <v>3</v>
      </c>
      <c r="G211" s="24">
        <f ca="1">ABS(G$5-'4JSON'!G205)</f>
        <v>2</v>
      </c>
      <c r="H211" s="24">
        <f ca="1">ABS(H$5-'4JSON'!H205)</f>
        <v>3</v>
      </c>
      <c r="I211" s="24">
        <f>ABS(I$5-'4JSON'!I205)</f>
        <v>0</v>
      </c>
      <c r="J211" s="24">
        <f>ABS(J$5-'4JSON'!J205)</f>
        <v>0</v>
      </c>
      <c r="K211" s="24">
        <f>ABS(K$5-'4JSON'!K205)</f>
        <v>0</v>
      </c>
      <c r="L211" s="24">
        <f>ABS(L$5-'4JSON'!L205)</f>
        <v>0</v>
      </c>
      <c r="M211" s="53" t="e">
        <f t="shared" ca="1" si="0"/>
        <v>#VALUE!</v>
      </c>
      <c r="N211" s="56" t="e">
        <f t="shared" ca="1" si="1"/>
        <v>#VALUE!</v>
      </c>
      <c r="P211" s="51"/>
      <c r="Q211" s="51"/>
      <c r="S211" s="51"/>
      <c r="T211" s="51"/>
      <c r="Z211" s="55" t="str">
        <f t="shared" si="4"/>
        <v>OIM</v>
      </c>
      <c r="AF211" s="51"/>
      <c r="AG211" s="51"/>
      <c r="AH211" s="51"/>
      <c r="AI211" s="52"/>
      <c r="AJ211" s="52"/>
      <c r="AK211" s="52"/>
      <c r="AL211" s="51"/>
      <c r="AM211" s="51"/>
      <c r="AN211" s="51"/>
      <c r="AO211" s="52"/>
      <c r="AP211" s="52"/>
      <c r="AQ211" s="52"/>
      <c r="AR211" s="51"/>
      <c r="AS211" s="51"/>
      <c r="AT211" s="51"/>
      <c r="AU211" s="52"/>
      <c r="AV211" s="52"/>
      <c r="AW211" s="52"/>
      <c r="AX211" s="51"/>
      <c r="AY211" s="51"/>
      <c r="AZ211" s="51"/>
      <c r="BA211" s="52"/>
      <c r="BB211" s="52"/>
      <c r="BC211" s="52"/>
    </row>
    <row r="212" spans="1:55" ht="13" x14ac:dyDescent="0.3">
      <c r="A212" s="23">
        <f>'4JSON'!A206</f>
        <v>72301</v>
      </c>
      <c r="B212" s="20" t="str">
        <f>'4JSON'!B206</f>
        <v>Steamfitters and Pipefitters</v>
      </c>
      <c r="C212" s="24" t="str">
        <f>'4JSON'!D206</f>
        <v>Oim</v>
      </c>
      <c r="D212" s="24" t="e">
        <f ca="1">ABS(D$5-'4JSON'!C206)</f>
        <v>#VALUE!</v>
      </c>
      <c r="E212" s="24">
        <f ca="1">ABS(E$5-'4JSON'!E206)</f>
        <v>2</v>
      </c>
      <c r="F212" s="24">
        <f ca="1">ABS(F$5-'4JSON'!F206)</f>
        <v>3</v>
      </c>
      <c r="G212" s="24">
        <f ca="1">ABS(G$5-'4JSON'!G206)</f>
        <v>2</v>
      </c>
      <c r="H212" s="24">
        <f ca="1">ABS(H$5-'4JSON'!H206)</f>
        <v>3</v>
      </c>
      <c r="I212" s="24">
        <f>ABS(I$5-'4JSON'!I206)</f>
        <v>0</v>
      </c>
      <c r="J212" s="24">
        <f>ABS(J$5-'4JSON'!J206)</f>
        <v>0</v>
      </c>
      <c r="K212" s="24">
        <f>ABS(K$5-'4JSON'!K206)</f>
        <v>0</v>
      </c>
      <c r="L212" s="24">
        <f>ABS(L$5-'4JSON'!L206)</f>
        <v>0</v>
      </c>
      <c r="M212" s="53" t="e">
        <f t="shared" ca="1" si="0"/>
        <v>#VALUE!</v>
      </c>
      <c r="N212" s="56" t="e">
        <f t="shared" ca="1" si="1"/>
        <v>#VALUE!</v>
      </c>
      <c r="P212" s="51"/>
      <c r="Q212" s="51"/>
      <c r="S212" s="51"/>
      <c r="T212" s="51"/>
      <c r="Z212" s="55" t="str">
        <f t="shared" si="4"/>
        <v>OIM</v>
      </c>
      <c r="AF212" s="51"/>
      <c r="AG212" s="51"/>
      <c r="AH212" s="51"/>
      <c r="AI212" s="52"/>
      <c r="AJ212" s="52"/>
      <c r="AK212" s="52"/>
      <c r="AL212" s="51"/>
      <c r="AM212" s="51"/>
      <c r="AN212" s="51"/>
      <c r="AO212" s="52"/>
      <c r="AP212" s="52"/>
      <c r="AQ212" s="52"/>
      <c r="AR212" s="51"/>
      <c r="AS212" s="51"/>
      <c r="AT212" s="51"/>
      <c r="AU212" s="52"/>
      <c r="AV212" s="52"/>
      <c r="AW212" s="52"/>
      <c r="AX212" s="51"/>
      <c r="AY212" s="51"/>
      <c r="AZ212" s="51"/>
      <c r="BA212" s="52"/>
      <c r="BB212" s="52"/>
      <c r="BC212" s="52"/>
    </row>
    <row r="213" spans="1:55" ht="13" x14ac:dyDescent="0.3">
      <c r="A213" s="23">
        <f>'4JSON'!A207</f>
        <v>72205</v>
      </c>
      <c r="B213" s="20" t="str">
        <f>'4JSON'!B207</f>
        <v>Switch Network Installers and Repairers</v>
      </c>
      <c r="C213" s="24" t="str">
        <f>'4JSON'!D207</f>
        <v>Oim</v>
      </c>
      <c r="D213" s="24" t="e">
        <f ca="1">ABS(D$5-'4JSON'!C207)</f>
        <v>#VALUE!</v>
      </c>
      <c r="E213" s="24">
        <f ca="1">ABS(E$5-'4JSON'!E207)</f>
        <v>2</v>
      </c>
      <c r="F213" s="24">
        <f ca="1">ABS(F$5-'4JSON'!F207)</f>
        <v>3</v>
      </c>
      <c r="G213" s="24">
        <f ca="1">ABS(G$5-'4JSON'!G207)</f>
        <v>2</v>
      </c>
      <c r="H213" s="24">
        <f ca="1">ABS(H$5-'4JSON'!H207)</f>
        <v>3</v>
      </c>
      <c r="I213" s="24">
        <f>ABS(I$5-'4JSON'!I207)</f>
        <v>0</v>
      </c>
      <c r="J213" s="24">
        <f>ABS(J$5-'4JSON'!J207)</f>
        <v>0</v>
      </c>
      <c r="K213" s="24">
        <f>ABS(K$5-'4JSON'!K207)</f>
        <v>0</v>
      </c>
      <c r="L213" s="24">
        <f>ABS(L$5-'4JSON'!L207)</f>
        <v>0</v>
      </c>
      <c r="M213" s="53" t="e">
        <f t="shared" ca="1" si="0"/>
        <v>#VALUE!</v>
      </c>
      <c r="N213" s="56" t="e">
        <f t="shared" ca="1" si="1"/>
        <v>#VALUE!</v>
      </c>
      <c r="P213" s="51"/>
      <c r="Q213" s="51"/>
      <c r="S213" s="51"/>
      <c r="T213" s="51"/>
      <c r="Z213" s="55" t="str">
        <f t="shared" si="4"/>
        <v>OIM</v>
      </c>
      <c r="AF213" s="51"/>
      <c r="AG213" s="51"/>
      <c r="AH213" s="51"/>
      <c r="AI213" s="52"/>
      <c r="AJ213" s="52"/>
      <c r="AK213" s="52"/>
      <c r="AL213" s="51"/>
      <c r="AM213" s="51"/>
      <c r="AN213" s="51"/>
      <c r="AO213" s="52"/>
      <c r="AP213" s="52"/>
      <c r="AQ213" s="52"/>
      <c r="AR213" s="51"/>
      <c r="AS213" s="51"/>
      <c r="AT213" s="51"/>
      <c r="AU213" s="52"/>
      <c r="AV213" s="52"/>
      <c r="AW213" s="52"/>
      <c r="AX213" s="51"/>
      <c r="AY213" s="51"/>
      <c r="AZ213" s="51"/>
      <c r="BA213" s="52"/>
      <c r="BB213" s="52"/>
      <c r="BC213" s="52"/>
    </row>
    <row r="214" spans="1:55" ht="13" x14ac:dyDescent="0.3">
      <c r="A214" s="23">
        <f>'4JSON'!A208</f>
        <v>72205</v>
      </c>
      <c r="B214" s="20" t="str">
        <f>'4JSON'!B208</f>
        <v>Telecommunications Equipment Technicians</v>
      </c>
      <c r="C214" s="24" t="str">
        <f>'4JSON'!D208</f>
        <v>Oim</v>
      </c>
      <c r="D214" s="24" t="e">
        <f ca="1">ABS(D$5-'4JSON'!C208)</f>
        <v>#VALUE!</v>
      </c>
      <c r="E214" s="24">
        <f ca="1">ABS(E$5-'4JSON'!E208)</f>
        <v>2</v>
      </c>
      <c r="F214" s="24">
        <f ca="1">ABS(F$5-'4JSON'!F208)</f>
        <v>3</v>
      </c>
      <c r="G214" s="24">
        <f ca="1">ABS(G$5-'4JSON'!G208)</f>
        <v>2</v>
      </c>
      <c r="H214" s="24">
        <f ca="1">ABS(H$5-'4JSON'!H208)</f>
        <v>3</v>
      </c>
      <c r="I214" s="24">
        <f>ABS(I$5-'4JSON'!I208)</f>
        <v>0</v>
      </c>
      <c r="J214" s="24">
        <f>ABS(J$5-'4JSON'!J208)</f>
        <v>0</v>
      </c>
      <c r="K214" s="24">
        <f>ABS(K$5-'4JSON'!K208)</f>
        <v>0</v>
      </c>
      <c r="L214" s="24">
        <f>ABS(L$5-'4JSON'!L208)</f>
        <v>0</v>
      </c>
      <c r="M214" s="53" t="e">
        <f t="shared" ca="1" si="0"/>
        <v>#VALUE!</v>
      </c>
      <c r="N214" s="56" t="e">
        <f t="shared" ca="1" si="1"/>
        <v>#VALUE!</v>
      </c>
      <c r="P214" s="51"/>
      <c r="Q214" s="51"/>
      <c r="S214" s="51"/>
      <c r="T214" s="51"/>
      <c r="Z214" s="55" t="str">
        <f t="shared" si="4"/>
        <v>OIM</v>
      </c>
      <c r="AF214" s="51"/>
      <c r="AG214" s="51"/>
      <c r="AH214" s="51"/>
      <c r="AI214" s="52"/>
      <c r="AJ214" s="52"/>
      <c r="AK214" s="52"/>
      <c r="AL214" s="51"/>
      <c r="AM214" s="51"/>
      <c r="AN214" s="51"/>
      <c r="AO214" s="52"/>
      <c r="AP214" s="52"/>
      <c r="AQ214" s="52"/>
      <c r="AR214" s="51"/>
      <c r="AS214" s="51"/>
      <c r="AT214" s="51"/>
      <c r="AU214" s="52"/>
      <c r="AV214" s="52"/>
      <c r="AW214" s="52"/>
      <c r="AX214" s="51"/>
      <c r="AY214" s="51"/>
      <c r="AZ214" s="51"/>
      <c r="BA214" s="52"/>
      <c r="BB214" s="52"/>
      <c r="BC214" s="52"/>
    </row>
    <row r="215" spans="1:55" ht="13" x14ac:dyDescent="0.3">
      <c r="A215" s="23">
        <f>'4JSON'!A209</f>
        <v>72204</v>
      </c>
      <c r="B215" s="20" t="str">
        <f>'4JSON'!B209</f>
        <v>Telecommunications Line and Cable Workers</v>
      </c>
      <c r="C215" s="24" t="str">
        <f>'4JSON'!D209</f>
        <v>Oim</v>
      </c>
      <c r="D215" s="24" t="e">
        <f ca="1">ABS(D$5-'4JSON'!C209)</f>
        <v>#VALUE!</v>
      </c>
      <c r="E215" s="24">
        <f ca="1">ABS(E$5-'4JSON'!E209)</f>
        <v>2</v>
      </c>
      <c r="F215" s="24">
        <f ca="1">ABS(F$5-'4JSON'!F209)</f>
        <v>3</v>
      </c>
      <c r="G215" s="24">
        <f ca="1">ABS(G$5-'4JSON'!G209)</f>
        <v>2</v>
      </c>
      <c r="H215" s="24">
        <f ca="1">ABS(H$5-'4JSON'!H209)</f>
        <v>3</v>
      </c>
      <c r="I215" s="24">
        <f>ABS(I$5-'4JSON'!I209)</f>
        <v>0</v>
      </c>
      <c r="J215" s="24">
        <f>ABS(J$5-'4JSON'!J209)</f>
        <v>0</v>
      </c>
      <c r="K215" s="24">
        <f>ABS(K$5-'4JSON'!K209)</f>
        <v>0</v>
      </c>
      <c r="L215" s="24">
        <f>ABS(L$5-'4JSON'!L209)</f>
        <v>0</v>
      </c>
      <c r="M215" s="53" t="e">
        <f t="shared" ca="1" si="0"/>
        <v>#VALUE!</v>
      </c>
      <c r="N215" s="56" t="e">
        <f t="shared" ca="1" si="1"/>
        <v>#VALUE!</v>
      </c>
      <c r="P215" s="51"/>
      <c r="Q215" s="51"/>
      <c r="S215" s="51"/>
      <c r="T215" s="51"/>
      <c r="Z215" s="55" t="str">
        <f t="shared" si="4"/>
        <v>OIM</v>
      </c>
      <c r="AF215" s="51"/>
      <c r="AG215" s="51"/>
      <c r="AH215" s="51"/>
      <c r="AI215" s="52"/>
      <c r="AJ215" s="52"/>
      <c r="AK215" s="52"/>
      <c r="AL215" s="51"/>
      <c r="AM215" s="51"/>
      <c r="AN215" s="51"/>
      <c r="AO215" s="52"/>
      <c r="AP215" s="52"/>
      <c r="AQ215" s="52"/>
      <c r="AR215" s="51"/>
      <c r="AS215" s="51"/>
      <c r="AT215" s="51"/>
      <c r="AU215" s="52"/>
      <c r="AV215" s="52"/>
      <c r="AW215" s="52"/>
      <c r="AX215" s="51"/>
      <c r="AY215" s="51"/>
      <c r="AZ215" s="51"/>
      <c r="BA215" s="52"/>
      <c r="BB215" s="52"/>
      <c r="BC215" s="52"/>
    </row>
    <row r="216" spans="1:55" ht="13" x14ac:dyDescent="0.3">
      <c r="A216" s="23">
        <f>'4JSON'!A210</f>
        <v>72205</v>
      </c>
      <c r="B216" s="20" t="str">
        <f>'4JSON'!B210</f>
        <v>Telecommunications Service Testers</v>
      </c>
      <c r="C216" s="24" t="str">
        <f>'4JSON'!D210</f>
        <v>Oim</v>
      </c>
      <c r="D216" s="24" t="e">
        <f ca="1">ABS(D$5-'4JSON'!C210)</f>
        <v>#VALUE!</v>
      </c>
      <c r="E216" s="24">
        <f ca="1">ABS(E$5-'4JSON'!E210)</f>
        <v>2</v>
      </c>
      <c r="F216" s="24">
        <f ca="1">ABS(F$5-'4JSON'!F210)</f>
        <v>3</v>
      </c>
      <c r="G216" s="24">
        <f ca="1">ABS(G$5-'4JSON'!G210)</f>
        <v>2</v>
      </c>
      <c r="H216" s="24">
        <f ca="1">ABS(H$5-'4JSON'!H210)</f>
        <v>3</v>
      </c>
      <c r="I216" s="24">
        <f>ABS(I$5-'4JSON'!I210)</f>
        <v>0</v>
      </c>
      <c r="J216" s="24">
        <f>ABS(J$5-'4JSON'!J210)</f>
        <v>0</v>
      </c>
      <c r="K216" s="24">
        <f>ABS(K$5-'4JSON'!K210)</f>
        <v>0</v>
      </c>
      <c r="L216" s="24">
        <f>ABS(L$5-'4JSON'!L210)</f>
        <v>0</v>
      </c>
      <c r="M216" s="53" t="e">
        <f t="shared" ca="1" si="0"/>
        <v>#VALUE!</v>
      </c>
      <c r="N216" s="56" t="e">
        <f t="shared" ca="1" si="1"/>
        <v>#VALUE!</v>
      </c>
      <c r="P216" s="51"/>
      <c r="Q216" s="51"/>
      <c r="S216" s="51"/>
      <c r="T216" s="51"/>
      <c r="Z216" s="55" t="str">
        <f t="shared" si="4"/>
        <v>OIM</v>
      </c>
      <c r="AF216" s="51"/>
      <c r="AG216" s="51"/>
      <c r="AH216" s="51"/>
      <c r="AI216" s="52"/>
      <c r="AJ216" s="52"/>
      <c r="AK216" s="52"/>
      <c r="AL216" s="51"/>
      <c r="AM216" s="51"/>
      <c r="AN216" s="51"/>
      <c r="AO216" s="52"/>
      <c r="AP216" s="52"/>
      <c r="AQ216" s="52"/>
      <c r="AR216" s="51"/>
      <c r="AS216" s="51"/>
      <c r="AT216" s="51"/>
      <c r="AU216" s="52"/>
      <c r="AV216" s="52"/>
      <c r="AW216" s="52"/>
      <c r="AX216" s="51"/>
      <c r="AY216" s="51"/>
      <c r="AZ216" s="51"/>
      <c r="BA216" s="52"/>
      <c r="BB216" s="52"/>
      <c r="BC216" s="52"/>
    </row>
    <row r="217" spans="1:55" ht="13" x14ac:dyDescent="0.3">
      <c r="A217" s="23">
        <f>'4JSON'!A211</f>
        <v>72205</v>
      </c>
      <c r="B217" s="20" t="str">
        <f>'4JSON'!B211</f>
        <v>Telephone Installers and Repairers</v>
      </c>
      <c r="C217" s="24" t="str">
        <f>'4JSON'!D211</f>
        <v>Oim</v>
      </c>
      <c r="D217" s="24" t="e">
        <f ca="1">ABS(D$5-'4JSON'!C211)</f>
        <v>#VALUE!</v>
      </c>
      <c r="E217" s="24">
        <f ca="1">ABS(E$5-'4JSON'!E211)</f>
        <v>2</v>
      </c>
      <c r="F217" s="24">
        <f ca="1">ABS(F$5-'4JSON'!F211)</f>
        <v>3</v>
      </c>
      <c r="G217" s="24">
        <f ca="1">ABS(G$5-'4JSON'!G211)</f>
        <v>2</v>
      </c>
      <c r="H217" s="24">
        <f ca="1">ABS(H$5-'4JSON'!H211)</f>
        <v>3</v>
      </c>
      <c r="I217" s="24">
        <f>ABS(I$5-'4JSON'!I211)</f>
        <v>0</v>
      </c>
      <c r="J217" s="24">
        <f>ABS(J$5-'4JSON'!J211)</f>
        <v>0</v>
      </c>
      <c r="K217" s="24">
        <f>ABS(K$5-'4JSON'!K211)</f>
        <v>0</v>
      </c>
      <c r="L217" s="24">
        <f>ABS(L$5-'4JSON'!L211)</f>
        <v>0</v>
      </c>
      <c r="M217" s="53" t="e">
        <f t="shared" ca="1" si="0"/>
        <v>#VALUE!</v>
      </c>
      <c r="N217" s="56" t="e">
        <f t="shared" ca="1" si="1"/>
        <v>#VALUE!</v>
      </c>
      <c r="P217" s="51"/>
      <c r="Q217" s="51"/>
      <c r="S217" s="51"/>
      <c r="T217" s="51"/>
      <c r="Z217" s="55" t="str">
        <f t="shared" si="4"/>
        <v>OIM</v>
      </c>
      <c r="AF217" s="51"/>
      <c r="AG217" s="51"/>
      <c r="AH217" s="51"/>
      <c r="AI217" s="52"/>
      <c r="AJ217" s="52"/>
      <c r="AK217" s="52"/>
      <c r="AL217" s="51"/>
      <c r="AM217" s="51"/>
      <c r="AN217" s="51"/>
      <c r="AO217" s="52"/>
      <c r="AP217" s="52"/>
      <c r="AQ217" s="52"/>
      <c r="AR217" s="51"/>
      <c r="AS217" s="51"/>
      <c r="AT217" s="51"/>
      <c r="AU217" s="52"/>
      <c r="AV217" s="52"/>
      <c r="AW217" s="52"/>
      <c r="AX217" s="51"/>
      <c r="AY217" s="51"/>
      <c r="AZ217" s="51"/>
      <c r="BA217" s="52"/>
      <c r="BB217" s="52"/>
      <c r="BC217" s="52"/>
    </row>
    <row r="218" spans="1:55" ht="13" x14ac:dyDescent="0.3">
      <c r="A218" s="23">
        <f>'4JSON'!A212</f>
        <v>51102</v>
      </c>
      <c r="B218" s="20" t="str">
        <f>'4JSON'!B212</f>
        <v>Archivists</v>
      </c>
      <c r="C218" s="24" t="str">
        <f>'4JSON'!D212</f>
        <v>MIS</v>
      </c>
      <c r="D218" s="24" t="e">
        <f ca="1">ABS(D$5-'4JSON'!C212)</f>
        <v>#VALUE!</v>
      </c>
      <c r="E218" s="24">
        <f ca="1">ABS(E$5-'4JSON'!E212)</f>
        <v>2</v>
      </c>
      <c r="F218" s="24">
        <f ca="1">ABS(F$5-'4JSON'!F212)</f>
        <v>3</v>
      </c>
      <c r="G218" s="24">
        <f ca="1">ABS(G$5-'4JSON'!G212)</f>
        <v>2</v>
      </c>
      <c r="H218" s="24">
        <f ca="1">ABS(H$5-'4JSON'!H212)</f>
        <v>3</v>
      </c>
      <c r="I218" s="24">
        <f>ABS(I$5-'4JSON'!I212)</f>
        <v>0</v>
      </c>
      <c r="J218" s="24">
        <f>ABS(J$5-'4JSON'!J212)</f>
        <v>0</v>
      </c>
      <c r="K218" s="24">
        <f>ABS(K$5-'4JSON'!K212)</f>
        <v>0</v>
      </c>
      <c r="L218" s="24">
        <f>ABS(L$5-'4JSON'!L212)</f>
        <v>0</v>
      </c>
      <c r="M218" s="53" t="e">
        <f t="shared" ca="1" si="0"/>
        <v>#VALUE!</v>
      </c>
      <c r="N218" s="56" t="e">
        <f t="shared" ca="1" si="1"/>
        <v>#VALUE!</v>
      </c>
      <c r="P218" s="51"/>
      <c r="Q218" s="51"/>
      <c r="S218" s="51"/>
      <c r="T218" s="51"/>
      <c r="Z218" s="55" t="str">
        <f t="shared" si="4"/>
        <v>MIS</v>
      </c>
      <c r="AF218" s="51"/>
      <c r="AG218" s="51"/>
      <c r="AH218" s="51"/>
      <c r="AI218" s="52"/>
      <c r="AJ218" s="52"/>
      <c r="AK218" s="52"/>
      <c r="AL218" s="51"/>
      <c r="AM218" s="51"/>
      <c r="AN218" s="51"/>
      <c r="AO218" s="52"/>
      <c r="AP218" s="52"/>
      <c r="AQ218" s="52"/>
      <c r="AR218" s="51"/>
      <c r="AS218" s="51"/>
      <c r="AT218" s="51"/>
      <c r="AU218" s="52"/>
      <c r="AV218" s="52"/>
      <c r="AW218" s="52"/>
      <c r="AX218" s="51"/>
      <c r="AY218" s="51"/>
      <c r="AZ218" s="51"/>
      <c r="BA218" s="52"/>
      <c r="BB218" s="52"/>
      <c r="BC218" s="52"/>
    </row>
    <row r="219" spans="1:55" ht="13" x14ac:dyDescent="0.3">
      <c r="A219" s="23">
        <f>'4JSON'!A213</f>
        <v>31202</v>
      </c>
      <c r="B219" s="20" t="str">
        <f>'4JSON'!B213</f>
        <v>Physiotherapists</v>
      </c>
      <c r="C219" s="24" t="str">
        <f>'4JSON'!D213</f>
        <v>MIS</v>
      </c>
      <c r="D219" s="24" t="e">
        <f ca="1">ABS(D$5-'4JSON'!C213)</f>
        <v>#VALUE!</v>
      </c>
      <c r="E219" s="24">
        <f ca="1">ABS(E$5-'4JSON'!E213)</f>
        <v>2</v>
      </c>
      <c r="F219" s="24">
        <f ca="1">ABS(F$5-'4JSON'!F213)</f>
        <v>3</v>
      </c>
      <c r="G219" s="24">
        <f ca="1">ABS(G$5-'4JSON'!G213)</f>
        <v>2</v>
      </c>
      <c r="H219" s="24">
        <f ca="1">ABS(H$5-'4JSON'!H213)</f>
        <v>3</v>
      </c>
      <c r="I219" s="24">
        <f>ABS(I$5-'4JSON'!I213)</f>
        <v>0</v>
      </c>
      <c r="J219" s="24">
        <f>ABS(J$5-'4JSON'!J213)</f>
        <v>0</v>
      </c>
      <c r="K219" s="24">
        <f>ABS(K$5-'4JSON'!K213)</f>
        <v>0</v>
      </c>
      <c r="L219" s="24">
        <f>ABS(L$5-'4JSON'!L213)</f>
        <v>0</v>
      </c>
      <c r="M219" s="53" t="e">
        <f t="shared" ca="1" si="0"/>
        <v>#VALUE!</v>
      </c>
      <c r="N219" s="56" t="e">
        <f t="shared" ca="1" si="1"/>
        <v>#VALUE!</v>
      </c>
      <c r="P219" s="51"/>
      <c r="Q219" s="51"/>
      <c r="S219" s="51"/>
      <c r="T219" s="51"/>
      <c r="Z219" s="55" t="str">
        <f t="shared" si="4"/>
        <v>MIS</v>
      </c>
      <c r="AF219" s="51"/>
      <c r="AG219" s="51"/>
      <c r="AH219" s="51"/>
      <c r="AI219" s="52"/>
      <c r="AJ219" s="52"/>
      <c r="AK219" s="52"/>
      <c r="AL219" s="51"/>
      <c r="AM219" s="51"/>
      <c r="AN219" s="51"/>
      <c r="AO219" s="52"/>
      <c r="AP219" s="52"/>
      <c r="AQ219" s="52"/>
      <c r="AR219" s="51"/>
      <c r="AS219" s="51"/>
      <c r="AT219" s="51"/>
      <c r="AU219" s="52"/>
      <c r="AV219" s="52"/>
      <c r="AW219" s="52"/>
      <c r="AX219" s="51"/>
      <c r="AY219" s="51"/>
      <c r="AZ219" s="51"/>
      <c r="BA219" s="52"/>
      <c r="BB219" s="52"/>
      <c r="BC219" s="52"/>
    </row>
    <row r="220" spans="1:55" ht="13" x14ac:dyDescent="0.3">
      <c r="A220" s="23">
        <f>'4JSON'!A214</f>
        <v>41201</v>
      </c>
      <c r="B220" s="20" t="str">
        <f>'4JSON'!B214</f>
        <v>Post-Secondary Teaching Assistants</v>
      </c>
      <c r="C220" s="24" t="str">
        <f>'4JSON'!D214</f>
        <v>MIS</v>
      </c>
      <c r="D220" s="24" t="e">
        <f ca="1">ABS(D$5-'4JSON'!C214)</f>
        <v>#VALUE!</v>
      </c>
      <c r="E220" s="24">
        <f ca="1">ABS(E$5-'4JSON'!E214)</f>
        <v>2</v>
      </c>
      <c r="F220" s="24">
        <f ca="1">ABS(F$5-'4JSON'!F214)</f>
        <v>3</v>
      </c>
      <c r="G220" s="24">
        <f ca="1">ABS(G$5-'4JSON'!G214)</f>
        <v>2</v>
      </c>
      <c r="H220" s="24">
        <f ca="1">ABS(H$5-'4JSON'!H214)</f>
        <v>3</v>
      </c>
      <c r="I220" s="24">
        <f>ABS(I$5-'4JSON'!I214)</f>
        <v>0</v>
      </c>
      <c r="J220" s="24">
        <f>ABS(J$5-'4JSON'!J214)</f>
        <v>0</v>
      </c>
      <c r="K220" s="24">
        <f>ABS(K$5-'4JSON'!K214)</f>
        <v>0</v>
      </c>
      <c r="L220" s="24">
        <f>ABS(L$5-'4JSON'!L214)</f>
        <v>0</v>
      </c>
      <c r="M220" s="53" t="e">
        <f t="shared" ca="1" si="0"/>
        <v>#VALUE!</v>
      </c>
      <c r="N220" s="56" t="e">
        <f t="shared" ca="1" si="1"/>
        <v>#VALUE!</v>
      </c>
      <c r="P220" s="51"/>
      <c r="Q220" s="51"/>
      <c r="S220" s="51"/>
      <c r="T220" s="51"/>
      <c r="Z220" s="55" t="str">
        <f t="shared" si="4"/>
        <v>MIS</v>
      </c>
      <c r="AF220" s="51"/>
      <c r="AG220" s="51"/>
      <c r="AH220" s="51"/>
      <c r="AI220" s="52"/>
      <c r="AJ220" s="52"/>
      <c r="AK220" s="52"/>
      <c r="AL220" s="51"/>
      <c r="AM220" s="51"/>
      <c r="AN220" s="51"/>
      <c r="AO220" s="52"/>
      <c r="AP220" s="52"/>
      <c r="AQ220" s="52"/>
      <c r="AR220" s="51"/>
      <c r="AS220" s="51"/>
      <c r="AT220" s="51"/>
      <c r="AU220" s="52"/>
      <c r="AV220" s="52"/>
      <c r="AW220" s="52"/>
      <c r="AX220" s="51"/>
      <c r="AY220" s="51"/>
      <c r="AZ220" s="51"/>
      <c r="BA220" s="52"/>
      <c r="BB220" s="52"/>
      <c r="BC220" s="52"/>
    </row>
    <row r="221" spans="1:55" ht="13" x14ac:dyDescent="0.3">
      <c r="A221" s="23">
        <f>'4JSON'!A215</f>
        <v>64410</v>
      </c>
      <c r="B221" s="20" t="str">
        <f>'4JSON'!B215</f>
        <v>Private Investigators</v>
      </c>
      <c r="C221" s="24" t="str">
        <f>'4JSON'!D215</f>
        <v>MIS</v>
      </c>
      <c r="D221" s="24" t="e">
        <f ca="1">ABS(D$5-'4JSON'!C215)</f>
        <v>#VALUE!</v>
      </c>
      <c r="E221" s="24">
        <f ca="1">ABS(E$5-'4JSON'!E215)</f>
        <v>2</v>
      </c>
      <c r="F221" s="24">
        <f ca="1">ABS(F$5-'4JSON'!F215)</f>
        <v>3</v>
      </c>
      <c r="G221" s="24">
        <f ca="1">ABS(G$5-'4JSON'!G215)</f>
        <v>2</v>
      </c>
      <c r="H221" s="24">
        <f ca="1">ABS(H$5-'4JSON'!H215)</f>
        <v>3</v>
      </c>
      <c r="I221" s="24">
        <f>ABS(I$5-'4JSON'!I215)</f>
        <v>0</v>
      </c>
      <c r="J221" s="24">
        <f>ABS(J$5-'4JSON'!J215)</f>
        <v>0</v>
      </c>
      <c r="K221" s="24">
        <f>ABS(K$5-'4JSON'!K215)</f>
        <v>0</v>
      </c>
      <c r="L221" s="24">
        <f>ABS(L$5-'4JSON'!L215)</f>
        <v>0</v>
      </c>
      <c r="M221" s="53" t="e">
        <f t="shared" ca="1" si="0"/>
        <v>#VALUE!</v>
      </c>
      <c r="N221" s="56" t="e">
        <f t="shared" ca="1" si="1"/>
        <v>#VALUE!</v>
      </c>
      <c r="P221" s="51"/>
      <c r="Q221" s="51"/>
      <c r="S221" s="51"/>
      <c r="T221" s="51"/>
      <c r="Z221" s="55" t="str">
        <f t="shared" si="4"/>
        <v>MIS</v>
      </c>
      <c r="AF221" s="51"/>
      <c r="AG221" s="51"/>
      <c r="AH221" s="51"/>
      <c r="AI221" s="52"/>
      <c r="AJ221" s="52"/>
      <c r="AK221" s="52"/>
      <c r="AL221" s="51"/>
      <c r="AM221" s="51"/>
      <c r="AN221" s="51"/>
      <c r="AO221" s="52"/>
      <c r="AP221" s="52"/>
      <c r="AQ221" s="52"/>
      <c r="AR221" s="51"/>
      <c r="AS221" s="51"/>
      <c r="AT221" s="51"/>
      <c r="AU221" s="52"/>
      <c r="AV221" s="52"/>
      <c r="AW221" s="52"/>
      <c r="AX221" s="51"/>
      <c r="AY221" s="51"/>
      <c r="AZ221" s="51"/>
      <c r="BA221" s="52"/>
      <c r="BB221" s="52"/>
      <c r="BC221" s="52"/>
    </row>
    <row r="222" spans="1:55" ht="13" x14ac:dyDescent="0.3">
      <c r="A222" s="23">
        <f>'4JSON'!A216</f>
        <v>51114</v>
      </c>
      <c r="B222" s="20" t="str">
        <f>'4JSON'!B216</f>
        <v>Sign Language Interpreters</v>
      </c>
      <c r="C222" s="24" t="str">
        <f>'4JSON'!D216</f>
        <v>MIS</v>
      </c>
      <c r="D222" s="24" t="e">
        <f ca="1">ABS(D$5-'4JSON'!C216)</f>
        <v>#VALUE!</v>
      </c>
      <c r="E222" s="24">
        <f ca="1">ABS(E$5-'4JSON'!E216)</f>
        <v>2</v>
      </c>
      <c r="F222" s="24">
        <f ca="1">ABS(F$5-'4JSON'!F216)</f>
        <v>3</v>
      </c>
      <c r="G222" s="24">
        <f ca="1">ABS(G$5-'4JSON'!G216)</f>
        <v>2</v>
      </c>
      <c r="H222" s="24">
        <f ca="1">ABS(H$5-'4JSON'!H216)</f>
        <v>3</v>
      </c>
      <c r="I222" s="24">
        <f>ABS(I$5-'4JSON'!I216)</f>
        <v>0</v>
      </c>
      <c r="J222" s="24">
        <f>ABS(J$5-'4JSON'!J216)</f>
        <v>0</v>
      </c>
      <c r="K222" s="24">
        <f>ABS(K$5-'4JSON'!K216)</f>
        <v>0</v>
      </c>
      <c r="L222" s="24">
        <f>ABS(L$5-'4JSON'!L216)</f>
        <v>0</v>
      </c>
      <c r="M222" s="53" t="e">
        <f t="shared" ca="1" si="0"/>
        <v>#VALUE!</v>
      </c>
      <c r="N222" s="56" t="e">
        <f t="shared" ca="1" si="1"/>
        <v>#VALUE!</v>
      </c>
      <c r="P222" s="51"/>
      <c r="Q222" s="51"/>
      <c r="S222" s="51"/>
      <c r="T222" s="51"/>
      <c r="Z222" s="55" t="str">
        <f t="shared" si="4"/>
        <v>MIS</v>
      </c>
      <c r="AF222" s="51"/>
      <c r="AG222" s="51"/>
      <c r="AH222" s="51"/>
      <c r="AI222" s="52"/>
      <c r="AJ222" s="52"/>
      <c r="AK222" s="52"/>
      <c r="AL222" s="51"/>
      <c r="AM222" s="51"/>
      <c r="AN222" s="51"/>
      <c r="AO222" s="52"/>
      <c r="AP222" s="52"/>
      <c r="AQ222" s="52"/>
      <c r="AR222" s="51"/>
      <c r="AS222" s="51"/>
      <c r="AT222" s="51"/>
      <c r="AU222" s="52"/>
      <c r="AV222" s="52"/>
      <c r="AW222" s="52"/>
      <c r="AX222" s="51"/>
      <c r="AY222" s="51"/>
      <c r="AZ222" s="51"/>
      <c r="BA222" s="52"/>
      <c r="BB222" s="52"/>
      <c r="BC222" s="52"/>
    </row>
    <row r="223" spans="1:55" ht="13" x14ac:dyDescent="0.3">
      <c r="A223" s="23">
        <f>'4JSON'!A217</f>
        <v>31112</v>
      </c>
      <c r="B223" s="20" t="str">
        <f>'4JSON'!B217</f>
        <v>Speech-Language Pathologists</v>
      </c>
      <c r="C223" s="24" t="str">
        <f>'4JSON'!D217</f>
        <v>MIS</v>
      </c>
      <c r="D223" s="24" t="e">
        <f ca="1">ABS(D$5-'4JSON'!C217)</f>
        <v>#VALUE!</v>
      </c>
      <c r="E223" s="24">
        <f ca="1">ABS(E$5-'4JSON'!E217)</f>
        <v>2</v>
      </c>
      <c r="F223" s="24">
        <f ca="1">ABS(F$5-'4JSON'!F217)</f>
        <v>3</v>
      </c>
      <c r="G223" s="24">
        <f ca="1">ABS(G$5-'4JSON'!G217)</f>
        <v>2</v>
      </c>
      <c r="H223" s="24">
        <f ca="1">ABS(H$5-'4JSON'!H217)</f>
        <v>3</v>
      </c>
      <c r="I223" s="24">
        <f>ABS(I$5-'4JSON'!I217)</f>
        <v>0</v>
      </c>
      <c r="J223" s="24">
        <f>ABS(J$5-'4JSON'!J217)</f>
        <v>0</v>
      </c>
      <c r="K223" s="24">
        <f>ABS(K$5-'4JSON'!K217)</f>
        <v>0</v>
      </c>
      <c r="L223" s="24">
        <f>ABS(L$5-'4JSON'!L217)</f>
        <v>0</v>
      </c>
      <c r="M223" s="53" t="e">
        <f t="shared" ca="1" si="0"/>
        <v>#VALUE!</v>
      </c>
      <c r="N223" s="56" t="e">
        <f t="shared" ca="1" si="1"/>
        <v>#VALUE!</v>
      </c>
      <c r="P223" s="51"/>
      <c r="Q223" s="51"/>
      <c r="S223" s="51"/>
      <c r="T223" s="51"/>
      <c r="Z223" s="55" t="str">
        <f t="shared" si="4"/>
        <v>MIS</v>
      </c>
      <c r="AF223" s="51"/>
      <c r="AG223" s="51"/>
      <c r="AH223" s="51"/>
      <c r="AI223" s="52"/>
      <c r="AJ223" s="52"/>
      <c r="AK223" s="52"/>
      <c r="AL223" s="51"/>
      <c r="AM223" s="51"/>
      <c r="AN223" s="51"/>
      <c r="AO223" s="52"/>
      <c r="AP223" s="52"/>
      <c r="AQ223" s="52"/>
      <c r="AR223" s="51"/>
      <c r="AS223" s="51"/>
      <c r="AT223" s="51"/>
      <c r="AU223" s="52"/>
      <c r="AV223" s="52"/>
      <c r="AW223" s="52"/>
      <c r="AX223" s="51"/>
      <c r="AY223" s="51"/>
      <c r="AZ223" s="51"/>
      <c r="BA223" s="52"/>
      <c r="BB223" s="52"/>
      <c r="BC223" s="52"/>
    </row>
    <row r="224" spans="1:55" ht="13" x14ac:dyDescent="0.3">
      <c r="A224" s="23">
        <f>'4JSON'!A218</f>
        <v>14201</v>
      </c>
      <c r="B224" s="20" t="str">
        <f>'4JSON'!B218</f>
        <v>Bank Clerks</v>
      </c>
      <c r="C224" s="24" t="str">
        <f>'4JSON'!D218</f>
        <v>MIs</v>
      </c>
      <c r="D224" s="24" t="e">
        <f ca="1">ABS(D$5-'4JSON'!C218)</f>
        <v>#VALUE!</v>
      </c>
      <c r="E224" s="24">
        <f ca="1">ABS(E$5-'4JSON'!E218)</f>
        <v>2</v>
      </c>
      <c r="F224" s="24">
        <f ca="1">ABS(F$5-'4JSON'!F218)</f>
        <v>3</v>
      </c>
      <c r="G224" s="24">
        <f ca="1">ABS(G$5-'4JSON'!G218)</f>
        <v>2</v>
      </c>
      <c r="H224" s="24">
        <f ca="1">ABS(H$5-'4JSON'!H218)</f>
        <v>3</v>
      </c>
      <c r="I224" s="24">
        <f>ABS(I$5-'4JSON'!I218)</f>
        <v>0</v>
      </c>
      <c r="J224" s="24">
        <f>ABS(J$5-'4JSON'!J218)</f>
        <v>0</v>
      </c>
      <c r="K224" s="24">
        <f>ABS(K$5-'4JSON'!K218)</f>
        <v>0</v>
      </c>
      <c r="L224" s="24">
        <f>ABS(L$5-'4JSON'!L218)</f>
        <v>0</v>
      </c>
      <c r="M224" s="53" t="e">
        <f t="shared" ca="1" si="0"/>
        <v>#VALUE!</v>
      </c>
      <c r="N224" s="56" t="e">
        <f t="shared" ca="1" si="1"/>
        <v>#VALUE!</v>
      </c>
      <c r="P224" s="51"/>
      <c r="Q224" s="51"/>
      <c r="S224" s="51"/>
      <c r="T224" s="51"/>
      <c r="Z224" s="55" t="str">
        <f t="shared" si="4"/>
        <v>MIS</v>
      </c>
      <c r="AF224" s="51"/>
      <c r="AG224" s="51"/>
      <c r="AH224" s="51"/>
      <c r="AI224" s="52"/>
      <c r="AJ224" s="52"/>
      <c r="AK224" s="52"/>
      <c r="AL224" s="51"/>
      <c r="AM224" s="51"/>
      <c r="AN224" s="51"/>
      <c r="AO224" s="52"/>
      <c r="AP224" s="52"/>
      <c r="AQ224" s="52"/>
      <c r="AR224" s="51"/>
      <c r="AS224" s="51"/>
      <c r="AT224" s="51"/>
      <c r="AU224" s="52"/>
      <c r="AV224" s="52"/>
      <c r="AW224" s="52"/>
      <c r="AX224" s="51"/>
      <c r="AY224" s="51"/>
      <c r="AZ224" s="51"/>
      <c r="BA224" s="52"/>
      <c r="BB224" s="52"/>
      <c r="BC224" s="52"/>
    </row>
    <row r="225" spans="1:55" ht="13" x14ac:dyDescent="0.3">
      <c r="A225" s="23">
        <f>'4JSON'!A219</f>
        <v>14202</v>
      </c>
      <c r="B225" s="20" t="str">
        <f>'4JSON'!B219</f>
        <v>Collectors</v>
      </c>
      <c r="C225" s="24" t="str">
        <f>'4JSON'!D219</f>
        <v>MIs</v>
      </c>
      <c r="D225" s="24" t="e">
        <f ca="1">ABS(D$5-'4JSON'!C219)</f>
        <v>#VALUE!</v>
      </c>
      <c r="E225" s="24">
        <f ca="1">ABS(E$5-'4JSON'!E219)</f>
        <v>2</v>
      </c>
      <c r="F225" s="24">
        <f ca="1">ABS(F$5-'4JSON'!F219)</f>
        <v>3</v>
      </c>
      <c r="G225" s="24">
        <f ca="1">ABS(G$5-'4JSON'!G219)</f>
        <v>2</v>
      </c>
      <c r="H225" s="24">
        <f ca="1">ABS(H$5-'4JSON'!H219)</f>
        <v>3</v>
      </c>
      <c r="I225" s="24">
        <f>ABS(I$5-'4JSON'!I219)</f>
        <v>0</v>
      </c>
      <c r="J225" s="24">
        <f>ABS(J$5-'4JSON'!J219)</f>
        <v>0</v>
      </c>
      <c r="K225" s="24">
        <f>ABS(K$5-'4JSON'!K219)</f>
        <v>0</v>
      </c>
      <c r="L225" s="24">
        <f>ABS(L$5-'4JSON'!L219)</f>
        <v>0</v>
      </c>
      <c r="M225" s="53" t="e">
        <f t="shared" ca="1" si="0"/>
        <v>#VALUE!</v>
      </c>
      <c r="N225" s="56" t="e">
        <f t="shared" ca="1" si="1"/>
        <v>#VALUE!</v>
      </c>
      <c r="P225" s="51"/>
      <c r="Q225" s="51"/>
      <c r="S225" s="51"/>
      <c r="T225" s="51"/>
      <c r="Z225" s="55" t="str">
        <f t="shared" si="4"/>
        <v>MIS</v>
      </c>
      <c r="AF225" s="51"/>
      <c r="AG225" s="51"/>
      <c r="AH225" s="51"/>
      <c r="AI225" s="52"/>
      <c r="AJ225" s="52"/>
      <c r="AK225" s="52"/>
      <c r="AL225" s="51"/>
      <c r="AM225" s="51"/>
      <c r="AN225" s="51"/>
      <c r="AO225" s="52"/>
      <c r="AP225" s="52"/>
      <c r="AQ225" s="52"/>
      <c r="AR225" s="51"/>
      <c r="AS225" s="51"/>
      <c r="AT225" s="51"/>
      <c r="AU225" s="52"/>
      <c r="AV225" s="52"/>
      <c r="AW225" s="52"/>
      <c r="AX225" s="51"/>
      <c r="AY225" s="51"/>
      <c r="AZ225" s="51"/>
      <c r="BA225" s="52"/>
      <c r="BB225" s="52"/>
      <c r="BC225" s="52"/>
    </row>
    <row r="226" spans="1:55" ht="13" x14ac:dyDescent="0.3">
      <c r="A226" s="23">
        <f>'4JSON'!A220</f>
        <v>14201</v>
      </c>
      <c r="B226" s="20" t="str">
        <f>'4JSON'!B220</f>
        <v>Insurance Clerks</v>
      </c>
      <c r="C226" s="24" t="str">
        <f>'4JSON'!D220</f>
        <v>MIs</v>
      </c>
      <c r="D226" s="24" t="e">
        <f ca="1">ABS(D$5-'4JSON'!C220)</f>
        <v>#VALUE!</v>
      </c>
      <c r="E226" s="24">
        <f ca="1">ABS(E$5-'4JSON'!E220)</f>
        <v>2</v>
      </c>
      <c r="F226" s="24">
        <f ca="1">ABS(F$5-'4JSON'!F220)</f>
        <v>3</v>
      </c>
      <c r="G226" s="24">
        <f ca="1">ABS(G$5-'4JSON'!G220)</f>
        <v>2</v>
      </c>
      <c r="H226" s="24">
        <f ca="1">ABS(H$5-'4JSON'!H220)</f>
        <v>3</v>
      </c>
      <c r="I226" s="24">
        <f>ABS(I$5-'4JSON'!I220)</f>
        <v>0</v>
      </c>
      <c r="J226" s="24">
        <f>ABS(J$5-'4JSON'!J220)</f>
        <v>0</v>
      </c>
      <c r="K226" s="24">
        <f>ABS(K$5-'4JSON'!K220)</f>
        <v>0</v>
      </c>
      <c r="L226" s="24">
        <f>ABS(L$5-'4JSON'!L220)</f>
        <v>0</v>
      </c>
      <c r="M226" s="53" t="e">
        <f t="shared" ca="1" si="0"/>
        <v>#VALUE!</v>
      </c>
      <c r="N226" s="56" t="e">
        <f t="shared" ca="1" si="1"/>
        <v>#VALUE!</v>
      </c>
      <c r="P226" s="51"/>
      <c r="Q226" s="51"/>
      <c r="S226" s="51"/>
      <c r="T226" s="51"/>
      <c r="Z226" s="55" t="str">
        <f t="shared" si="4"/>
        <v>MIS</v>
      </c>
      <c r="AF226" s="51"/>
      <c r="AG226" s="51"/>
      <c r="AH226" s="51"/>
      <c r="AI226" s="52"/>
      <c r="AJ226" s="52"/>
      <c r="AK226" s="52"/>
      <c r="AL226" s="51"/>
      <c r="AM226" s="51"/>
      <c r="AN226" s="51"/>
      <c r="AO226" s="52"/>
      <c r="AP226" s="52"/>
      <c r="AQ226" s="52"/>
      <c r="AR226" s="51"/>
      <c r="AS226" s="51"/>
      <c r="AT226" s="51"/>
      <c r="AU226" s="52"/>
      <c r="AV226" s="52"/>
      <c r="AW226" s="52"/>
      <c r="AX226" s="51"/>
      <c r="AY226" s="51"/>
      <c r="AZ226" s="51"/>
      <c r="BA226" s="52"/>
      <c r="BB226" s="52"/>
      <c r="BC226" s="52"/>
    </row>
    <row r="227" spans="1:55" ht="13" x14ac:dyDescent="0.3">
      <c r="A227" s="23">
        <f>'4JSON'!A221</f>
        <v>51114</v>
      </c>
      <c r="B227" s="20" t="str">
        <f>'4JSON'!B221</f>
        <v>Interpreters</v>
      </c>
      <c r="C227" s="24" t="str">
        <f>'4JSON'!D221</f>
        <v>MIs</v>
      </c>
      <c r="D227" s="24" t="e">
        <f ca="1">ABS(D$5-'4JSON'!C221)</f>
        <v>#VALUE!</v>
      </c>
      <c r="E227" s="24">
        <f ca="1">ABS(E$5-'4JSON'!E221)</f>
        <v>2</v>
      </c>
      <c r="F227" s="24">
        <f ca="1">ABS(F$5-'4JSON'!F221)</f>
        <v>3</v>
      </c>
      <c r="G227" s="24">
        <f ca="1">ABS(G$5-'4JSON'!G221)</f>
        <v>2</v>
      </c>
      <c r="H227" s="24">
        <f ca="1">ABS(H$5-'4JSON'!H221)</f>
        <v>3</v>
      </c>
      <c r="I227" s="24">
        <f>ABS(I$5-'4JSON'!I221)</f>
        <v>0</v>
      </c>
      <c r="J227" s="24">
        <f>ABS(J$5-'4JSON'!J221)</f>
        <v>0</v>
      </c>
      <c r="K227" s="24">
        <f>ABS(K$5-'4JSON'!K221)</f>
        <v>0</v>
      </c>
      <c r="L227" s="24">
        <f>ABS(L$5-'4JSON'!L221)</f>
        <v>0</v>
      </c>
      <c r="M227" s="53" t="e">
        <f t="shared" ca="1" si="0"/>
        <v>#VALUE!</v>
      </c>
      <c r="N227" s="56" t="e">
        <f t="shared" ca="1" si="1"/>
        <v>#VALUE!</v>
      </c>
      <c r="P227" s="51"/>
      <c r="Q227" s="51"/>
      <c r="S227" s="51"/>
      <c r="T227" s="51"/>
      <c r="Z227" s="55" t="str">
        <f t="shared" si="4"/>
        <v>MIS</v>
      </c>
      <c r="AF227" s="51"/>
      <c r="AG227" s="51"/>
      <c r="AH227" s="51"/>
      <c r="AI227" s="52"/>
      <c r="AJ227" s="52"/>
      <c r="AK227" s="52"/>
      <c r="AL227" s="51"/>
      <c r="AM227" s="51"/>
      <c r="AN227" s="51"/>
      <c r="AO227" s="52"/>
      <c r="AP227" s="52"/>
      <c r="AQ227" s="52"/>
      <c r="AR227" s="51"/>
      <c r="AS227" s="51"/>
      <c r="AT227" s="51"/>
      <c r="AU227" s="52"/>
      <c r="AV227" s="52"/>
      <c r="AW227" s="52"/>
      <c r="AX227" s="51"/>
      <c r="AY227" s="51"/>
      <c r="AZ227" s="51"/>
      <c r="BA227" s="52"/>
      <c r="BB227" s="52"/>
      <c r="BC227" s="52"/>
    </row>
    <row r="228" spans="1:55" ht="13" x14ac:dyDescent="0.3">
      <c r="A228" s="23">
        <f>'4JSON'!A222</f>
        <v>14201</v>
      </c>
      <c r="B228" s="20" t="str">
        <f>'4JSON'!B222</f>
        <v>Other Financial Clerks</v>
      </c>
      <c r="C228" s="24" t="str">
        <f>'4JSON'!D222</f>
        <v>MIs</v>
      </c>
      <c r="D228" s="24" t="e">
        <f ca="1">ABS(D$5-'4JSON'!C222)</f>
        <v>#VALUE!</v>
      </c>
      <c r="E228" s="24">
        <f ca="1">ABS(E$5-'4JSON'!E222)</f>
        <v>2</v>
      </c>
      <c r="F228" s="24">
        <f ca="1">ABS(F$5-'4JSON'!F222)</f>
        <v>3</v>
      </c>
      <c r="G228" s="24">
        <f ca="1">ABS(G$5-'4JSON'!G222)</f>
        <v>2</v>
      </c>
      <c r="H228" s="24">
        <f ca="1">ABS(H$5-'4JSON'!H222)</f>
        <v>3</v>
      </c>
      <c r="I228" s="24">
        <f>ABS(I$5-'4JSON'!I222)</f>
        <v>0</v>
      </c>
      <c r="J228" s="24">
        <f>ABS(J$5-'4JSON'!J222)</f>
        <v>0</v>
      </c>
      <c r="K228" s="24">
        <f>ABS(K$5-'4JSON'!K222)</f>
        <v>0</v>
      </c>
      <c r="L228" s="24">
        <f>ABS(L$5-'4JSON'!L222)</f>
        <v>0</v>
      </c>
      <c r="M228" s="53" t="e">
        <f t="shared" ca="1" si="0"/>
        <v>#VALUE!</v>
      </c>
      <c r="N228" s="56" t="e">
        <f t="shared" ca="1" si="1"/>
        <v>#VALUE!</v>
      </c>
      <c r="P228" s="51"/>
      <c r="Q228" s="51"/>
      <c r="S228" s="51"/>
      <c r="T228" s="51"/>
      <c r="Z228" s="55" t="str">
        <f t="shared" si="4"/>
        <v>MIS</v>
      </c>
      <c r="AF228" s="51"/>
      <c r="AG228" s="51"/>
      <c r="AH228" s="51"/>
      <c r="AI228" s="52"/>
      <c r="AJ228" s="52"/>
      <c r="AK228" s="52"/>
      <c r="AL228" s="51"/>
      <c r="AM228" s="51"/>
      <c r="AN228" s="51"/>
      <c r="AO228" s="52"/>
      <c r="AP228" s="52"/>
      <c r="AQ228" s="52"/>
      <c r="AR228" s="51"/>
      <c r="AS228" s="51"/>
      <c r="AT228" s="51"/>
      <c r="AU228" s="52"/>
      <c r="AV228" s="52"/>
      <c r="AW228" s="52"/>
      <c r="AX228" s="51"/>
      <c r="AY228" s="51"/>
      <c r="AZ228" s="51"/>
      <c r="BA228" s="52"/>
      <c r="BB228" s="52"/>
      <c r="BC228" s="52"/>
    </row>
    <row r="229" spans="1:55" ht="13" x14ac:dyDescent="0.3">
      <c r="A229" s="23">
        <f>'4JSON'!A223</f>
        <v>13102</v>
      </c>
      <c r="B229" s="20" t="str">
        <f>'4JSON'!B223</f>
        <v>Payroll Clerks</v>
      </c>
      <c r="C229" s="24" t="str">
        <f>'4JSON'!D223</f>
        <v>MIs</v>
      </c>
      <c r="D229" s="24" t="e">
        <f ca="1">ABS(D$5-'4JSON'!C223)</f>
        <v>#VALUE!</v>
      </c>
      <c r="E229" s="24">
        <f ca="1">ABS(E$5-'4JSON'!E223)</f>
        <v>2</v>
      </c>
      <c r="F229" s="24">
        <f ca="1">ABS(F$5-'4JSON'!F223)</f>
        <v>3</v>
      </c>
      <c r="G229" s="24">
        <f ca="1">ABS(G$5-'4JSON'!G223)</f>
        <v>2</v>
      </c>
      <c r="H229" s="24">
        <f ca="1">ABS(H$5-'4JSON'!H223)</f>
        <v>3</v>
      </c>
      <c r="I229" s="24">
        <f>ABS(I$5-'4JSON'!I223)</f>
        <v>0</v>
      </c>
      <c r="J229" s="24">
        <f>ABS(J$5-'4JSON'!J223)</f>
        <v>0</v>
      </c>
      <c r="K229" s="24">
        <f>ABS(K$5-'4JSON'!K223)</f>
        <v>0</v>
      </c>
      <c r="L229" s="24">
        <f>ABS(L$5-'4JSON'!L223)</f>
        <v>0</v>
      </c>
      <c r="M229" s="53" t="e">
        <f t="shared" ca="1" si="0"/>
        <v>#VALUE!</v>
      </c>
      <c r="N229" s="56" t="e">
        <f t="shared" ca="1" si="1"/>
        <v>#VALUE!</v>
      </c>
      <c r="P229" s="51"/>
      <c r="Q229" s="51"/>
      <c r="S229" s="51"/>
      <c r="T229" s="51"/>
      <c r="Z229" s="55" t="str">
        <f t="shared" si="4"/>
        <v>MIS</v>
      </c>
      <c r="AF229" s="51"/>
      <c r="AG229" s="51"/>
      <c r="AH229" s="51"/>
      <c r="AI229" s="52"/>
      <c r="AJ229" s="52"/>
      <c r="AK229" s="52"/>
      <c r="AL229" s="51"/>
      <c r="AM229" s="51"/>
      <c r="AN229" s="51"/>
      <c r="AO229" s="52"/>
      <c r="AP229" s="52"/>
      <c r="AQ229" s="52"/>
      <c r="AR229" s="51"/>
      <c r="AS229" s="51"/>
      <c r="AT229" s="51"/>
      <c r="AU229" s="52"/>
      <c r="AV229" s="52"/>
      <c r="AW229" s="52"/>
      <c r="AX229" s="51"/>
      <c r="AY229" s="51"/>
      <c r="AZ229" s="51"/>
      <c r="BA229" s="52"/>
      <c r="BB229" s="52"/>
      <c r="BC229" s="52"/>
    </row>
    <row r="230" spans="1:55" ht="13" x14ac:dyDescent="0.3">
      <c r="A230" s="23">
        <f>'4JSON'!A224</f>
        <v>41201</v>
      </c>
      <c r="B230" s="20" t="str">
        <f>'4JSON'!B224</f>
        <v>Post-Secondary Research Assistants</v>
      </c>
      <c r="C230" s="24" t="str">
        <f>'4JSON'!D224</f>
        <v>MIs</v>
      </c>
      <c r="D230" s="24" t="e">
        <f ca="1">ABS(D$5-'4JSON'!C224)</f>
        <v>#VALUE!</v>
      </c>
      <c r="E230" s="24">
        <f ca="1">ABS(E$5-'4JSON'!E224)</f>
        <v>2</v>
      </c>
      <c r="F230" s="24">
        <f ca="1">ABS(F$5-'4JSON'!F224)</f>
        <v>3</v>
      </c>
      <c r="G230" s="24">
        <f ca="1">ABS(G$5-'4JSON'!G224)</f>
        <v>2</v>
      </c>
      <c r="H230" s="24">
        <f ca="1">ABS(H$5-'4JSON'!H224)</f>
        <v>3</v>
      </c>
      <c r="I230" s="24">
        <f>ABS(I$5-'4JSON'!I224)</f>
        <v>0</v>
      </c>
      <c r="J230" s="24">
        <f>ABS(J$5-'4JSON'!J224)</f>
        <v>0</v>
      </c>
      <c r="K230" s="24">
        <f>ABS(K$5-'4JSON'!K224)</f>
        <v>0</v>
      </c>
      <c r="L230" s="24">
        <f>ABS(L$5-'4JSON'!L224)</f>
        <v>0</v>
      </c>
      <c r="M230" s="53" t="e">
        <f t="shared" ca="1" si="0"/>
        <v>#VALUE!</v>
      </c>
      <c r="N230" s="56" t="e">
        <f t="shared" ca="1" si="1"/>
        <v>#VALUE!</v>
      </c>
      <c r="P230" s="51"/>
      <c r="Q230" s="51"/>
      <c r="S230" s="51"/>
      <c r="T230" s="51"/>
      <c r="Z230" s="55" t="str">
        <f t="shared" si="4"/>
        <v>MIS</v>
      </c>
      <c r="AF230" s="51"/>
      <c r="AG230" s="51"/>
      <c r="AH230" s="51"/>
      <c r="AI230" s="52"/>
      <c r="AJ230" s="52"/>
      <c r="AK230" s="52"/>
      <c r="AL230" s="51"/>
      <c r="AM230" s="51"/>
      <c r="AN230" s="51"/>
      <c r="AO230" s="52"/>
      <c r="AP230" s="52"/>
      <c r="AQ230" s="52"/>
      <c r="AR230" s="51"/>
      <c r="AS230" s="51"/>
      <c r="AT230" s="51"/>
      <c r="AU230" s="52"/>
      <c r="AV230" s="52"/>
      <c r="AW230" s="52"/>
      <c r="AX230" s="51"/>
      <c r="AY230" s="51"/>
      <c r="AZ230" s="51"/>
      <c r="BA230" s="52"/>
      <c r="BB230" s="52"/>
      <c r="BC230" s="52"/>
    </row>
    <row r="231" spans="1:55" ht="13" x14ac:dyDescent="0.3">
      <c r="A231" s="23">
        <f>'4JSON'!A225</f>
        <v>14402</v>
      </c>
      <c r="B231" s="20" t="str">
        <f>'4JSON'!B225</f>
        <v>Production Clerks</v>
      </c>
      <c r="C231" s="24" t="str">
        <f>'4JSON'!D225</f>
        <v>MIs</v>
      </c>
      <c r="D231" s="24" t="e">
        <f ca="1">ABS(D$5-'4JSON'!C225)</f>
        <v>#VALUE!</v>
      </c>
      <c r="E231" s="24">
        <f ca="1">ABS(E$5-'4JSON'!E225)</f>
        <v>2</v>
      </c>
      <c r="F231" s="24">
        <f ca="1">ABS(F$5-'4JSON'!F225)</f>
        <v>3</v>
      </c>
      <c r="G231" s="24">
        <f ca="1">ABS(G$5-'4JSON'!G225)</f>
        <v>2</v>
      </c>
      <c r="H231" s="24">
        <f ca="1">ABS(H$5-'4JSON'!H225)</f>
        <v>3</v>
      </c>
      <c r="I231" s="24">
        <f>ABS(I$5-'4JSON'!I225)</f>
        <v>0</v>
      </c>
      <c r="J231" s="24">
        <f>ABS(J$5-'4JSON'!J225)</f>
        <v>0</v>
      </c>
      <c r="K231" s="24">
        <f>ABS(K$5-'4JSON'!K225)</f>
        <v>0</v>
      </c>
      <c r="L231" s="24">
        <f>ABS(L$5-'4JSON'!L225)</f>
        <v>0</v>
      </c>
      <c r="M231" s="53" t="e">
        <f t="shared" ca="1" si="0"/>
        <v>#VALUE!</v>
      </c>
      <c r="N231" s="56" t="e">
        <f t="shared" ca="1" si="1"/>
        <v>#VALUE!</v>
      </c>
      <c r="P231" s="51"/>
      <c r="Q231" s="51"/>
      <c r="S231" s="51"/>
      <c r="T231" s="51"/>
      <c r="Z231" s="55" t="str">
        <f t="shared" si="4"/>
        <v>MIS</v>
      </c>
      <c r="AF231" s="51"/>
      <c r="AG231" s="51"/>
      <c r="AH231" s="51"/>
      <c r="AI231" s="52"/>
      <c r="AJ231" s="52"/>
      <c r="AK231" s="52"/>
      <c r="AL231" s="51"/>
      <c r="AM231" s="51"/>
      <c r="AN231" s="51"/>
      <c r="AO231" s="52"/>
      <c r="AP231" s="52"/>
      <c r="AQ231" s="52"/>
      <c r="AR231" s="51"/>
      <c r="AS231" s="51"/>
      <c r="AT231" s="51"/>
      <c r="AU231" s="52"/>
      <c r="AV231" s="52"/>
      <c r="AW231" s="52"/>
      <c r="AX231" s="51"/>
      <c r="AY231" s="51"/>
      <c r="AZ231" s="51"/>
      <c r="BA231" s="52"/>
      <c r="BB231" s="52"/>
      <c r="BC231" s="52"/>
    </row>
    <row r="232" spans="1:55" ht="13" x14ac:dyDescent="0.3">
      <c r="A232" s="23">
        <f>'4JSON'!A226</f>
        <v>51114</v>
      </c>
      <c r="B232" s="20" t="str">
        <f>'4JSON'!B226</f>
        <v>Terminologists</v>
      </c>
      <c r="C232" s="24" t="str">
        <f>'4JSON'!D226</f>
        <v>MIs</v>
      </c>
      <c r="D232" s="24" t="e">
        <f ca="1">ABS(D$5-'4JSON'!C226)</f>
        <v>#VALUE!</v>
      </c>
      <c r="E232" s="24">
        <f ca="1">ABS(E$5-'4JSON'!E226)</f>
        <v>2</v>
      </c>
      <c r="F232" s="24">
        <f ca="1">ABS(F$5-'4JSON'!F226)</f>
        <v>3</v>
      </c>
      <c r="G232" s="24">
        <f ca="1">ABS(G$5-'4JSON'!G226)</f>
        <v>2</v>
      </c>
      <c r="H232" s="24">
        <f ca="1">ABS(H$5-'4JSON'!H226)</f>
        <v>3</v>
      </c>
      <c r="I232" s="24">
        <f>ABS(I$5-'4JSON'!I226)</f>
        <v>0</v>
      </c>
      <c r="J232" s="24">
        <f>ABS(J$5-'4JSON'!J226)</f>
        <v>0</v>
      </c>
      <c r="K232" s="24">
        <f>ABS(K$5-'4JSON'!K226)</f>
        <v>0</v>
      </c>
      <c r="L232" s="24">
        <f>ABS(L$5-'4JSON'!L226)</f>
        <v>0</v>
      </c>
      <c r="M232" s="53" t="e">
        <f t="shared" ca="1" si="0"/>
        <v>#VALUE!</v>
      </c>
      <c r="N232" s="56" t="e">
        <f t="shared" ca="1" si="1"/>
        <v>#VALUE!</v>
      </c>
      <c r="P232" s="51"/>
      <c r="Q232" s="51"/>
      <c r="S232" s="51"/>
      <c r="T232" s="51"/>
      <c r="Z232" s="55" t="str">
        <f t="shared" si="4"/>
        <v>MIS</v>
      </c>
      <c r="AF232" s="51"/>
      <c r="AG232" s="51"/>
      <c r="AH232" s="51"/>
      <c r="AI232" s="52"/>
      <c r="AJ232" s="52"/>
      <c r="AK232" s="52"/>
      <c r="AL232" s="51"/>
      <c r="AM232" s="51"/>
      <c r="AN232" s="51"/>
      <c r="AO232" s="52"/>
      <c r="AP232" s="52"/>
      <c r="AQ232" s="52"/>
      <c r="AR232" s="51"/>
      <c r="AS232" s="51"/>
      <c r="AT232" s="51"/>
      <c r="AU232" s="52"/>
      <c r="AV232" s="52"/>
      <c r="AW232" s="52"/>
      <c r="AX232" s="51"/>
      <c r="AY232" s="51"/>
      <c r="AZ232" s="51"/>
      <c r="BA232" s="52"/>
      <c r="BB232" s="52"/>
      <c r="BC232" s="52"/>
    </row>
    <row r="233" spans="1:55" ht="13" x14ac:dyDescent="0.3">
      <c r="A233" s="23">
        <f>'4JSON'!A227</f>
        <v>74100</v>
      </c>
      <c r="B233" s="20" t="str">
        <f>'4JSON'!B227</f>
        <v>Postal Clerks</v>
      </c>
      <c r="C233" s="24" t="str">
        <f>'4JSON'!D227</f>
        <v>Mis</v>
      </c>
      <c r="D233" s="24" t="e">
        <f ca="1">ABS(D$5-'4JSON'!C227)</f>
        <v>#VALUE!</v>
      </c>
      <c r="E233" s="24">
        <f ca="1">ABS(E$5-'4JSON'!E227)</f>
        <v>2</v>
      </c>
      <c r="F233" s="24">
        <f ca="1">ABS(F$5-'4JSON'!F227)</f>
        <v>3</v>
      </c>
      <c r="G233" s="24">
        <f ca="1">ABS(G$5-'4JSON'!G227)</f>
        <v>2</v>
      </c>
      <c r="H233" s="24">
        <f ca="1">ABS(H$5-'4JSON'!H227)</f>
        <v>3</v>
      </c>
      <c r="I233" s="24">
        <f>ABS(I$5-'4JSON'!I227)</f>
        <v>0</v>
      </c>
      <c r="J233" s="24">
        <f>ABS(J$5-'4JSON'!J227)</f>
        <v>0</v>
      </c>
      <c r="K233" s="24">
        <f>ABS(K$5-'4JSON'!K227)</f>
        <v>0</v>
      </c>
      <c r="L233" s="24">
        <f>ABS(L$5-'4JSON'!L227)</f>
        <v>0</v>
      </c>
      <c r="M233" s="53" t="e">
        <f t="shared" ca="1" si="0"/>
        <v>#VALUE!</v>
      </c>
      <c r="N233" s="56" t="e">
        <f t="shared" ca="1" si="1"/>
        <v>#VALUE!</v>
      </c>
      <c r="P233" s="51"/>
      <c r="Q233" s="51"/>
      <c r="S233" s="51"/>
      <c r="T233" s="51"/>
      <c r="Z233" s="55" t="str">
        <f t="shared" si="4"/>
        <v>MIS</v>
      </c>
      <c r="AF233" s="51"/>
      <c r="AG233" s="51"/>
      <c r="AH233" s="51"/>
      <c r="AI233" s="52"/>
      <c r="AJ233" s="52"/>
      <c r="AK233" s="52"/>
      <c r="AL233" s="51"/>
      <c r="AM233" s="51"/>
      <c r="AN233" s="51"/>
      <c r="AO233" s="52"/>
      <c r="AP233" s="52"/>
      <c r="AQ233" s="52"/>
      <c r="AR233" s="51"/>
      <c r="AS233" s="51"/>
      <c r="AT233" s="51"/>
      <c r="AU233" s="52"/>
      <c r="AV233" s="52"/>
      <c r="AW233" s="52"/>
      <c r="AX233" s="51"/>
      <c r="AY233" s="51"/>
      <c r="AZ233" s="51"/>
      <c r="BA233" s="52"/>
      <c r="BB233" s="52"/>
      <c r="BC233" s="52"/>
    </row>
    <row r="234" spans="1:55" ht="13" x14ac:dyDescent="0.3">
      <c r="A234" s="23">
        <f>'4JSON'!A228</f>
        <v>14403</v>
      </c>
      <c r="B234" s="20" t="str">
        <f>'4JSON'!B228</f>
        <v>Purchasing Clerks</v>
      </c>
      <c r="C234" s="24" t="str">
        <f>'4JSON'!D228</f>
        <v>Mis</v>
      </c>
      <c r="D234" s="24" t="e">
        <f ca="1">ABS(D$5-'4JSON'!C228)</f>
        <v>#VALUE!</v>
      </c>
      <c r="E234" s="24">
        <f ca="1">ABS(E$5-'4JSON'!E228)</f>
        <v>2</v>
      </c>
      <c r="F234" s="24">
        <f ca="1">ABS(F$5-'4JSON'!F228)</f>
        <v>3</v>
      </c>
      <c r="G234" s="24">
        <f ca="1">ABS(G$5-'4JSON'!G228)</f>
        <v>2</v>
      </c>
      <c r="H234" s="24">
        <f ca="1">ABS(H$5-'4JSON'!H228)</f>
        <v>3</v>
      </c>
      <c r="I234" s="24">
        <f>ABS(I$5-'4JSON'!I228)</f>
        <v>0</v>
      </c>
      <c r="J234" s="24">
        <f>ABS(J$5-'4JSON'!J228)</f>
        <v>0</v>
      </c>
      <c r="K234" s="24">
        <f>ABS(K$5-'4JSON'!K228)</f>
        <v>0</v>
      </c>
      <c r="L234" s="24">
        <f>ABS(L$5-'4JSON'!L228)</f>
        <v>0</v>
      </c>
      <c r="M234" s="53" t="e">
        <f t="shared" ca="1" si="0"/>
        <v>#VALUE!</v>
      </c>
      <c r="N234" s="56" t="e">
        <f t="shared" ca="1" si="1"/>
        <v>#VALUE!</v>
      </c>
      <c r="P234" s="51"/>
      <c r="Q234" s="51"/>
      <c r="S234" s="51"/>
      <c r="T234" s="51"/>
      <c r="Z234" s="55" t="str">
        <f t="shared" si="4"/>
        <v>MIS</v>
      </c>
      <c r="AF234" s="51"/>
      <c r="AG234" s="51"/>
      <c r="AH234" s="51"/>
      <c r="AI234" s="52"/>
      <c r="AJ234" s="52"/>
      <c r="AK234" s="52"/>
      <c r="AL234" s="51"/>
      <c r="AM234" s="51"/>
      <c r="AN234" s="51"/>
      <c r="AO234" s="52"/>
      <c r="AP234" s="52"/>
      <c r="AQ234" s="52"/>
      <c r="AR234" s="51"/>
      <c r="AS234" s="51"/>
      <c r="AT234" s="51"/>
      <c r="AU234" s="52"/>
      <c r="AV234" s="52"/>
      <c r="AW234" s="52"/>
      <c r="AX234" s="51"/>
      <c r="AY234" s="51"/>
      <c r="AZ234" s="51"/>
      <c r="BA234" s="52"/>
      <c r="BB234" s="52"/>
      <c r="BC234" s="52"/>
    </row>
    <row r="235" spans="1:55" ht="13" x14ac:dyDescent="0.3">
      <c r="A235" s="23">
        <f>'4JSON'!A229</f>
        <v>52114</v>
      </c>
      <c r="B235" s="20" t="str">
        <f>'4JSON'!B229</f>
        <v>Announcers and Other Broadcasters</v>
      </c>
      <c r="C235" s="24" t="str">
        <f>'4JSON'!D229</f>
        <v>MSI</v>
      </c>
      <c r="D235" s="24" t="e">
        <f ca="1">ABS(D$5-'4JSON'!C229)</f>
        <v>#VALUE!</v>
      </c>
      <c r="E235" s="24">
        <f ca="1">ABS(E$5-'4JSON'!E229)</f>
        <v>2</v>
      </c>
      <c r="F235" s="24">
        <f ca="1">ABS(F$5-'4JSON'!F229)</f>
        <v>3</v>
      </c>
      <c r="G235" s="24">
        <f ca="1">ABS(G$5-'4JSON'!G229)</f>
        <v>2</v>
      </c>
      <c r="H235" s="24">
        <f ca="1">ABS(H$5-'4JSON'!H229)</f>
        <v>3</v>
      </c>
      <c r="I235" s="24">
        <f>ABS(I$5-'4JSON'!I229)</f>
        <v>0</v>
      </c>
      <c r="J235" s="24">
        <f>ABS(J$5-'4JSON'!J229)</f>
        <v>0</v>
      </c>
      <c r="K235" s="24">
        <f>ABS(K$5-'4JSON'!K229)</f>
        <v>0</v>
      </c>
      <c r="L235" s="24">
        <f>ABS(L$5-'4JSON'!L229)</f>
        <v>0</v>
      </c>
      <c r="M235" s="53" t="e">
        <f t="shared" ca="1" si="0"/>
        <v>#VALUE!</v>
      </c>
      <c r="N235" s="56" t="e">
        <f t="shared" ca="1" si="1"/>
        <v>#VALUE!</v>
      </c>
      <c r="P235" s="51"/>
      <c r="Q235" s="51"/>
      <c r="S235" s="51"/>
      <c r="T235" s="51"/>
      <c r="Z235" s="55" t="str">
        <f t="shared" si="4"/>
        <v>MSI</v>
      </c>
      <c r="AF235" s="51"/>
      <c r="AG235" s="51"/>
      <c r="AH235" s="51"/>
      <c r="AI235" s="52"/>
      <c r="AJ235" s="52"/>
      <c r="AK235" s="52"/>
      <c r="AL235" s="51"/>
      <c r="AM235" s="51"/>
      <c r="AN235" s="51"/>
      <c r="AO235" s="52"/>
      <c r="AP235" s="52"/>
      <c r="AQ235" s="52"/>
      <c r="AR235" s="51"/>
      <c r="AS235" s="51"/>
      <c r="AT235" s="51"/>
      <c r="AU235" s="52"/>
      <c r="AV235" s="52"/>
      <c r="AW235" s="52"/>
      <c r="AX235" s="51"/>
      <c r="AY235" s="51"/>
      <c r="AZ235" s="51"/>
      <c r="BA235" s="52"/>
      <c r="BB235" s="52"/>
      <c r="BC235" s="52"/>
    </row>
    <row r="236" spans="1:55" ht="13" x14ac:dyDescent="0.3">
      <c r="A236" s="23">
        <f>'4JSON'!A230</f>
        <v>42200</v>
      </c>
      <c r="B236" s="20" t="str">
        <f>'4JSON'!B230</f>
        <v>Legal Assistants and Paralegals</v>
      </c>
      <c r="C236" s="24" t="str">
        <f>'4JSON'!D230</f>
        <v>MSI</v>
      </c>
      <c r="D236" s="24" t="e">
        <f ca="1">ABS(D$5-'4JSON'!C230)</f>
        <v>#VALUE!</v>
      </c>
      <c r="E236" s="24">
        <f ca="1">ABS(E$5-'4JSON'!E230)</f>
        <v>2</v>
      </c>
      <c r="F236" s="24">
        <f ca="1">ABS(F$5-'4JSON'!F230)</f>
        <v>3</v>
      </c>
      <c r="G236" s="24">
        <f ca="1">ABS(G$5-'4JSON'!G230)</f>
        <v>2</v>
      </c>
      <c r="H236" s="24">
        <f ca="1">ABS(H$5-'4JSON'!H230)</f>
        <v>3</v>
      </c>
      <c r="I236" s="24">
        <f>ABS(I$5-'4JSON'!I230)</f>
        <v>0</v>
      </c>
      <c r="J236" s="24">
        <f>ABS(J$5-'4JSON'!J230)</f>
        <v>0</v>
      </c>
      <c r="K236" s="24">
        <f>ABS(K$5-'4JSON'!K230)</f>
        <v>0</v>
      </c>
      <c r="L236" s="24">
        <f>ABS(L$5-'4JSON'!L230)</f>
        <v>0</v>
      </c>
      <c r="M236" s="53" t="e">
        <f t="shared" ca="1" si="0"/>
        <v>#VALUE!</v>
      </c>
      <c r="N236" s="56" t="e">
        <f t="shared" ca="1" si="1"/>
        <v>#VALUE!</v>
      </c>
      <c r="P236" s="51"/>
      <c r="Q236" s="51"/>
      <c r="S236" s="51"/>
      <c r="T236" s="51"/>
      <c r="Z236" s="55" t="str">
        <f t="shared" si="4"/>
        <v>MSI</v>
      </c>
      <c r="AF236" s="51"/>
      <c r="AG236" s="51"/>
      <c r="AH236" s="51"/>
      <c r="AI236" s="52"/>
      <c r="AJ236" s="52"/>
      <c r="AK236" s="52"/>
      <c r="AL236" s="51"/>
      <c r="AM236" s="51"/>
      <c r="AN236" s="51"/>
      <c r="AO236" s="52"/>
      <c r="AP236" s="52"/>
      <c r="AQ236" s="52"/>
      <c r="AR236" s="51"/>
      <c r="AS236" s="51"/>
      <c r="AT236" s="51"/>
      <c r="AU236" s="52"/>
      <c r="AV236" s="52"/>
      <c r="AW236" s="52"/>
      <c r="AX236" s="51"/>
      <c r="AY236" s="51"/>
      <c r="AZ236" s="51"/>
      <c r="BA236" s="52"/>
      <c r="BB236" s="52"/>
      <c r="BC236" s="52"/>
    </row>
    <row r="237" spans="1:55" ht="13" x14ac:dyDescent="0.3">
      <c r="A237" s="23">
        <f>'4JSON'!A231</f>
        <v>14110</v>
      </c>
      <c r="B237" s="20" t="str">
        <f>'4JSON'!B231</f>
        <v>Survey Interviewers</v>
      </c>
      <c r="C237" s="24" t="str">
        <f>'4JSON'!D231</f>
        <v>MSI</v>
      </c>
      <c r="D237" s="24" t="e">
        <f ca="1">ABS(D$5-'4JSON'!C231)</f>
        <v>#VALUE!</v>
      </c>
      <c r="E237" s="24">
        <f ca="1">ABS(E$5-'4JSON'!E231)</f>
        <v>2</v>
      </c>
      <c r="F237" s="24">
        <f ca="1">ABS(F$5-'4JSON'!F231)</f>
        <v>3</v>
      </c>
      <c r="G237" s="24">
        <f ca="1">ABS(G$5-'4JSON'!G231)</f>
        <v>2</v>
      </c>
      <c r="H237" s="24">
        <f ca="1">ABS(H$5-'4JSON'!H231)</f>
        <v>3</v>
      </c>
      <c r="I237" s="24">
        <f>ABS(I$5-'4JSON'!I231)</f>
        <v>0</v>
      </c>
      <c r="J237" s="24">
        <f>ABS(J$5-'4JSON'!J231)</f>
        <v>0</v>
      </c>
      <c r="K237" s="24">
        <f>ABS(K$5-'4JSON'!K231)</f>
        <v>0</v>
      </c>
      <c r="L237" s="24">
        <f>ABS(L$5-'4JSON'!L231)</f>
        <v>0</v>
      </c>
      <c r="M237" s="53" t="e">
        <f t="shared" ca="1" si="0"/>
        <v>#VALUE!</v>
      </c>
      <c r="N237" s="56" t="e">
        <f t="shared" ca="1" si="1"/>
        <v>#VALUE!</v>
      </c>
      <c r="P237" s="51"/>
      <c r="Q237" s="51"/>
      <c r="S237" s="51"/>
      <c r="T237" s="51"/>
      <c r="Z237" s="55" t="str">
        <f t="shared" si="4"/>
        <v>MSI</v>
      </c>
      <c r="AF237" s="51"/>
      <c r="AG237" s="51"/>
      <c r="AH237" s="51"/>
      <c r="AI237" s="52"/>
      <c r="AJ237" s="52"/>
      <c r="AK237" s="52"/>
      <c r="AL237" s="51"/>
      <c r="AM237" s="51"/>
      <c r="AN237" s="51"/>
      <c r="AO237" s="52"/>
      <c r="AP237" s="52"/>
      <c r="AQ237" s="52"/>
      <c r="AR237" s="51"/>
      <c r="AS237" s="51"/>
      <c r="AT237" s="51"/>
      <c r="AU237" s="52"/>
      <c r="AV237" s="52"/>
      <c r="AW237" s="52"/>
      <c r="AX237" s="51"/>
      <c r="AY237" s="51"/>
      <c r="AZ237" s="51"/>
      <c r="BA237" s="52"/>
      <c r="BB237" s="52"/>
      <c r="BC237" s="52"/>
    </row>
    <row r="238" spans="1:55" ht="13" x14ac:dyDescent="0.3">
      <c r="A238" s="23">
        <f>'4JSON'!A232</f>
        <v>52100</v>
      </c>
      <c r="B238" s="20" t="str">
        <f>'4JSON'!B232</f>
        <v>Archive Technicians and Assistants</v>
      </c>
      <c r="C238" s="24" t="str">
        <f>'4JSON'!D232</f>
        <v>MSi</v>
      </c>
      <c r="D238" s="24" t="e">
        <f ca="1">ABS(D$5-'4JSON'!C232)</f>
        <v>#VALUE!</v>
      </c>
      <c r="E238" s="24">
        <f ca="1">ABS(E$5-'4JSON'!E232)</f>
        <v>2</v>
      </c>
      <c r="F238" s="24">
        <f ca="1">ABS(F$5-'4JSON'!F232)</f>
        <v>3</v>
      </c>
      <c r="G238" s="24">
        <f ca="1">ABS(G$5-'4JSON'!G232)</f>
        <v>2</v>
      </c>
      <c r="H238" s="24">
        <f ca="1">ABS(H$5-'4JSON'!H232)</f>
        <v>3</v>
      </c>
      <c r="I238" s="24">
        <f>ABS(I$5-'4JSON'!I232)</f>
        <v>0</v>
      </c>
      <c r="J238" s="24">
        <f>ABS(J$5-'4JSON'!J232)</f>
        <v>0</v>
      </c>
      <c r="K238" s="24">
        <f>ABS(K$5-'4JSON'!K232)</f>
        <v>0</v>
      </c>
      <c r="L238" s="24">
        <f>ABS(L$5-'4JSON'!L232)</f>
        <v>0</v>
      </c>
      <c r="M238" s="53" t="e">
        <f t="shared" ca="1" si="0"/>
        <v>#VALUE!</v>
      </c>
      <c r="N238" s="56" t="e">
        <f t="shared" ca="1" si="1"/>
        <v>#VALUE!</v>
      </c>
      <c r="P238" s="51"/>
      <c r="Q238" s="51"/>
      <c r="S238" s="51"/>
      <c r="T238" s="51"/>
      <c r="Z238" s="55" t="str">
        <f t="shared" si="4"/>
        <v>MSI</v>
      </c>
      <c r="AF238" s="51"/>
      <c r="AG238" s="51"/>
      <c r="AH238" s="51"/>
      <c r="AI238" s="52"/>
      <c r="AJ238" s="52"/>
      <c r="AK238" s="52"/>
      <c r="AL238" s="51"/>
      <c r="AM238" s="51"/>
      <c r="AN238" s="51"/>
      <c r="AO238" s="52"/>
      <c r="AP238" s="52"/>
      <c r="AQ238" s="52"/>
      <c r="AR238" s="51"/>
      <c r="AS238" s="51"/>
      <c r="AT238" s="51"/>
      <c r="AU238" s="52"/>
      <c r="AV238" s="52"/>
      <c r="AW238" s="52"/>
      <c r="AX238" s="51"/>
      <c r="AY238" s="51"/>
      <c r="AZ238" s="51"/>
      <c r="BA238" s="52"/>
      <c r="BB238" s="52"/>
      <c r="BC238" s="52"/>
    </row>
    <row r="239" spans="1:55" ht="13" x14ac:dyDescent="0.3">
      <c r="A239" s="23">
        <f>'4JSON'!A233</f>
        <v>65229</v>
      </c>
      <c r="B239" s="20" t="str">
        <f>'4JSON'!B233</f>
        <v>Call Centre Agents</v>
      </c>
      <c r="C239" s="24" t="str">
        <f>'4JSON'!D233</f>
        <v>MSi</v>
      </c>
      <c r="D239" s="24" t="e">
        <f ca="1">ABS(D$5-'4JSON'!C233)</f>
        <v>#VALUE!</v>
      </c>
      <c r="E239" s="24">
        <f ca="1">ABS(E$5-'4JSON'!E233)</f>
        <v>2</v>
      </c>
      <c r="F239" s="24">
        <f ca="1">ABS(F$5-'4JSON'!F233)</f>
        <v>3</v>
      </c>
      <c r="G239" s="24">
        <f ca="1">ABS(G$5-'4JSON'!G233)</f>
        <v>2</v>
      </c>
      <c r="H239" s="24">
        <f ca="1">ABS(H$5-'4JSON'!H233)</f>
        <v>3</v>
      </c>
      <c r="I239" s="24">
        <f>ABS(I$5-'4JSON'!I233)</f>
        <v>0</v>
      </c>
      <c r="J239" s="24">
        <f>ABS(J$5-'4JSON'!J233)</f>
        <v>0</v>
      </c>
      <c r="K239" s="24">
        <f>ABS(K$5-'4JSON'!K233)</f>
        <v>0</v>
      </c>
      <c r="L239" s="24">
        <f>ABS(L$5-'4JSON'!L233)</f>
        <v>0</v>
      </c>
      <c r="M239" s="53" t="e">
        <f t="shared" ca="1" si="0"/>
        <v>#VALUE!</v>
      </c>
      <c r="N239" s="56" t="e">
        <f t="shared" ca="1" si="1"/>
        <v>#VALUE!</v>
      </c>
      <c r="P239" s="51"/>
      <c r="Q239" s="51"/>
      <c r="S239" s="51"/>
      <c r="T239" s="51"/>
      <c r="Z239" s="55" t="str">
        <f t="shared" si="4"/>
        <v>MSI</v>
      </c>
      <c r="AF239" s="51"/>
      <c r="AG239" s="51"/>
      <c r="AH239" s="51"/>
      <c r="AI239" s="52"/>
      <c r="AJ239" s="52"/>
      <c r="AK239" s="52"/>
      <c r="AL239" s="51"/>
      <c r="AM239" s="51"/>
      <c r="AN239" s="51"/>
      <c r="AO239" s="52"/>
      <c r="AP239" s="52"/>
      <c r="AQ239" s="52"/>
      <c r="AR239" s="51"/>
      <c r="AS239" s="51"/>
      <c r="AT239" s="51"/>
      <c r="AU239" s="52"/>
      <c r="AV239" s="52"/>
      <c r="AW239" s="52"/>
      <c r="AX239" s="51"/>
      <c r="AY239" s="51"/>
      <c r="AZ239" s="51"/>
      <c r="BA239" s="52"/>
      <c r="BB239" s="52"/>
      <c r="BC239" s="52"/>
    </row>
    <row r="240" spans="1:55" ht="13" x14ac:dyDescent="0.3">
      <c r="A240" s="23">
        <f>'4JSON'!A234</f>
        <v>62023</v>
      </c>
      <c r="B240" s="20" t="str">
        <f>'4JSON'!B234</f>
        <v>Customer Service Clerks in Insurance, Telephone, Utility and Similar Companies</v>
      </c>
      <c r="C240" s="24" t="str">
        <f>'4JSON'!D234</f>
        <v>MSi</v>
      </c>
      <c r="D240" s="24" t="e">
        <f ca="1">ABS(D$5-'4JSON'!C234)</f>
        <v>#VALUE!</v>
      </c>
      <c r="E240" s="24">
        <f ca="1">ABS(E$5-'4JSON'!E234)</f>
        <v>2</v>
      </c>
      <c r="F240" s="24">
        <f ca="1">ABS(F$5-'4JSON'!F234)</f>
        <v>3</v>
      </c>
      <c r="G240" s="24">
        <f ca="1">ABS(G$5-'4JSON'!G234)</f>
        <v>2</v>
      </c>
      <c r="H240" s="24">
        <f ca="1">ABS(H$5-'4JSON'!H234)</f>
        <v>3</v>
      </c>
      <c r="I240" s="24">
        <f>ABS(I$5-'4JSON'!I234)</f>
        <v>0</v>
      </c>
      <c r="J240" s="24">
        <f>ABS(J$5-'4JSON'!J234)</f>
        <v>0</v>
      </c>
      <c r="K240" s="24">
        <f>ABS(K$5-'4JSON'!K234)</f>
        <v>0</v>
      </c>
      <c r="L240" s="24">
        <f>ABS(L$5-'4JSON'!L234)</f>
        <v>0</v>
      </c>
      <c r="M240" s="53" t="e">
        <f t="shared" ca="1" si="0"/>
        <v>#VALUE!</v>
      </c>
      <c r="N240" s="56" t="e">
        <f t="shared" ca="1" si="1"/>
        <v>#VALUE!</v>
      </c>
      <c r="P240" s="51"/>
      <c r="Q240" s="51"/>
      <c r="S240" s="51"/>
      <c r="T240" s="51"/>
      <c r="Z240" s="55" t="str">
        <f t="shared" si="4"/>
        <v>MSI</v>
      </c>
      <c r="AF240" s="51"/>
      <c r="AG240" s="51"/>
      <c r="AH240" s="51"/>
      <c r="AI240" s="52"/>
      <c r="AJ240" s="52"/>
      <c r="AK240" s="52"/>
      <c r="AL240" s="51"/>
      <c r="AM240" s="51"/>
      <c r="AN240" s="51"/>
      <c r="AO240" s="52"/>
      <c r="AP240" s="52"/>
      <c r="AQ240" s="52"/>
      <c r="AR240" s="51"/>
      <c r="AS240" s="51"/>
      <c r="AT240" s="51"/>
      <c r="AU240" s="52"/>
      <c r="AV240" s="52"/>
      <c r="AW240" s="52"/>
      <c r="AX240" s="51"/>
      <c r="AY240" s="51"/>
      <c r="AZ240" s="51"/>
      <c r="BA240" s="52"/>
      <c r="BB240" s="52"/>
      <c r="BC240" s="52"/>
    </row>
    <row r="241" spans="1:55" ht="13" x14ac:dyDescent="0.3">
      <c r="A241" s="23">
        <f>'4JSON'!A235</f>
        <v>64409</v>
      </c>
      <c r="B241" s="20" t="str">
        <f>'4JSON'!B235</f>
        <v>Customer Service Clerks in Retail Establishments</v>
      </c>
      <c r="C241" s="24" t="str">
        <f>'4JSON'!D235</f>
        <v>MSi</v>
      </c>
      <c r="D241" s="24" t="e">
        <f ca="1">ABS(D$5-'4JSON'!C235)</f>
        <v>#VALUE!</v>
      </c>
      <c r="E241" s="24">
        <f ca="1">ABS(E$5-'4JSON'!E235)</f>
        <v>2</v>
      </c>
      <c r="F241" s="24">
        <f ca="1">ABS(F$5-'4JSON'!F235)</f>
        <v>3</v>
      </c>
      <c r="G241" s="24">
        <f ca="1">ABS(G$5-'4JSON'!G235)</f>
        <v>2</v>
      </c>
      <c r="H241" s="24">
        <f ca="1">ABS(H$5-'4JSON'!H235)</f>
        <v>3</v>
      </c>
      <c r="I241" s="24">
        <f>ABS(I$5-'4JSON'!I235)</f>
        <v>0</v>
      </c>
      <c r="J241" s="24">
        <f>ABS(J$5-'4JSON'!J235)</f>
        <v>0</v>
      </c>
      <c r="K241" s="24">
        <f>ABS(K$5-'4JSON'!K235)</f>
        <v>0</v>
      </c>
      <c r="L241" s="24">
        <f>ABS(L$5-'4JSON'!L235)</f>
        <v>0</v>
      </c>
      <c r="M241" s="53" t="e">
        <f t="shared" ca="1" si="0"/>
        <v>#VALUE!</v>
      </c>
      <c r="N241" s="56" t="e">
        <f t="shared" ca="1" si="1"/>
        <v>#VALUE!</v>
      </c>
      <c r="P241" s="51"/>
      <c r="Q241" s="51"/>
      <c r="S241" s="51"/>
      <c r="T241" s="51"/>
      <c r="Z241" s="55" t="str">
        <f t="shared" si="4"/>
        <v>MSI</v>
      </c>
      <c r="AF241" s="51"/>
      <c r="AG241" s="51"/>
      <c r="AH241" s="51"/>
      <c r="AI241" s="52"/>
      <c r="AJ241" s="52"/>
      <c r="AK241" s="52"/>
      <c r="AL241" s="51"/>
      <c r="AM241" s="51"/>
      <c r="AN241" s="51"/>
      <c r="AO241" s="52"/>
      <c r="AP241" s="52"/>
      <c r="AQ241" s="52"/>
      <c r="AR241" s="51"/>
      <c r="AS241" s="51"/>
      <c r="AT241" s="51"/>
      <c r="AU241" s="52"/>
      <c r="AV241" s="52"/>
      <c r="AW241" s="52"/>
      <c r="AX241" s="51"/>
      <c r="AY241" s="51"/>
      <c r="AZ241" s="51"/>
      <c r="BA241" s="52"/>
      <c r="BB241" s="52"/>
      <c r="BC241" s="52"/>
    </row>
    <row r="242" spans="1:55" ht="13" x14ac:dyDescent="0.3">
      <c r="A242" s="23">
        <f>'4JSON'!A236</f>
        <v>64409</v>
      </c>
      <c r="B242" s="20" t="str">
        <f>'4JSON'!B236</f>
        <v>Information Clerks</v>
      </c>
      <c r="C242" s="24" t="str">
        <f>'4JSON'!D236</f>
        <v>MSi</v>
      </c>
      <c r="D242" s="24" t="e">
        <f ca="1">ABS(D$5-'4JSON'!C236)</f>
        <v>#VALUE!</v>
      </c>
      <c r="E242" s="24">
        <f ca="1">ABS(E$5-'4JSON'!E236)</f>
        <v>2</v>
      </c>
      <c r="F242" s="24">
        <f ca="1">ABS(F$5-'4JSON'!F236)</f>
        <v>3</v>
      </c>
      <c r="G242" s="24">
        <f ca="1">ABS(G$5-'4JSON'!G236)</f>
        <v>2</v>
      </c>
      <c r="H242" s="24">
        <f ca="1">ABS(H$5-'4JSON'!H236)</f>
        <v>3</v>
      </c>
      <c r="I242" s="24">
        <f>ABS(I$5-'4JSON'!I236)</f>
        <v>0</v>
      </c>
      <c r="J242" s="24">
        <f>ABS(J$5-'4JSON'!J236)</f>
        <v>0</v>
      </c>
      <c r="K242" s="24">
        <f>ABS(K$5-'4JSON'!K236)</f>
        <v>0</v>
      </c>
      <c r="L242" s="24">
        <f>ABS(L$5-'4JSON'!L236)</f>
        <v>0</v>
      </c>
      <c r="M242" s="53" t="e">
        <f t="shared" ca="1" si="0"/>
        <v>#VALUE!</v>
      </c>
      <c r="N242" s="56" t="e">
        <f t="shared" ca="1" si="1"/>
        <v>#VALUE!</v>
      </c>
      <c r="P242" s="51"/>
      <c r="Q242" s="51"/>
      <c r="S242" s="51"/>
      <c r="T242" s="51"/>
      <c r="Z242" s="55" t="str">
        <f t="shared" si="4"/>
        <v>MSI</v>
      </c>
      <c r="AF242" s="51"/>
      <c r="AG242" s="51"/>
      <c r="AH242" s="51"/>
      <c r="AI242" s="52"/>
      <c r="AJ242" s="52"/>
      <c r="AK242" s="52"/>
      <c r="AL242" s="51"/>
      <c r="AM242" s="51"/>
      <c r="AN242" s="51"/>
      <c r="AO242" s="52"/>
      <c r="AP242" s="52"/>
      <c r="AQ242" s="52"/>
      <c r="AR242" s="51"/>
      <c r="AS242" s="51"/>
      <c r="AT242" s="51"/>
      <c r="AU242" s="52"/>
      <c r="AV242" s="52"/>
      <c r="AW242" s="52"/>
      <c r="AX242" s="51"/>
      <c r="AY242" s="51"/>
      <c r="AZ242" s="51"/>
      <c r="BA242" s="52"/>
      <c r="BB242" s="52"/>
      <c r="BC242" s="52"/>
    </row>
    <row r="243" spans="1:55" ht="13" x14ac:dyDescent="0.3">
      <c r="A243" s="23">
        <f>'4JSON'!A237</f>
        <v>42204</v>
      </c>
      <c r="B243" s="20" t="str">
        <f>'4JSON'!B237</f>
        <v>Other Religious Occupations</v>
      </c>
      <c r="C243" s="24" t="str">
        <f>'4JSON'!D237</f>
        <v>MSi</v>
      </c>
      <c r="D243" s="24" t="e">
        <f ca="1">ABS(D$5-'4JSON'!C237)</f>
        <v>#VALUE!</v>
      </c>
      <c r="E243" s="24">
        <f ca="1">ABS(E$5-'4JSON'!E237)</f>
        <v>2</v>
      </c>
      <c r="F243" s="24">
        <f ca="1">ABS(F$5-'4JSON'!F237)</f>
        <v>3</v>
      </c>
      <c r="G243" s="24">
        <f ca="1">ABS(G$5-'4JSON'!G237)</f>
        <v>2</v>
      </c>
      <c r="H243" s="24">
        <f ca="1">ABS(H$5-'4JSON'!H237)</f>
        <v>3</v>
      </c>
      <c r="I243" s="24">
        <f>ABS(I$5-'4JSON'!I237)</f>
        <v>0</v>
      </c>
      <c r="J243" s="24">
        <f>ABS(J$5-'4JSON'!J237)</f>
        <v>0</v>
      </c>
      <c r="K243" s="24">
        <f>ABS(K$5-'4JSON'!K237)</f>
        <v>0</v>
      </c>
      <c r="L243" s="24">
        <f>ABS(L$5-'4JSON'!L237)</f>
        <v>0</v>
      </c>
      <c r="M243" s="53" t="e">
        <f t="shared" ca="1" si="0"/>
        <v>#VALUE!</v>
      </c>
      <c r="N243" s="56" t="e">
        <f t="shared" ca="1" si="1"/>
        <v>#VALUE!</v>
      </c>
      <c r="P243" s="51"/>
      <c r="Q243" s="51"/>
      <c r="S243" s="51"/>
      <c r="T243" s="51"/>
      <c r="Z243" s="55" t="str">
        <f t="shared" si="4"/>
        <v>MSI</v>
      </c>
      <c r="AF243" s="51"/>
      <c r="AG243" s="51"/>
      <c r="AH243" s="51"/>
      <c r="AI243" s="52"/>
      <c r="AJ243" s="52"/>
      <c r="AK243" s="52"/>
      <c r="AL243" s="51"/>
      <c r="AM243" s="51"/>
      <c r="AN243" s="51"/>
      <c r="AO243" s="52"/>
      <c r="AP243" s="52"/>
      <c r="AQ243" s="52"/>
      <c r="AR243" s="51"/>
      <c r="AS243" s="51"/>
      <c r="AT243" s="51"/>
      <c r="AU243" s="52"/>
      <c r="AV243" s="52"/>
      <c r="AW243" s="52"/>
      <c r="AX243" s="51"/>
      <c r="AY243" s="51"/>
      <c r="AZ243" s="51"/>
      <c r="BA243" s="52"/>
      <c r="BB243" s="52"/>
      <c r="BC243" s="52"/>
    </row>
    <row r="244" spans="1:55" ht="13" x14ac:dyDescent="0.3">
      <c r="A244" s="23">
        <f>'4JSON'!A238</f>
        <v>54100</v>
      </c>
      <c r="B244" s="20" t="str">
        <f>'4JSON'!B238</f>
        <v>Program Leaders and Instructors in Recreation and Sport</v>
      </c>
      <c r="C244" s="24" t="str">
        <f>'4JSON'!D238</f>
        <v>MSi</v>
      </c>
      <c r="D244" s="24" t="e">
        <f ca="1">ABS(D$5-'4JSON'!C238)</f>
        <v>#VALUE!</v>
      </c>
      <c r="E244" s="24">
        <f ca="1">ABS(E$5-'4JSON'!E238)</f>
        <v>2</v>
      </c>
      <c r="F244" s="24">
        <f ca="1">ABS(F$5-'4JSON'!F238)</f>
        <v>3</v>
      </c>
      <c r="G244" s="24">
        <f ca="1">ABS(G$5-'4JSON'!G238)</f>
        <v>2</v>
      </c>
      <c r="H244" s="24">
        <f ca="1">ABS(H$5-'4JSON'!H238)</f>
        <v>3</v>
      </c>
      <c r="I244" s="24">
        <f>ABS(I$5-'4JSON'!I238)</f>
        <v>0</v>
      </c>
      <c r="J244" s="24">
        <f>ABS(J$5-'4JSON'!J238)</f>
        <v>0</v>
      </c>
      <c r="K244" s="24">
        <f>ABS(K$5-'4JSON'!K238)</f>
        <v>0</v>
      </c>
      <c r="L244" s="24">
        <f>ABS(L$5-'4JSON'!L238)</f>
        <v>0</v>
      </c>
      <c r="M244" s="53" t="e">
        <f t="shared" ca="1" si="0"/>
        <v>#VALUE!</v>
      </c>
      <c r="N244" s="56" t="e">
        <f t="shared" ca="1" si="1"/>
        <v>#VALUE!</v>
      </c>
      <c r="P244" s="51"/>
      <c r="Q244" s="51"/>
      <c r="S244" s="51"/>
      <c r="T244" s="51"/>
      <c r="Z244" s="55" t="str">
        <f t="shared" si="4"/>
        <v>MSI</v>
      </c>
      <c r="AF244" s="51"/>
      <c r="AG244" s="51"/>
      <c r="AH244" s="51"/>
      <c r="AI244" s="52"/>
      <c r="AJ244" s="52"/>
      <c r="AK244" s="52"/>
      <c r="AL244" s="51"/>
      <c r="AM244" s="51"/>
      <c r="AN244" s="51"/>
      <c r="AO244" s="52"/>
      <c r="AP244" s="52"/>
      <c r="AQ244" s="52"/>
      <c r="AR244" s="51"/>
      <c r="AS244" s="51"/>
      <c r="AT244" s="51"/>
      <c r="AU244" s="52"/>
      <c r="AV244" s="52"/>
      <c r="AW244" s="52"/>
      <c r="AX244" s="51"/>
      <c r="AY244" s="51"/>
      <c r="AZ244" s="51"/>
      <c r="BA244" s="52"/>
      <c r="BB244" s="52"/>
      <c r="BC244" s="52"/>
    </row>
    <row r="245" spans="1:55" ht="13" x14ac:dyDescent="0.3">
      <c r="A245" s="23">
        <f>'4JSON'!A239</f>
        <v>11103</v>
      </c>
      <c r="B245" s="20" t="str">
        <f>'4JSON'!B239</f>
        <v>Brokers</v>
      </c>
      <c r="C245" s="24" t="str">
        <f>'4JSON'!D239</f>
        <v>IMS</v>
      </c>
      <c r="D245" s="24" t="e">
        <f ca="1">ABS(D$5-'4JSON'!C239)</f>
        <v>#VALUE!</v>
      </c>
      <c r="E245" s="24">
        <f ca="1">ABS(E$5-'4JSON'!E239)</f>
        <v>2</v>
      </c>
      <c r="F245" s="24">
        <f ca="1">ABS(F$5-'4JSON'!F239)</f>
        <v>3</v>
      </c>
      <c r="G245" s="24">
        <f ca="1">ABS(G$5-'4JSON'!G239)</f>
        <v>2</v>
      </c>
      <c r="H245" s="24">
        <f ca="1">ABS(H$5-'4JSON'!H239)</f>
        <v>3</v>
      </c>
      <c r="I245" s="24">
        <f>ABS(I$5-'4JSON'!I239)</f>
        <v>0</v>
      </c>
      <c r="J245" s="24">
        <f>ABS(J$5-'4JSON'!J239)</f>
        <v>0</v>
      </c>
      <c r="K245" s="24">
        <f>ABS(K$5-'4JSON'!K239)</f>
        <v>0</v>
      </c>
      <c r="L245" s="24">
        <f>ABS(L$5-'4JSON'!L239)</f>
        <v>0</v>
      </c>
      <c r="M245" s="53" t="e">
        <f t="shared" ca="1" si="0"/>
        <v>#VALUE!</v>
      </c>
      <c r="N245" s="56" t="e">
        <f t="shared" ca="1" si="1"/>
        <v>#VALUE!</v>
      </c>
      <c r="P245" s="51"/>
      <c r="Q245" s="51"/>
      <c r="S245" s="51"/>
      <c r="T245" s="51"/>
      <c r="Z245" s="55" t="str">
        <f t="shared" si="4"/>
        <v>IMS</v>
      </c>
      <c r="AF245" s="51"/>
      <c r="AG245" s="51"/>
      <c r="AH245" s="51"/>
      <c r="AI245" s="52"/>
      <c r="AJ245" s="52"/>
      <c r="AK245" s="52"/>
      <c r="AL245" s="51"/>
      <c r="AM245" s="51"/>
      <c r="AN245" s="51"/>
      <c r="AO245" s="52"/>
      <c r="AP245" s="52"/>
      <c r="AQ245" s="52"/>
      <c r="AR245" s="51"/>
      <c r="AS245" s="51"/>
      <c r="AT245" s="51"/>
      <c r="AU245" s="52"/>
      <c r="AV245" s="52"/>
      <c r="AW245" s="52"/>
      <c r="AX245" s="51"/>
      <c r="AY245" s="51"/>
      <c r="AZ245" s="51"/>
      <c r="BA245" s="52"/>
      <c r="BB245" s="52"/>
      <c r="BC245" s="52"/>
    </row>
    <row r="246" spans="1:55" ht="13" x14ac:dyDescent="0.3">
      <c r="A246" s="23">
        <f>'4JSON'!A240</f>
        <v>52120</v>
      </c>
      <c r="B246" s="20" t="str">
        <f>'4JSON'!B240</f>
        <v>Graphic Designers</v>
      </c>
      <c r="C246" s="24" t="str">
        <f>'4JSON'!D240</f>
        <v>IMS</v>
      </c>
      <c r="D246" s="24" t="e">
        <f ca="1">ABS(D$5-'4JSON'!C240)</f>
        <v>#VALUE!</v>
      </c>
      <c r="E246" s="24">
        <f ca="1">ABS(E$5-'4JSON'!E240)</f>
        <v>2</v>
      </c>
      <c r="F246" s="24">
        <f ca="1">ABS(F$5-'4JSON'!F240)</f>
        <v>3</v>
      </c>
      <c r="G246" s="24">
        <f ca="1">ABS(G$5-'4JSON'!G240)</f>
        <v>2</v>
      </c>
      <c r="H246" s="24">
        <f ca="1">ABS(H$5-'4JSON'!H240)</f>
        <v>3</v>
      </c>
      <c r="I246" s="24">
        <f>ABS(I$5-'4JSON'!I240)</f>
        <v>0</v>
      </c>
      <c r="J246" s="24">
        <f>ABS(J$5-'4JSON'!J240)</f>
        <v>0</v>
      </c>
      <c r="K246" s="24">
        <f>ABS(K$5-'4JSON'!K240)</f>
        <v>0</v>
      </c>
      <c r="L246" s="24">
        <f>ABS(L$5-'4JSON'!L240)</f>
        <v>0</v>
      </c>
      <c r="M246" s="53" t="e">
        <f t="shared" ca="1" si="0"/>
        <v>#VALUE!</v>
      </c>
      <c r="N246" s="56" t="e">
        <f t="shared" ca="1" si="1"/>
        <v>#VALUE!</v>
      </c>
      <c r="P246" s="51"/>
      <c r="Q246" s="51"/>
      <c r="S246" s="51"/>
      <c r="T246" s="51"/>
      <c r="Z246" s="55" t="str">
        <f t="shared" si="4"/>
        <v>IMS</v>
      </c>
      <c r="AF246" s="51"/>
      <c r="AG246" s="51"/>
      <c r="AH246" s="51"/>
      <c r="AI246" s="52"/>
      <c r="AJ246" s="52"/>
      <c r="AK246" s="52"/>
      <c r="AL246" s="51"/>
      <c r="AM246" s="51"/>
      <c r="AN246" s="51"/>
      <c r="AO246" s="52"/>
      <c r="AP246" s="52"/>
      <c r="AQ246" s="52"/>
      <c r="AR246" s="51"/>
      <c r="AS246" s="51"/>
      <c r="AT246" s="51"/>
      <c r="AU246" s="52"/>
      <c r="AV246" s="52"/>
      <c r="AW246" s="52"/>
      <c r="AX246" s="51"/>
      <c r="AY246" s="51"/>
      <c r="AZ246" s="51"/>
      <c r="BA246" s="52"/>
      <c r="BB246" s="52"/>
      <c r="BC246" s="52"/>
    </row>
    <row r="247" spans="1:55" ht="13" x14ac:dyDescent="0.3">
      <c r="A247" s="23">
        <f>'4JSON'!A241</f>
        <v>52120</v>
      </c>
      <c r="B247" s="20" t="str">
        <f>'4JSON'!B241</f>
        <v>Illustrators</v>
      </c>
      <c r="C247" s="24" t="str">
        <f>'4JSON'!D241</f>
        <v>IMS</v>
      </c>
      <c r="D247" s="24" t="e">
        <f ca="1">ABS(D$5-'4JSON'!C241)</f>
        <v>#VALUE!</v>
      </c>
      <c r="E247" s="24">
        <f ca="1">ABS(E$5-'4JSON'!E241)</f>
        <v>2</v>
      </c>
      <c r="F247" s="24">
        <f ca="1">ABS(F$5-'4JSON'!F241)</f>
        <v>3</v>
      </c>
      <c r="G247" s="24">
        <f ca="1">ABS(G$5-'4JSON'!G241)</f>
        <v>2</v>
      </c>
      <c r="H247" s="24">
        <f ca="1">ABS(H$5-'4JSON'!H241)</f>
        <v>3</v>
      </c>
      <c r="I247" s="24">
        <f>ABS(I$5-'4JSON'!I241)</f>
        <v>0</v>
      </c>
      <c r="J247" s="24">
        <f>ABS(J$5-'4JSON'!J241)</f>
        <v>0</v>
      </c>
      <c r="K247" s="24">
        <f>ABS(K$5-'4JSON'!K241)</f>
        <v>0</v>
      </c>
      <c r="L247" s="24">
        <f>ABS(L$5-'4JSON'!L241)</f>
        <v>0</v>
      </c>
      <c r="M247" s="53" t="e">
        <f t="shared" ca="1" si="0"/>
        <v>#VALUE!</v>
      </c>
      <c r="N247" s="56" t="e">
        <f t="shared" ca="1" si="1"/>
        <v>#VALUE!</v>
      </c>
      <c r="P247" s="51"/>
      <c r="Q247" s="51"/>
      <c r="S247" s="51"/>
      <c r="T247" s="51"/>
      <c r="Z247" s="55" t="str">
        <f t="shared" si="4"/>
        <v>IMS</v>
      </c>
      <c r="AF247" s="51"/>
      <c r="AG247" s="51"/>
      <c r="AH247" s="51"/>
      <c r="AI247" s="52"/>
      <c r="AJ247" s="52"/>
      <c r="AK247" s="52"/>
      <c r="AL247" s="51"/>
      <c r="AM247" s="51"/>
      <c r="AN247" s="51"/>
      <c r="AO247" s="52"/>
      <c r="AP247" s="52"/>
      <c r="AQ247" s="52"/>
      <c r="AR247" s="51"/>
      <c r="AS247" s="51"/>
      <c r="AT247" s="51"/>
      <c r="AU247" s="52"/>
      <c r="AV247" s="52"/>
      <c r="AW247" s="52"/>
      <c r="AX247" s="51"/>
      <c r="AY247" s="51"/>
      <c r="AZ247" s="51"/>
      <c r="BA247" s="52"/>
      <c r="BB247" s="52"/>
      <c r="BC247" s="52"/>
    </row>
    <row r="248" spans="1:55" ht="13" x14ac:dyDescent="0.3">
      <c r="A248" s="23">
        <f>'4JSON'!A242</f>
        <v>52121</v>
      </c>
      <c r="B248" s="20" t="str">
        <f>'4JSON'!B242</f>
        <v>Interior Designers</v>
      </c>
      <c r="C248" s="24" t="str">
        <f>'4JSON'!D242</f>
        <v>IMS</v>
      </c>
      <c r="D248" s="24" t="e">
        <f ca="1">ABS(D$5-'4JSON'!C242)</f>
        <v>#VALUE!</v>
      </c>
      <c r="E248" s="24">
        <f ca="1">ABS(E$5-'4JSON'!E242)</f>
        <v>2</v>
      </c>
      <c r="F248" s="24">
        <f ca="1">ABS(F$5-'4JSON'!F242)</f>
        <v>3</v>
      </c>
      <c r="G248" s="24">
        <f ca="1">ABS(G$5-'4JSON'!G242)</f>
        <v>2</v>
      </c>
      <c r="H248" s="24">
        <f ca="1">ABS(H$5-'4JSON'!H242)</f>
        <v>3</v>
      </c>
      <c r="I248" s="24">
        <f>ABS(I$5-'4JSON'!I242)</f>
        <v>0</v>
      </c>
      <c r="J248" s="24">
        <f>ABS(J$5-'4JSON'!J242)</f>
        <v>0</v>
      </c>
      <c r="K248" s="24">
        <f>ABS(K$5-'4JSON'!K242)</f>
        <v>0</v>
      </c>
      <c r="L248" s="24">
        <f>ABS(L$5-'4JSON'!L242)</f>
        <v>0</v>
      </c>
      <c r="M248" s="53" t="e">
        <f t="shared" ca="1" si="0"/>
        <v>#VALUE!</v>
      </c>
      <c r="N248" s="56" t="e">
        <f t="shared" ca="1" si="1"/>
        <v>#VALUE!</v>
      </c>
      <c r="P248" s="51"/>
      <c r="Q248" s="51"/>
      <c r="S248" s="51"/>
      <c r="T248" s="51"/>
      <c r="Z248" s="55" t="str">
        <f t="shared" si="4"/>
        <v>IMS</v>
      </c>
      <c r="AF248" s="51"/>
      <c r="AG248" s="51"/>
      <c r="AH248" s="51"/>
      <c r="AI248" s="52"/>
      <c r="AJ248" s="52"/>
      <c r="AK248" s="52"/>
      <c r="AL248" s="51"/>
      <c r="AM248" s="51"/>
      <c r="AN248" s="51"/>
      <c r="AO248" s="52"/>
      <c r="AP248" s="52"/>
      <c r="AQ248" s="52"/>
      <c r="AR248" s="51"/>
      <c r="AS248" s="51"/>
      <c r="AT248" s="51"/>
      <c r="AU248" s="52"/>
      <c r="AV248" s="52"/>
      <c r="AW248" s="52"/>
      <c r="AX248" s="51"/>
      <c r="AY248" s="51"/>
      <c r="AZ248" s="51"/>
      <c r="BA248" s="52"/>
      <c r="BB248" s="52"/>
      <c r="BC248" s="52"/>
    </row>
    <row r="249" spans="1:55" ht="13" x14ac:dyDescent="0.3">
      <c r="A249" s="23">
        <f>'4JSON'!A243</f>
        <v>31209</v>
      </c>
      <c r="B249" s="20" t="str">
        <f>'4JSON'!B243</f>
        <v>Naturopaths</v>
      </c>
      <c r="C249" s="24" t="str">
        <f>'4JSON'!D243</f>
        <v>IMS</v>
      </c>
      <c r="D249" s="24" t="e">
        <f ca="1">ABS(D$5-'4JSON'!C243)</f>
        <v>#VALUE!</v>
      </c>
      <c r="E249" s="24">
        <f ca="1">ABS(E$5-'4JSON'!E243)</f>
        <v>2</v>
      </c>
      <c r="F249" s="24">
        <f ca="1">ABS(F$5-'4JSON'!F243)</f>
        <v>3</v>
      </c>
      <c r="G249" s="24">
        <f ca="1">ABS(G$5-'4JSON'!G243)</f>
        <v>2</v>
      </c>
      <c r="H249" s="24">
        <f ca="1">ABS(H$5-'4JSON'!H243)</f>
        <v>3</v>
      </c>
      <c r="I249" s="24">
        <f>ABS(I$5-'4JSON'!I243)</f>
        <v>0</v>
      </c>
      <c r="J249" s="24">
        <f>ABS(J$5-'4JSON'!J243)</f>
        <v>0</v>
      </c>
      <c r="K249" s="24">
        <f>ABS(K$5-'4JSON'!K243)</f>
        <v>0</v>
      </c>
      <c r="L249" s="24">
        <f>ABS(L$5-'4JSON'!L243)</f>
        <v>0</v>
      </c>
      <c r="M249" s="53" t="e">
        <f t="shared" ca="1" si="0"/>
        <v>#VALUE!</v>
      </c>
      <c r="N249" s="56" t="e">
        <f t="shared" ca="1" si="1"/>
        <v>#VALUE!</v>
      </c>
      <c r="P249" s="51"/>
      <c r="Q249" s="51"/>
      <c r="S249" s="51"/>
      <c r="T249" s="51"/>
      <c r="Z249" s="55" t="str">
        <f t="shared" si="4"/>
        <v>IMS</v>
      </c>
      <c r="AF249" s="51"/>
      <c r="AG249" s="51"/>
      <c r="AH249" s="51"/>
      <c r="AI249" s="52"/>
      <c r="AJ249" s="52"/>
      <c r="AK249" s="52"/>
      <c r="AL249" s="51"/>
      <c r="AM249" s="51"/>
      <c r="AN249" s="51"/>
      <c r="AO249" s="52"/>
      <c r="AP249" s="52"/>
      <c r="AQ249" s="52"/>
      <c r="AR249" s="51"/>
      <c r="AS249" s="51"/>
      <c r="AT249" s="51"/>
      <c r="AU249" s="52"/>
      <c r="AV249" s="52"/>
      <c r="AW249" s="52"/>
      <c r="AX249" s="51"/>
      <c r="AY249" s="51"/>
      <c r="AZ249" s="51"/>
      <c r="BA249" s="52"/>
      <c r="BB249" s="52"/>
      <c r="BC249" s="52"/>
    </row>
    <row r="250" spans="1:55" ht="13" x14ac:dyDescent="0.3">
      <c r="A250" s="23">
        <f>'4JSON'!A244</f>
        <v>11202</v>
      </c>
      <c r="B250" s="20" t="str">
        <f>'4JSON'!B244</f>
        <v>Professional Occupations in Public Relations and Communications</v>
      </c>
      <c r="C250" s="24" t="str">
        <f>'4JSON'!D244</f>
        <v>IMS</v>
      </c>
      <c r="D250" s="24" t="e">
        <f ca="1">ABS(D$5-'4JSON'!C244)</f>
        <v>#VALUE!</v>
      </c>
      <c r="E250" s="24">
        <f ca="1">ABS(E$5-'4JSON'!E244)</f>
        <v>2</v>
      </c>
      <c r="F250" s="24">
        <f ca="1">ABS(F$5-'4JSON'!F244)</f>
        <v>3</v>
      </c>
      <c r="G250" s="24">
        <f ca="1">ABS(G$5-'4JSON'!G244)</f>
        <v>2</v>
      </c>
      <c r="H250" s="24">
        <f ca="1">ABS(H$5-'4JSON'!H244)</f>
        <v>3</v>
      </c>
      <c r="I250" s="24">
        <f>ABS(I$5-'4JSON'!I244)</f>
        <v>0</v>
      </c>
      <c r="J250" s="24">
        <f>ABS(J$5-'4JSON'!J244)</f>
        <v>0</v>
      </c>
      <c r="K250" s="24">
        <f>ABS(K$5-'4JSON'!K244)</f>
        <v>0</v>
      </c>
      <c r="L250" s="24">
        <f>ABS(L$5-'4JSON'!L244)</f>
        <v>0</v>
      </c>
      <c r="M250" s="53" t="e">
        <f t="shared" ca="1" si="0"/>
        <v>#VALUE!</v>
      </c>
      <c r="N250" s="56" t="e">
        <f t="shared" ca="1" si="1"/>
        <v>#VALUE!</v>
      </c>
      <c r="P250" s="51"/>
      <c r="Q250" s="51"/>
      <c r="S250" s="51"/>
      <c r="T250" s="51"/>
      <c r="Z250" s="55" t="str">
        <f t="shared" si="4"/>
        <v>IMS</v>
      </c>
      <c r="AF250" s="51"/>
      <c r="AG250" s="51"/>
      <c r="AH250" s="51"/>
      <c r="AI250" s="52"/>
      <c r="AJ250" s="52"/>
      <c r="AK250" s="52"/>
      <c r="AL250" s="51"/>
      <c r="AM250" s="51"/>
      <c r="AN250" s="51"/>
      <c r="AO250" s="52"/>
      <c r="AP250" s="52"/>
      <c r="AQ250" s="52"/>
      <c r="AR250" s="51"/>
      <c r="AS250" s="51"/>
      <c r="AT250" s="51"/>
      <c r="AU250" s="52"/>
      <c r="AV250" s="52"/>
      <c r="AW250" s="52"/>
      <c r="AX250" s="51"/>
      <c r="AY250" s="51"/>
      <c r="AZ250" s="51"/>
      <c r="BA250" s="52"/>
      <c r="BB250" s="52"/>
      <c r="BC250" s="52"/>
    </row>
    <row r="251" spans="1:55" ht="13" x14ac:dyDescent="0.3">
      <c r="A251" s="23">
        <f>'4JSON'!A245</f>
        <v>11200</v>
      </c>
      <c r="B251" s="20" t="str">
        <f>'4JSON'!B245</f>
        <v>Specialists in Human Resources</v>
      </c>
      <c r="C251" s="24" t="str">
        <f>'4JSON'!D245</f>
        <v>IMS</v>
      </c>
      <c r="D251" s="24" t="e">
        <f ca="1">ABS(D$5-'4JSON'!C245)</f>
        <v>#VALUE!</v>
      </c>
      <c r="E251" s="24">
        <f ca="1">ABS(E$5-'4JSON'!E245)</f>
        <v>2</v>
      </c>
      <c r="F251" s="24">
        <f ca="1">ABS(F$5-'4JSON'!F245)</f>
        <v>3</v>
      </c>
      <c r="G251" s="24">
        <f ca="1">ABS(G$5-'4JSON'!G245)</f>
        <v>2</v>
      </c>
      <c r="H251" s="24">
        <f ca="1">ABS(H$5-'4JSON'!H245)</f>
        <v>3</v>
      </c>
      <c r="I251" s="24">
        <f>ABS(I$5-'4JSON'!I245)</f>
        <v>0</v>
      </c>
      <c r="J251" s="24">
        <f>ABS(J$5-'4JSON'!J245)</f>
        <v>0</v>
      </c>
      <c r="K251" s="24">
        <f>ABS(K$5-'4JSON'!K245)</f>
        <v>0</v>
      </c>
      <c r="L251" s="24">
        <f>ABS(L$5-'4JSON'!L245)</f>
        <v>0</v>
      </c>
      <c r="M251" s="53" t="e">
        <f t="shared" ca="1" si="0"/>
        <v>#VALUE!</v>
      </c>
      <c r="N251" s="56" t="e">
        <f t="shared" ca="1" si="1"/>
        <v>#VALUE!</v>
      </c>
      <c r="P251" s="51"/>
      <c r="Q251" s="51"/>
      <c r="S251" s="51"/>
      <c r="T251" s="51"/>
      <c r="Z251" s="55" t="str">
        <f t="shared" si="4"/>
        <v>IMS</v>
      </c>
      <c r="AF251" s="51"/>
      <c r="AG251" s="51"/>
      <c r="AH251" s="51"/>
      <c r="AI251" s="52"/>
      <c r="AJ251" s="52"/>
      <c r="AK251" s="52"/>
      <c r="AL251" s="51"/>
      <c r="AM251" s="51"/>
      <c r="AN251" s="51"/>
      <c r="AO251" s="52"/>
      <c r="AP251" s="52"/>
      <c r="AQ251" s="52"/>
      <c r="AR251" s="51"/>
      <c r="AS251" s="51"/>
      <c r="AT251" s="51"/>
      <c r="AU251" s="52"/>
      <c r="AV251" s="52"/>
      <c r="AW251" s="52"/>
      <c r="AX251" s="51"/>
      <c r="AY251" s="51"/>
      <c r="AZ251" s="51"/>
      <c r="BA251" s="52"/>
      <c r="BB251" s="52"/>
      <c r="BC251" s="52"/>
    </row>
    <row r="252" spans="1:55" ht="13" x14ac:dyDescent="0.3">
      <c r="A252" s="23">
        <f>'4JSON'!A246</f>
        <v>31201</v>
      </c>
      <c r="B252" s="20" t="str">
        <f>'4JSON'!B246</f>
        <v>Chiropractors</v>
      </c>
      <c r="C252" s="24" t="str">
        <f>'4JSON'!D246</f>
        <v>ISM</v>
      </c>
      <c r="D252" s="24" t="e">
        <f ca="1">ABS(D$5-'4JSON'!C246)</f>
        <v>#VALUE!</v>
      </c>
      <c r="E252" s="24">
        <f ca="1">ABS(E$5-'4JSON'!E246)</f>
        <v>2</v>
      </c>
      <c r="F252" s="24">
        <f ca="1">ABS(F$5-'4JSON'!F246)</f>
        <v>3</v>
      </c>
      <c r="G252" s="24">
        <f ca="1">ABS(G$5-'4JSON'!G246)</f>
        <v>2</v>
      </c>
      <c r="H252" s="24">
        <f ca="1">ABS(H$5-'4JSON'!H246)</f>
        <v>3</v>
      </c>
      <c r="I252" s="24">
        <f>ABS(I$5-'4JSON'!I246)</f>
        <v>0</v>
      </c>
      <c r="J252" s="24">
        <f>ABS(J$5-'4JSON'!J246)</f>
        <v>0</v>
      </c>
      <c r="K252" s="24">
        <f>ABS(K$5-'4JSON'!K246)</f>
        <v>0</v>
      </c>
      <c r="L252" s="24">
        <f>ABS(L$5-'4JSON'!L246)</f>
        <v>0</v>
      </c>
      <c r="M252" s="53" t="e">
        <f t="shared" ca="1" si="0"/>
        <v>#VALUE!</v>
      </c>
      <c r="N252" s="56" t="e">
        <f t="shared" ca="1" si="1"/>
        <v>#VALUE!</v>
      </c>
      <c r="P252" s="51"/>
      <c r="Q252" s="51"/>
      <c r="S252" s="51"/>
      <c r="T252" s="51"/>
      <c r="Z252" s="55" t="str">
        <f t="shared" si="4"/>
        <v>ISM</v>
      </c>
      <c r="AF252" s="51"/>
      <c r="AG252" s="51"/>
      <c r="AH252" s="51"/>
      <c r="AI252" s="52"/>
      <c r="AJ252" s="52"/>
      <c r="AK252" s="52"/>
      <c r="AL252" s="51"/>
      <c r="AM252" s="51"/>
      <c r="AN252" s="51"/>
      <c r="AO252" s="52"/>
      <c r="AP252" s="52"/>
      <c r="AQ252" s="52"/>
      <c r="AR252" s="51"/>
      <c r="AS252" s="51"/>
      <c r="AT252" s="51"/>
      <c r="AU252" s="52"/>
      <c r="AV252" s="52"/>
      <c r="AW252" s="52"/>
      <c r="AX252" s="51"/>
      <c r="AY252" s="51"/>
      <c r="AZ252" s="51"/>
      <c r="BA252" s="52"/>
      <c r="BB252" s="52"/>
      <c r="BC252" s="52"/>
    </row>
    <row r="253" spans="1:55" ht="13" x14ac:dyDescent="0.3">
      <c r="A253" s="23">
        <f>'4JSON'!A247</f>
        <v>51113</v>
      </c>
      <c r="B253" s="20" t="str">
        <f>'4JSON'!B247</f>
        <v>Journalists</v>
      </c>
      <c r="C253" s="24" t="str">
        <f>'4JSON'!D247</f>
        <v>ISM</v>
      </c>
      <c r="D253" s="24" t="e">
        <f ca="1">ABS(D$5-'4JSON'!C247)</f>
        <v>#VALUE!</v>
      </c>
      <c r="E253" s="24">
        <f ca="1">ABS(E$5-'4JSON'!E247)</f>
        <v>2</v>
      </c>
      <c r="F253" s="24">
        <f ca="1">ABS(F$5-'4JSON'!F247)</f>
        <v>3</v>
      </c>
      <c r="G253" s="24">
        <f ca="1">ABS(G$5-'4JSON'!G247)</f>
        <v>2</v>
      </c>
      <c r="H253" s="24">
        <f ca="1">ABS(H$5-'4JSON'!H247)</f>
        <v>3</v>
      </c>
      <c r="I253" s="24">
        <f>ABS(I$5-'4JSON'!I247)</f>
        <v>0</v>
      </c>
      <c r="J253" s="24">
        <f>ABS(J$5-'4JSON'!J247)</f>
        <v>0</v>
      </c>
      <c r="K253" s="24">
        <f>ABS(K$5-'4JSON'!K247)</f>
        <v>0</v>
      </c>
      <c r="L253" s="24">
        <f>ABS(L$5-'4JSON'!L247)</f>
        <v>0</v>
      </c>
      <c r="M253" s="53" t="e">
        <f t="shared" ca="1" si="0"/>
        <v>#VALUE!</v>
      </c>
      <c r="N253" s="56" t="e">
        <f t="shared" ca="1" si="1"/>
        <v>#VALUE!</v>
      </c>
      <c r="P253" s="51"/>
      <c r="Q253" s="51"/>
      <c r="S253" s="51"/>
      <c r="T253" s="51"/>
      <c r="Z253" s="55" t="str">
        <f t="shared" si="4"/>
        <v>ISM</v>
      </c>
      <c r="AF253" s="51"/>
      <c r="AG253" s="51"/>
      <c r="AH253" s="51"/>
      <c r="AI253" s="52"/>
      <c r="AJ253" s="52"/>
      <c r="AK253" s="52"/>
      <c r="AL253" s="51"/>
      <c r="AM253" s="51"/>
      <c r="AN253" s="51"/>
      <c r="AO253" s="52"/>
      <c r="AP253" s="52"/>
      <c r="AQ253" s="52"/>
      <c r="AR253" s="51"/>
      <c r="AS253" s="51"/>
      <c r="AT253" s="51"/>
      <c r="AU253" s="52"/>
      <c r="AV253" s="52"/>
      <c r="AW253" s="52"/>
      <c r="AX253" s="51"/>
      <c r="AY253" s="51"/>
      <c r="AZ253" s="51"/>
      <c r="BA253" s="52"/>
      <c r="BB253" s="52"/>
      <c r="BC253" s="52"/>
    </row>
    <row r="254" spans="1:55" ht="13" x14ac:dyDescent="0.3">
      <c r="A254" s="23">
        <f>'4JSON'!A248</f>
        <v>11103</v>
      </c>
      <c r="B254" s="20" t="str">
        <f>'4JSON'!B248</f>
        <v>Securities Agents and Investment Dealers</v>
      </c>
      <c r="C254" s="24" t="str">
        <f>'4JSON'!D248</f>
        <v>ISM</v>
      </c>
      <c r="D254" s="24" t="e">
        <f ca="1">ABS(D$5-'4JSON'!C248)</f>
        <v>#VALUE!</v>
      </c>
      <c r="E254" s="24">
        <f ca="1">ABS(E$5-'4JSON'!E248)</f>
        <v>2</v>
      </c>
      <c r="F254" s="24">
        <f ca="1">ABS(F$5-'4JSON'!F248)</f>
        <v>3</v>
      </c>
      <c r="G254" s="24">
        <f ca="1">ABS(G$5-'4JSON'!G248)</f>
        <v>2</v>
      </c>
      <c r="H254" s="24">
        <f ca="1">ABS(H$5-'4JSON'!H248)</f>
        <v>3</v>
      </c>
      <c r="I254" s="24">
        <f>ABS(I$5-'4JSON'!I248)</f>
        <v>0</v>
      </c>
      <c r="J254" s="24">
        <f>ABS(J$5-'4JSON'!J248)</f>
        <v>0</v>
      </c>
      <c r="K254" s="24">
        <f>ABS(K$5-'4JSON'!K248)</f>
        <v>0</v>
      </c>
      <c r="L254" s="24">
        <f>ABS(L$5-'4JSON'!L248)</f>
        <v>0</v>
      </c>
      <c r="M254" s="53" t="e">
        <f t="shared" ca="1" si="0"/>
        <v>#VALUE!</v>
      </c>
      <c r="N254" s="56" t="e">
        <f t="shared" ca="1" si="1"/>
        <v>#VALUE!</v>
      </c>
      <c r="P254" s="51"/>
      <c r="Q254" s="51"/>
      <c r="S254" s="51"/>
      <c r="T254" s="51"/>
      <c r="Z254" s="55" t="str">
        <f t="shared" si="4"/>
        <v>ISM</v>
      </c>
      <c r="AF254" s="51"/>
      <c r="AG254" s="51"/>
      <c r="AH254" s="51"/>
      <c r="AI254" s="52"/>
      <c r="AJ254" s="52"/>
      <c r="AK254" s="52"/>
      <c r="AL254" s="51"/>
      <c r="AM254" s="51"/>
      <c r="AN254" s="51"/>
      <c r="AO254" s="52"/>
      <c r="AP254" s="52"/>
      <c r="AQ254" s="52"/>
      <c r="AR254" s="51"/>
      <c r="AS254" s="51"/>
      <c r="AT254" s="51"/>
      <c r="AU254" s="52"/>
      <c r="AV254" s="52"/>
      <c r="AW254" s="52"/>
      <c r="AX254" s="51"/>
      <c r="AY254" s="51"/>
      <c r="AZ254" s="51"/>
      <c r="BA254" s="52"/>
      <c r="BB254" s="52"/>
      <c r="BC254" s="52"/>
    </row>
    <row r="255" spans="1:55" ht="13" x14ac:dyDescent="0.3">
      <c r="A255" s="23">
        <f>'4JSON'!A249</f>
        <v>43201</v>
      </c>
      <c r="B255" s="20" t="str">
        <f>'4JSON'!B249</f>
        <v>Classification Officers, Correctional Institutions</v>
      </c>
      <c r="C255" s="24" t="str">
        <f>'4JSON'!D249</f>
        <v>SMI</v>
      </c>
      <c r="D255" s="24" t="e">
        <f ca="1">ABS(D$5-'4JSON'!C249)</f>
        <v>#VALUE!</v>
      </c>
      <c r="E255" s="24">
        <f ca="1">ABS(E$5-'4JSON'!E249)</f>
        <v>2</v>
      </c>
      <c r="F255" s="24">
        <f ca="1">ABS(F$5-'4JSON'!F249)</f>
        <v>3</v>
      </c>
      <c r="G255" s="24">
        <f ca="1">ABS(G$5-'4JSON'!G249)</f>
        <v>2</v>
      </c>
      <c r="H255" s="24">
        <f ca="1">ABS(H$5-'4JSON'!H249)</f>
        <v>3</v>
      </c>
      <c r="I255" s="24">
        <f>ABS(I$5-'4JSON'!I249)</f>
        <v>0</v>
      </c>
      <c r="J255" s="24">
        <f>ABS(J$5-'4JSON'!J249)</f>
        <v>0</v>
      </c>
      <c r="K255" s="24">
        <f>ABS(K$5-'4JSON'!K249)</f>
        <v>0</v>
      </c>
      <c r="L255" s="24">
        <f>ABS(L$5-'4JSON'!L249)</f>
        <v>0</v>
      </c>
      <c r="M255" s="53" t="e">
        <f t="shared" ca="1" si="0"/>
        <v>#VALUE!</v>
      </c>
      <c r="N255" s="56" t="e">
        <f t="shared" ca="1" si="1"/>
        <v>#VALUE!</v>
      </c>
      <c r="P255" s="51"/>
      <c r="Q255" s="51"/>
      <c r="S255" s="51"/>
      <c r="T255" s="51"/>
      <c r="Z255" s="55" t="str">
        <f t="shared" si="4"/>
        <v>SMI</v>
      </c>
      <c r="AF255" s="51"/>
      <c r="AG255" s="51"/>
      <c r="AH255" s="51"/>
      <c r="AI255" s="52"/>
      <c r="AJ255" s="52"/>
      <c r="AK255" s="52"/>
      <c r="AL255" s="51"/>
      <c r="AM255" s="51"/>
      <c r="AN255" s="51"/>
      <c r="AO255" s="52"/>
      <c r="AP255" s="52"/>
      <c r="AQ255" s="52"/>
      <c r="AR255" s="51"/>
      <c r="AS255" s="51"/>
      <c r="AT255" s="51"/>
      <c r="AU255" s="52"/>
      <c r="AV255" s="52"/>
      <c r="AW255" s="52"/>
      <c r="AX255" s="51"/>
      <c r="AY255" s="51"/>
      <c r="AZ255" s="51"/>
      <c r="BA255" s="52"/>
      <c r="BB255" s="52"/>
      <c r="BC255" s="52"/>
    </row>
    <row r="256" spans="1:55" ht="13" x14ac:dyDescent="0.3">
      <c r="A256" s="23">
        <f>'4JSON'!A250</f>
        <v>41321</v>
      </c>
      <c r="B256" s="20" t="str">
        <f>'4JSON'!B250</f>
        <v>Employment Counsellors</v>
      </c>
      <c r="C256" s="24" t="str">
        <f>'4JSON'!D250</f>
        <v>SMI</v>
      </c>
      <c r="D256" s="24" t="e">
        <f ca="1">ABS(D$5-'4JSON'!C250)</f>
        <v>#VALUE!</v>
      </c>
      <c r="E256" s="24">
        <f ca="1">ABS(E$5-'4JSON'!E250)</f>
        <v>2</v>
      </c>
      <c r="F256" s="24">
        <f ca="1">ABS(F$5-'4JSON'!F250)</f>
        <v>3</v>
      </c>
      <c r="G256" s="24">
        <f ca="1">ABS(G$5-'4JSON'!G250)</f>
        <v>2</v>
      </c>
      <c r="H256" s="24">
        <f ca="1">ABS(H$5-'4JSON'!H250)</f>
        <v>3</v>
      </c>
      <c r="I256" s="24">
        <f>ABS(I$5-'4JSON'!I250)</f>
        <v>0</v>
      </c>
      <c r="J256" s="24">
        <f>ABS(J$5-'4JSON'!J250)</f>
        <v>0</v>
      </c>
      <c r="K256" s="24">
        <f>ABS(K$5-'4JSON'!K250)</f>
        <v>0</v>
      </c>
      <c r="L256" s="24">
        <f>ABS(L$5-'4JSON'!L250)</f>
        <v>0</v>
      </c>
      <c r="M256" s="53" t="e">
        <f t="shared" ca="1" si="0"/>
        <v>#VALUE!</v>
      </c>
      <c r="N256" s="56" t="e">
        <f t="shared" ca="1" si="1"/>
        <v>#VALUE!</v>
      </c>
      <c r="P256" s="51"/>
      <c r="Q256" s="51"/>
      <c r="S256" s="51"/>
      <c r="T256" s="51"/>
      <c r="Z256" s="55" t="str">
        <f t="shared" si="4"/>
        <v>SMI</v>
      </c>
      <c r="AF256" s="51"/>
      <c r="AG256" s="51"/>
      <c r="AH256" s="51"/>
      <c r="AI256" s="52"/>
      <c r="AJ256" s="52"/>
      <c r="AK256" s="52"/>
      <c r="AL256" s="51"/>
      <c r="AM256" s="51"/>
      <c r="AN256" s="51"/>
      <c r="AO256" s="52"/>
      <c r="AP256" s="52"/>
      <c r="AQ256" s="52"/>
      <c r="AR256" s="51"/>
      <c r="AS256" s="51"/>
      <c r="AT256" s="51"/>
      <c r="AU256" s="52"/>
      <c r="AV256" s="52"/>
      <c r="AW256" s="52"/>
      <c r="AX256" s="51"/>
      <c r="AY256" s="51"/>
      <c r="AZ256" s="51"/>
      <c r="BA256" s="52"/>
      <c r="BB256" s="52"/>
      <c r="BC256" s="52"/>
    </row>
    <row r="257" spans="1:55" ht="13" x14ac:dyDescent="0.3">
      <c r="A257" s="23">
        <f>'4JSON'!A251</f>
        <v>41302</v>
      </c>
      <c r="B257" s="20" t="str">
        <f>'4JSON'!B251</f>
        <v>Ministers of Religion</v>
      </c>
      <c r="C257" s="24" t="str">
        <f>'4JSON'!D251</f>
        <v>SMI</v>
      </c>
      <c r="D257" s="24" t="e">
        <f ca="1">ABS(D$5-'4JSON'!C251)</f>
        <v>#VALUE!</v>
      </c>
      <c r="E257" s="24">
        <f ca="1">ABS(E$5-'4JSON'!E251)</f>
        <v>2</v>
      </c>
      <c r="F257" s="24">
        <f ca="1">ABS(F$5-'4JSON'!F251)</f>
        <v>3</v>
      </c>
      <c r="G257" s="24">
        <f ca="1">ABS(G$5-'4JSON'!G251)</f>
        <v>2</v>
      </c>
      <c r="H257" s="24">
        <f ca="1">ABS(H$5-'4JSON'!H251)</f>
        <v>3</v>
      </c>
      <c r="I257" s="24">
        <f>ABS(I$5-'4JSON'!I251)</f>
        <v>0</v>
      </c>
      <c r="J257" s="24">
        <f>ABS(J$5-'4JSON'!J251)</f>
        <v>0</v>
      </c>
      <c r="K257" s="24">
        <f>ABS(K$5-'4JSON'!K251)</f>
        <v>0</v>
      </c>
      <c r="L257" s="24">
        <f>ABS(L$5-'4JSON'!L251)</f>
        <v>0</v>
      </c>
      <c r="M257" s="53" t="e">
        <f t="shared" ca="1" si="0"/>
        <v>#VALUE!</v>
      </c>
      <c r="N257" s="56" t="e">
        <f t="shared" ca="1" si="1"/>
        <v>#VALUE!</v>
      </c>
      <c r="P257" s="51"/>
      <c r="Q257" s="51"/>
      <c r="S257" s="51"/>
      <c r="T257" s="51"/>
      <c r="Z257" s="55" t="str">
        <f t="shared" si="4"/>
        <v>SMI</v>
      </c>
      <c r="AF257" s="51"/>
      <c r="AG257" s="51"/>
      <c r="AH257" s="51"/>
      <c r="AI257" s="52"/>
      <c r="AJ257" s="52"/>
      <c r="AK257" s="52"/>
      <c r="AL257" s="51"/>
      <c r="AM257" s="51"/>
      <c r="AN257" s="51"/>
      <c r="AO257" s="52"/>
      <c r="AP257" s="52"/>
      <c r="AQ257" s="52"/>
      <c r="AR257" s="51"/>
      <c r="AS257" s="51"/>
      <c r="AT257" s="51"/>
      <c r="AU257" s="52"/>
      <c r="AV257" s="52"/>
      <c r="AW257" s="52"/>
      <c r="AX257" s="51"/>
      <c r="AY257" s="51"/>
      <c r="AZ257" s="51"/>
      <c r="BA257" s="52"/>
      <c r="BB257" s="52"/>
      <c r="BC257" s="52"/>
    </row>
    <row r="258" spans="1:55" ht="13" x14ac:dyDescent="0.3">
      <c r="A258" s="23">
        <f>'4JSON'!A252</f>
        <v>64310</v>
      </c>
      <c r="B258" s="20" t="str">
        <f>'4JSON'!B252</f>
        <v>Travel Counsellors</v>
      </c>
      <c r="C258" s="24" t="str">
        <f>'4JSON'!D252</f>
        <v>SMI</v>
      </c>
      <c r="D258" s="24" t="e">
        <f ca="1">ABS(D$5-'4JSON'!C252)</f>
        <v>#VALUE!</v>
      </c>
      <c r="E258" s="24">
        <f ca="1">ABS(E$5-'4JSON'!E252)</f>
        <v>2</v>
      </c>
      <c r="F258" s="24">
        <f ca="1">ABS(F$5-'4JSON'!F252)</f>
        <v>3</v>
      </c>
      <c r="G258" s="24">
        <f ca="1">ABS(G$5-'4JSON'!G252)</f>
        <v>2</v>
      </c>
      <c r="H258" s="24">
        <f ca="1">ABS(H$5-'4JSON'!H252)</f>
        <v>3</v>
      </c>
      <c r="I258" s="24">
        <f>ABS(I$5-'4JSON'!I252)</f>
        <v>0</v>
      </c>
      <c r="J258" s="24">
        <f>ABS(J$5-'4JSON'!J252)</f>
        <v>0</v>
      </c>
      <c r="K258" s="24">
        <f>ABS(K$5-'4JSON'!K252)</f>
        <v>0</v>
      </c>
      <c r="L258" s="24">
        <f>ABS(L$5-'4JSON'!L252)</f>
        <v>0</v>
      </c>
      <c r="M258" s="53" t="e">
        <f t="shared" ca="1" si="0"/>
        <v>#VALUE!</v>
      </c>
      <c r="N258" s="56" t="e">
        <f t="shared" ca="1" si="1"/>
        <v>#VALUE!</v>
      </c>
      <c r="P258" s="51"/>
      <c r="Q258" s="51"/>
      <c r="S258" s="51"/>
      <c r="T258" s="51"/>
      <c r="Z258" s="55" t="str">
        <f t="shared" si="4"/>
        <v>SMI</v>
      </c>
      <c r="AF258" s="51"/>
      <c r="AG258" s="51"/>
      <c r="AH258" s="51"/>
      <c r="AI258" s="52"/>
      <c r="AJ258" s="52"/>
      <c r="AK258" s="52"/>
      <c r="AL258" s="51"/>
      <c r="AM258" s="51"/>
      <c r="AN258" s="51"/>
      <c r="AO258" s="52"/>
      <c r="AP258" s="52"/>
      <c r="AQ258" s="52"/>
      <c r="AR258" s="51"/>
      <c r="AS258" s="51"/>
      <c r="AT258" s="51"/>
      <c r="AU258" s="52"/>
      <c r="AV258" s="52"/>
      <c r="AW258" s="52"/>
      <c r="AX258" s="51"/>
      <c r="AY258" s="51"/>
      <c r="AZ258" s="51"/>
      <c r="BA258" s="52"/>
      <c r="BB258" s="52"/>
      <c r="BC258" s="52"/>
    </row>
    <row r="259" spans="1:55" ht="13" x14ac:dyDescent="0.3">
      <c r="A259" s="23">
        <f>'4JSON'!A253</f>
        <v>42201</v>
      </c>
      <c r="B259" s="20" t="str">
        <f>'4JSON'!B253</f>
        <v>Community and Social Service Workers</v>
      </c>
      <c r="C259" s="24" t="str">
        <f>'4JSON'!D253</f>
        <v>SMi</v>
      </c>
      <c r="D259" s="24" t="e">
        <f ca="1">ABS(D$5-'4JSON'!C253)</f>
        <v>#VALUE!</v>
      </c>
      <c r="E259" s="24">
        <f ca="1">ABS(E$5-'4JSON'!E253)</f>
        <v>2</v>
      </c>
      <c r="F259" s="24">
        <f ca="1">ABS(F$5-'4JSON'!F253)</f>
        <v>3</v>
      </c>
      <c r="G259" s="24">
        <f ca="1">ABS(G$5-'4JSON'!G253)</f>
        <v>2</v>
      </c>
      <c r="H259" s="24">
        <f ca="1">ABS(H$5-'4JSON'!H253)</f>
        <v>3</v>
      </c>
      <c r="I259" s="24">
        <f>ABS(I$5-'4JSON'!I253)</f>
        <v>0</v>
      </c>
      <c r="J259" s="24">
        <f>ABS(J$5-'4JSON'!J253)</f>
        <v>0</v>
      </c>
      <c r="K259" s="24">
        <f>ABS(K$5-'4JSON'!K253)</f>
        <v>0</v>
      </c>
      <c r="L259" s="24">
        <f>ABS(L$5-'4JSON'!L253)</f>
        <v>0</v>
      </c>
      <c r="M259" s="53" t="e">
        <f t="shared" ca="1" si="0"/>
        <v>#VALUE!</v>
      </c>
      <c r="N259" s="56" t="e">
        <f t="shared" ca="1" si="1"/>
        <v>#VALUE!</v>
      </c>
      <c r="P259" s="51"/>
      <c r="Q259" s="51"/>
      <c r="S259" s="51"/>
      <c r="T259" s="51"/>
      <c r="Z259" s="55" t="str">
        <f t="shared" si="4"/>
        <v>SMI</v>
      </c>
      <c r="AF259" s="51"/>
      <c r="AG259" s="51"/>
      <c r="AH259" s="51"/>
      <c r="AI259" s="52"/>
      <c r="AJ259" s="52"/>
      <c r="AK259" s="52"/>
      <c r="AL259" s="51"/>
      <c r="AM259" s="51"/>
      <c r="AN259" s="51"/>
      <c r="AO259" s="52"/>
      <c r="AP259" s="52"/>
      <c r="AQ259" s="52"/>
      <c r="AR259" s="51"/>
      <c r="AS259" s="51"/>
      <c r="AT259" s="51"/>
      <c r="AU259" s="52"/>
      <c r="AV259" s="52"/>
      <c r="AW259" s="52"/>
      <c r="AX259" s="51"/>
      <c r="AY259" s="51"/>
      <c r="AZ259" s="51"/>
      <c r="BA259" s="52"/>
      <c r="BB259" s="52"/>
      <c r="BC259" s="52"/>
    </row>
    <row r="260" spans="1:55" ht="13" x14ac:dyDescent="0.3">
      <c r="A260" s="23">
        <f>'4JSON'!A254</f>
        <v>43100</v>
      </c>
      <c r="B260" s="20" t="str">
        <f>'4JSON'!B254</f>
        <v>Elementary and Secondary School Teacher Assistants</v>
      </c>
      <c r="C260" s="24" t="str">
        <f>'4JSON'!D254</f>
        <v>SMi</v>
      </c>
      <c r="D260" s="24" t="e">
        <f ca="1">ABS(D$5-'4JSON'!C254)</f>
        <v>#VALUE!</v>
      </c>
      <c r="E260" s="24">
        <f ca="1">ABS(E$5-'4JSON'!E254)</f>
        <v>2</v>
      </c>
      <c r="F260" s="24">
        <f ca="1">ABS(F$5-'4JSON'!F254)</f>
        <v>3</v>
      </c>
      <c r="G260" s="24">
        <f ca="1">ABS(G$5-'4JSON'!G254)</f>
        <v>2</v>
      </c>
      <c r="H260" s="24">
        <f ca="1">ABS(H$5-'4JSON'!H254)</f>
        <v>3</v>
      </c>
      <c r="I260" s="24">
        <f>ABS(I$5-'4JSON'!I254)</f>
        <v>0</v>
      </c>
      <c r="J260" s="24">
        <f>ABS(J$5-'4JSON'!J254)</f>
        <v>0</v>
      </c>
      <c r="K260" s="24">
        <f>ABS(K$5-'4JSON'!K254)</f>
        <v>0</v>
      </c>
      <c r="L260" s="24">
        <f>ABS(L$5-'4JSON'!L254)</f>
        <v>0</v>
      </c>
      <c r="M260" s="53" t="e">
        <f t="shared" ca="1" si="0"/>
        <v>#VALUE!</v>
      </c>
      <c r="N260" s="56" t="e">
        <f t="shared" ca="1" si="1"/>
        <v>#VALUE!</v>
      </c>
      <c r="P260" s="51"/>
      <c r="Q260" s="51"/>
      <c r="S260" s="51"/>
      <c r="T260" s="51"/>
      <c r="Z260" s="55" t="str">
        <f t="shared" si="4"/>
        <v>SMI</v>
      </c>
      <c r="AF260" s="51"/>
      <c r="AG260" s="51"/>
      <c r="AH260" s="51"/>
      <c r="AI260" s="52"/>
      <c r="AJ260" s="52"/>
      <c r="AK260" s="52"/>
      <c r="AL260" s="51"/>
      <c r="AM260" s="51"/>
      <c r="AN260" s="51"/>
      <c r="AO260" s="52"/>
      <c r="AP260" s="52"/>
      <c r="AQ260" s="52"/>
      <c r="AR260" s="51"/>
      <c r="AS260" s="51"/>
      <c r="AT260" s="51"/>
      <c r="AU260" s="52"/>
      <c r="AV260" s="52"/>
      <c r="AW260" s="52"/>
      <c r="AX260" s="51"/>
      <c r="AY260" s="51"/>
      <c r="AZ260" s="51"/>
      <c r="BA260" s="52"/>
      <c r="BB260" s="52"/>
      <c r="BC260" s="52"/>
    </row>
    <row r="261" spans="1:55" ht="13" x14ac:dyDescent="0.3">
      <c r="A261" s="23">
        <f>'4JSON'!A255</f>
        <v>55109</v>
      </c>
      <c r="B261" s="20" t="str">
        <f>'4JSON'!B255</f>
        <v>Fashion Models</v>
      </c>
      <c r="C261" s="24" t="str">
        <f>'4JSON'!D255</f>
        <v>SMi</v>
      </c>
      <c r="D261" s="24" t="e">
        <f ca="1">ABS(D$5-'4JSON'!C255)</f>
        <v>#VALUE!</v>
      </c>
      <c r="E261" s="24">
        <f ca="1">ABS(E$5-'4JSON'!E255)</f>
        <v>2</v>
      </c>
      <c r="F261" s="24">
        <f ca="1">ABS(F$5-'4JSON'!F255)</f>
        <v>3</v>
      </c>
      <c r="G261" s="24">
        <f ca="1">ABS(G$5-'4JSON'!G255)</f>
        <v>2</v>
      </c>
      <c r="H261" s="24">
        <f ca="1">ABS(H$5-'4JSON'!H255)</f>
        <v>3</v>
      </c>
      <c r="I261" s="24">
        <f>ABS(I$5-'4JSON'!I255)</f>
        <v>0</v>
      </c>
      <c r="J261" s="24">
        <f>ABS(J$5-'4JSON'!J255)</f>
        <v>0</v>
      </c>
      <c r="K261" s="24">
        <f>ABS(K$5-'4JSON'!K255)</f>
        <v>0</v>
      </c>
      <c r="L261" s="24">
        <f>ABS(L$5-'4JSON'!L255)</f>
        <v>0</v>
      </c>
      <c r="M261" s="53" t="e">
        <f t="shared" ca="1" si="0"/>
        <v>#VALUE!</v>
      </c>
      <c r="N261" s="56" t="e">
        <f t="shared" ca="1" si="1"/>
        <v>#VALUE!</v>
      </c>
      <c r="P261" s="51"/>
      <c r="Q261" s="51"/>
      <c r="S261" s="51"/>
      <c r="T261" s="51"/>
      <c r="Z261" s="55" t="str">
        <f t="shared" si="4"/>
        <v>SMI</v>
      </c>
      <c r="AF261" s="51"/>
      <c r="AG261" s="51"/>
      <c r="AH261" s="51"/>
      <c r="AI261" s="52"/>
      <c r="AJ261" s="52"/>
      <c r="AK261" s="52"/>
      <c r="AL261" s="51"/>
      <c r="AM261" s="51"/>
      <c r="AN261" s="51"/>
      <c r="AO261" s="52"/>
      <c r="AP261" s="52"/>
      <c r="AQ261" s="52"/>
      <c r="AR261" s="51"/>
      <c r="AS261" s="51"/>
      <c r="AT261" s="51"/>
      <c r="AU261" s="52"/>
      <c r="AV261" s="52"/>
      <c r="AW261" s="52"/>
      <c r="AX261" s="51"/>
      <c r="AY261" s="51"/>
      <c r="AZ261" s="51"/>
      <c r="BA261" s="52"/>
      <c r="BB261" s="52"/>
      <c r="BC261" s="52"/>
    </row>
    <row r="262" spans="1:55" ht="13" x14ac:dyDescent="0.3">
      <c r="A262" s="23">
        <f>'4JSON'!A256</f>
        <v>52100</v>
      </c>
      <c r="B262" s="20" t="str">
        <f>'4JSON'!B256</f>
        <v>Library Technicians and Assistants</v>
      </c>
      <c r="C262" s="24" t="str">
        <f>'4JSON'!D256</f>
        <v>SMi</v>
      </c>
      <c r="D262" s="24" t="e">
        <f ca="1">ABS(D$5-'4JSON'!C256)</f>
        <v>#VALUE!</v>
      </c>
      <c r="E262" s="24">
        <f ca="1">ABS(E$5-'4JSON'!E256)</f>
        <v>2</v>
      </c>
      <c r="F262" s="24">
        <f ca="1">ABS(F$5-'4JSON'!F256)</f>
        <v>3</v>
      </c>
      <c r="G262" s="24">
        <f ca="1">ABS(G$5-'4JSON'!G256)</f>
        <v>2</v>
      </c>
      <c r="H262" s="24">
        <f ca="1">ABS(H$5-'4JSON'!H256)</f>
        <v>3</v>
      </c>
      <c r="I262" s="24">
        <f>ABS(I$5-'4JSON'!I256)</f>
        <v>0</v>
      </c>
      <c r="J262" s="24">
        <f>ABS(J$5-'4JSON'!J256)</f>
        <v>0</v>
      </c>
      <c r="K262" s="24">
        <f>ABS(K$5-'4JSON'!K256)</f>
        <v>0</v>
      </c>
      <c r="L262" s="24">
        <f>ABS(L$5-'4JSON'!L256)</f>
        <v>0</v>
      </c>
      <c r="M262" s="53" t="e">
        <f t="shared" ca="1" si="0"/>
        <v>#VALUE!</v>
      </c>
      <c r="N262" s="56" t="e">
        <f t="shared" ca="1" si="1"/>
        <v>#VALUE!</v>
      </c>
      <c r="P262" s="51"/>
      <c r="Q262" s="51"/>
      <c r="S262" s="51"/>
      <c r="T262" s="51"/>
      <c r="Z262" s="55" t="str">
        <f t="shared" si="4"/>
        <v>SMI</v>
      </c>
      <c r="AF262" s="51"/>
      <c r="AG262" s="51"/>
      <c r="AH262" s="51"/>
      <c r="AI262" s="52"/>
      <c r="AJ262" s="52"/>
      <c r="AK262" s="52"/>
      <c r="AL262" s="51"/>
      <c r="AM262" s="51"/>
      <c r="AN262" s="51"/>
      <c r="AO262" s="52"/>
      <c r="AP262" s="52"/>
      <c r="AQ262" s="52"/>
      <c r="AR262" s="51"/>
      <c r="AS262" s="51"/>
      <c r="AT262" s="51"/>
      <c r="AU262" s="52"/>
      <c r="AV262" s="52"/>
      <c r="AW262" s="52"/>
      <c r="AX262" s="51"/>
      <c r="AY262" s="51"/>
      <c r="AZ262" s="51"/>
      <c r="BA262" s="52"/>
      <c r="BB262" s="52"/>
      <c r="BC262" s="52"/>
    </row>
    <row r="263" spans="1:55" ht="13" x14ac:dyDescent="0.3">
      <c r="A263" s="23">
        <f>'4JSON'!A257</f>
        <v>32200</v>
      </c>
      <c r="B263" s="20" t="str">
        <f>'4JSON'!B257</f>
        <v>Acupuncturists</v>
      </c>
      <c r="C263" s="24" t="str">
        <f>'4JSON'!D257</f>
        <v>SIM</v>
      </c>
      <c r="D263" s="24" t="e">
        <f ca="1">ABS(D$5-'4JSON'!C257)</f>
        <v>#VALUE!</v>
      </c>
      <c r="E263" s="24">
        <f ca="1">ABS(E$5-'4JSON'!E257)</f>
        <v>2</v>
      </c>
      <c r="F263" s="24">
        <f ca="1">ABS(F$5-'4JSON'!F257)</f>
        <v>3</v>
      </c>
      <c r="G263" s="24">
        <f ca="1">ABS(G$5-'4JSON'!G257)</f>
        <v>2</v>
      </c>
      <c r="H263" s="24">
        <f ca="1">ABS(H$5-'4JSON'!H257)</f>
        <v>3</v>
      </c>
      <c r="I263" s="24">
        <f>ABS(I$5-'4JSON'!I257)</f>
        <v>0</v>
      </c>
      <c r="J263" s="24">
        <f>ABS(J$5-'4JSON'!J257)</f>
        <v>0</v>
      </c>
      <c r="K263" s="24">
        <f>ABS(K$5-'4JSON'!K257)</f>
        <v>0</v>
      </c>
      <c r="L263" s="24">
        <f>ABS(L$5-'4JSON'!L257)</f>
        <v>0</v>
      </c>
      <c r="M263" s="53" t="e">
        <f t="shared" ref="M263:M517" ca="1" si="5">SUM(D263:L263)</f>
        <v>#VALUE!</v>
      </c>
      <c r="N263" s="56" t="e">
        <f t="shared" ref="N263:N517" ca="1" si="6">(36-M263)/36</f>
        <v>#VALUE!</v>
      </c>
      <c r="P263" s="51"/>
      <c r="Q263" s="51"/>
      <c r="S263" s="51"/>
      <c r="T263" s="51"/>
      <c r="Z263" s="55" t="str">
        <f t="shared" ref="Z263:Z517" si="7">UPPER(C263)</f>
        <v>SIM</v>
      </c>
      <c r="AF263" s="51"/>
      <c r="AG263" s="51"/>
      <c r="AH263" s="51"/>
      <c r="AI263" s="52"/>
      <c r="AJ263" s="52"/>
      <c r="AK263" s="52"/>
      <c r="AL263" s="51"/>
      <c r="AM263" s="51"/>
      <c r="AN263" s="51"/>
      <c r="AO263" s="52"/>
      <c r="AP263" s="52"/>
      <c r="AQ263" s="52"/>
      <c r="AR263" s="51"/>
      <c r="AS263" s="51"/>
      <c r="AT263" s="51"/>
      <c r="AU263" s="52"/>
      <c r="AV263" s="52"/>
      <c r="AW263" s="52"/>
      <c r="AX263" s="51"/>
      <c r="AY263" s="51"/>
      <c r="AZ263" s="51"/>
      <c r="BA263" s="52"/>
      <c r="BB263" s="52"/>
      <c r="BC263" s="52"/>
    </row>
    <row r="264" spans="1:55" ht="13" x14ac:dyDescent="0.3">
      <c r="A264" s="23">
        <f>'4JSON'!A258</f>
        <v>31203</v>
      </c>
      <c r="B264" s="20" t="str">
        <f>'4JSON'!B258</f>
        <v>Occupational Therapists</v>
      </c>
      <c r="C264" s="24" t="str">
        <f>'4JSON'!D258</f>
        <v>SIM</v>
      </c>
      <c r="D264" s="24" t="e">
        <f ca="1">ABS(D$5-'4JSON'!C258)</f>
        <v>#VALUE!</v>
      </c>
      <c r="E264" s="24">
        <f ca="1">ABS(E$5-'4JSON'!E258)</f>
        <v>2</v>
      </c>
      <c r="F264" s="24">
        <f ca="1">ABS(F$5-'4JSON'!F258)</f>
        <v>3</v>
      </c>
      <c r="G264" s="24">
        <f ca="1">ABS(G$5-'4JSON'!G258)</f>
        <v>2</v>
      </c>
      <c r="H264" s="24">
        <f ca="1">ABS(H$5-'4JSON'!H258)</f>
        <v>3</v>
      </c>
      <c r="I264" s="24">
        <f>ABS(I$5-'4JSON'!I258)</f>
        <v>0</v>
      </c>
      <c r="J264" s="24">
        <f>ABS(J$5-'4JSON'!J258)</f>
        <v>0</v>
      </c>
      <c r="K264" s="24">
        <f>ABS(K$5-'4JSON'!K258)</f>
        <v>0</v>
      </c>
      <c r="L264" s="24">
        <f>ABS(L$5-'4JSON'!L258)</f>
        <v>0</v>
      </c>
      <c r="M264" s="53" t="e">
        <f t="shared" ca="1" si="5"/>
        <v>#VALUE!</v>
      </c>
      <c r="N264" s="56" t="e">
        <f t="shared" ca="1" si="6"/>
        <v>#VALUE!</v>
      </c>
      <c r="P264" s="51"/>
      <c r="Q264" s="51"/>
      <c r="S264" s="51"/>
      <c r="T264" s="51"/>
      <c r="Z264" s="55" t="str">
        <f t="shared" si="7"/>
        <v>SIM</v>
      </c>
      <c r="AF264" s="51"/>
      <c r="AG264" s="51"/>
      <c r="AH264" s="51"/>
      <c r="AI264" s="52"/>
      <c r="AJ264" s="52"/>
      <c r="AK264" s="52"/>
      <c r="AL264" s="51"/>
      <c r="AM264" s="51"/>
      <c r="AN264" s="51"/>
      <c r="AO264" s="52"/>
      <c r="AP264" s="52"/>
      <c r="AQ264" s="52"/>
      <c r="AR264" s="51"/>
      <c r="AS264" s="51"/>
      <c r="AT264" s="51"/>
      <c r="AU264" s="52"/>
      <c r="AV264" s="52"/>
      <c r="AW264" s="52"/>
      <c r="AX264" s="51"/>
      <c r="AY264" s="51"/>
      <c r="AZ264" s="51"/>
      <c r="BA264" s="52"/>
      <c r="BB264" s="52"/>
      <c r="BC264" s="52"/>
    </row>
    <row r="265" spans="1:55" ht="13" x14ac:dyDescent="0.3">
      <c r="A265" s="23">
        <f>'4JSON'!A259</f>
        <v>32109</v>
      </c>
      <c r="B265" s="20" t="str">
        <f>'4JSON'!B259</f>
        <v>Other Professional Occupations in Therapy and Assessment</v>
      </c>
      <c r="C265" s="24" t="str">
        <f>'4JSON'!D259</f>
        <v>SIM</v>
      </c>
      <c r="D265" s="24" t="e">
        <f ca="1">ABS(D$5-'4JSON'!C259)</f>
        <v>#VALUE!</v>
      </c>
      <c r="E265" s="24">
        <f ca="1">ABS(E$5-'4JSON'!E259)</f>
        <v>2</v>
      </c>
      <c r="F265" s="24">
        <f ca="1">ABS(F$5-'4JSON'!F259)</f>
        <v>3</v>
      </c>
      <c r="G265" s="24">
        <f ca="1">ABS(G$5-'4JSON'!G259)</f>
        <v>2</v>
      </c>
      <c r="H265" s="24">
        <f ca="1">ABS(H$5-'4JSON'!H259)</f>
        <v>3</v>
      </c>
      <c r="I265" s="24">
        <f>ABS(I$5-'4JSON'!I259)</f>
        <v>0</v>
      </c>
      <c r="J265" s="24">
        <f>ABS(J$5-'4JSON'!J259)</f>
        <v>0</v>
      </c>
      <c r="K265" s="24">
        <f>ABS(K$5-'4JSON'!K259)</f>
        <v>0</v>
      </c>
      <c r="L265" s="24">
        <f>ABS(L$5-'4JSON'!L259)</f>
        <v>0</v>
      </c>
      <c r="M265" s="53" t="e">
        <f t="shared" ca="1" si="5"/>
        <v>#VALUE!</v>
      </c>
      <c r="N265" s="56" t="e">
        <f t="shared" ca="1" si="6"/>
        <v>#VALUE!</v>
      </c>
      <c r="P265" s="51"/>
      <c r="Q265" s="51"/>
      <c r="S265" s="51"/>
      <c r="T265" s="51"/>
      <c r="Z265" s="55" t="str">
        <f t="shared" si="7"/>
        <v>SIM</v>
      </c>
      <c r="AF265" s="51"/>
      <c r="AG265" s="51"/>
      <c r="AH265" s="51"/>
      <c r="AI265" s="52"/>
      <c r="AJ265" s="52"/>
      <c r="AK265" s="52"/>
      <c r="AL265" s="51"/>
      <c r="AM265" s="51"/>
      <c r="AN265" s="51"/>
      <c r="AO265" s="52"/>
      <c r="AP265" s="52"/>
      <c r="AQ265" s="52"/>
      <c r="AR265" s="51"/>
      <c r="AS265" s="51"/>
      <c r="AT265" s="51"/>
      <c r="AU265" s="52"/>
      <c r="AV265" s="52"/>
      <c r="AW265" s="52"/>
      <c r="AX265" s="51"/>
      <c r="AY265" s="51"/>
      <c r="AZ265" s="51"/>
      <c r="BA265" s="52"/>
      <c r="BB265" s="52"/>
      <c r="BC265" s="52"/>
    </row>
    <row r="266" spans="1:55" ht="13" x14ac:dyDescent="0.3">
      <c r="A266" s="23">
        <f>'4JSON'!A260</f>
        <v>31200</v>
      </c>
      <c r="B266" s="20" t="str">
        <f>'4JSON'!B260</f>
        <v>Psychologists</v>
      </c>
      <c r="C266" s="24" t="str">
        <f>'4JSON'!D260</f>
        <v>SIM</v>
      </c>
      <c r="D266" s="24" t="e">
        <f ca="1">ABS(D$5-'4JSON'!C260)</f>
        <v>#VALUE!</v>
      </c>
      <c r="E266" s="24">
        <f ca="1">ABS(E$5-'4JSON'!E260)</f>
        <v>2</v>
      </c>
      <c r="F266" s="24">
        <f ca="1">ABS(F$5-'4JSON'!F260)</f>
        <v>3</v>
      </c>
      <c r="G266" s="24">
        <f ca="1">ABS(G$5-'4JSON'!G260)</f>
        <v>2</v>
      </c>
      <c r="H266" s="24">
        <f ca="1">ABS(H$5-'4JSON'!H260)</f>
        <v>3</v>
      </c>
      <c r="I266" s="24">
        <f>ABS(I$5-'4JSON'!I260)</f>
        <v>0</v>
      </c>
      <c r="J266" s="24">
        <f>ABS(J$5-'4JSON'!J260)</f>
        <v>0</v>
      </c>
      <c r="K266" s="24">
        <f>ABS(K$5-'4JSON'!K260)</f>
        <v>0</v>
      </c>
      <c r="L266" s="24">
        <f>ABS(L$5-'4JSON'!L260)</f>
        <v>0</v>
      </c>
      <c r="M266" s="53" t="e">
        <f t="shared" ca="1" si="5"/>
        <v>#VALUE!</v>
      </c>
      <c r="N266" s="56" t="e">
        <f t="shared" ca="1" si="6"/>
        <v>#VALUE!</v>
      </c>
      <c r="P266" s="51"/>
      <c r="Q266" s="51"/>
      <c r="S266" s="51"/>
      <c r="T266" s="51"/>
      <c r="Z266" s="55" t="str">
        <f t="shared" si="7"/>
        <v>SIM</v>
      </c>
      <c r="AF266" s="51"/>
      <c r="AG266" s="51"/>
      <c r="AH266" s="51"/>
      <c r="AI266" s="52"/>
      <c r="AJ266" s="52"/>
      <c r="AK266" s="52"/>
      <c r="AL266" s="51"/>
      <c r="AM266" s="51"/>
      <c r="AN266" s="51"/>
      <c r="AO266" s="52"/>
      <c r="AP266" s="52"/>
      <c r="AQ266" s="52"/>
      <c r="AR266" s="51"/>
      <c r="AS266" s="51"/>
      <c r="AT266" s="51"/>
      <c r="AU266" s="52"/>
      <c r="AV266" s="52"/>
      <c r="AW266" s="52"/>
      <c r="AX266" s="51"/>
      <c r="AY266" s="51"/>
      <c r="AZ266" s="51"/>
      <c r="BA266" s="52"/>
      <c r="BB266" s="52"/>
      <c r="BC266" s="52"/>
    </row>
    <row r="267" spans="1:55" ht="13" x14ac:dyDescent="0.3">
      <c r="A267" s="23">
        <f>'4JSON'!A261</f>
        <v>32209</v>
      </c>
      <c r="B267" s="20" t="str">
        <f>'4JSON'!B261</f>
        <v>Reflexologists</v>
      </c>
      <c r="C267" s="24" t="str">
        <f>'4JSON'!D261</f>
        <v>SIM</v>
      </c>
      <c r="D267" s="24" t="e">
        <f ca="1">ABS(D$5-'4JSON'!C261)</f>
        <v>#VALUE!</v>
      </c>
      <c r="E267" s="24">
        <f ca="1">ABS(E$5-'4JSON'!E261)</f>
        <v>2</v>
      </c>
      <c r="F267" s="24">
        <f ca="1">ABS(F$5-'4JSON'!F261)</f>
        <v>3</v>
      </c>
      <c r="G267" s="24">
        <f ca="1">ABS(G$5-'4JSON'!G261)</f>
        <v>2</v>
      </c>
      <c r="H267" s="24">
        <f ca="1">ABS(H$5-'4JSON'!H261)</f>
        <v>3</v>
      </c>
      <c r="I267" s="24">
        <f>ABS(I$5-'4JSON'!I261)</f>
        <v>0</v>
      </c>
      <c r="J267" s="24">
        <f>ABS(J$5-'4JSON'!J261)</f>
        <v>0</v>
      </c>
      <c r="K267" s="24">
        <f>ABS(K$5-'4JSON'!K261)</f>
        <v>0</v>
      </c>
      <c r="L267" s="24">
        <f>ABS(L$5-'4JSON'!L261)</f>
        <v>0</v>
      </c>
      <c r="M267" s="53" t="e">
        <f t="shared" ca="1" si="5"/>
        <v>#VALUE!</v>
      </c>
      <c r="N267" s="56" t="e">
        <f t="shared" ca="1" si="6"/>
        <v>#VALUE!</v>
      </c>
      <c r="P267" s="51"/>
      <c r="Q267" s="51"/>
      <c r="S267" s="51"/>
      <c r="T267" s="51"/>
      <c r="Z267" s="55" t="str">
        <f t="shared" si="7"/>
        <v>SIM</v>
      </c>
      <c r="AF267" s="51"/>
      <c r="AG267" s="51"/>
      <c r="AH267" s="51"/>
      <c r="AI267" s="52"/>
      <c r="AJ267" s="52"/>
      <c r="AK267" s="52"/>
      <c r="AL267" s="51"/>
      <c r="AM267" s="51"/>
      <c r="AN267" s="51"/>
      <c r="AO267" s="52"/>
      <c r="AP267" s="52"/>
      <c r="AQ267" s="52"/>
      <c r="AR267" s="51"/>
      <c r="AS267" s="51"/>
      <c r="AT267" s="51"/>
      <c r="AU267" s="52"/>
      <c r="AV267" s="52"/>
      <c r="AW267" s="52"/>
      <c r="AX267" s="51"/>
      <c r="AY267" s="51"/>
      <c r="AZ267" s="51"/>
      <c r="BA267" s="52"/>
      <c r="BB267" s="52"/>
      <c r="BC267" s="52"/>
    </row>
    <row r="268" spans="1:55" ht="13" x14ac:dyDescent="0.3">
      <c r="A268" s="23">
        <f>'4JSON'!A262</f>
        <v>32209</v>
      </c>
      <c r="B268" s="20" t="str">
        <f>'4JSON'!B262</f>
        <v>Rolfers</v>
      </c>
      <c r="C268" s="24" t="str">
        <f>'4JSON'!D262</f>
        <v>SIM</v>
      </c>
      <c r="D268" s="24" t="e">
        <f ca="1">ABS(D$5-'4JSON'!C262)</f>
        <v>#VALUE!</v>
      </c>
      <c r="E268" s="24">
        <f ca="1">ABS(E$5-'4JSON'!E262)</f>
        <v>2</v>
      </c>
      <c r="F268" s="24">
        <f ca="1">ABS(F$5-'4JSON'!F262)</f>
        <v>3</v>
      </c>
      <c r="G268" s="24">
        <f ca="1">ABS(G$5-'4JSON'!G262)</f>
        <v>2</v>
      </c>
      <c r="H268" s="24">
        <f ca="1">ABS(H$5-'4JSON'!H262)</f>
        <v>3</v>
      </c>
      <c r="I268" s="24">
        <f>ABS(I$5-'4JSON'!I262)</f>
        <v>0</v>
      </c>
      <c r="J268" s="24">
        <f>ABS(J$5-'4JSON'!J262)</f>
        <v>0</v>
      </c>
      <c r="K268" s="24">
        <f>ABS(K$5-'4JSON'!K262)</f>
        <v>0</v>
      </c>
      <c r="L268" s="24">
        <f>ABS(L$5-'4JSON'!L262)</f>
        <v>0</v>
      </c>
      <c r="M268" s="53" t="e">
        <f t="shared" ca="1" si="5"/>
        <v>#VALUE!</v>
      </c>
      <c r="N268" s="56" t="e">
        <f t="shared" ca="1" si="6"/>
        <v>#VALUE!</v>
      </c>
      <c r="P268" s="51"/>
      <c r="Q268" s="51"/>
      <c r="S268" s="51"/>
      <c r="T268" s="51"/>
      <c r="Z268" s="55" t="str">
        <f t="shared" si="7"/>
        <v>SIM</v>
      </c>
      <c r="AF268" s="51"/>
      <c r="AG268" s="51"/>
      <c r="AH268" s="51"/>
      <c r="AI268" s="52"/>
      <c r="AJ268" s="52"/>
      <c r="AK268" s="52"/>
      <c r="AL268" s="51"/>
      <c r="AM268" s="51"/>
      <c r="AN268" s="51"/>
      <c r="AO268" s="52"/>
      <c r="AP268" s="52"/>
      <c r="AQ268" s="52"/>
      <c r="AR268" s="51"/>
      <c r="AS268" s="51"/>
      <c r="AT268" s="51"/>
      <c r="AU268" s="52"/>
      <c r="AV268" s="52"/>
      <c r="AW268" s="52"/>
      <c r="AX268" s="51"/>
      <c r="AY268" s="51"/>
      <c r="AZ268" s="51"/>
      <c r="BA268" s="52"/>
      <c r="BB268" s="52"/>
      <c r="BC268" s="52"/>
    </row>
    <row r="269" spans="1:55" ht="13" x14ac:dyDescent="0.3">
      <c r="A269" s="23">
        <f>'4JSON'!A263</f>
        <v>65211</v>
      </c>
      <c r="B269" s="20" t="str">
        <f>'4JSON'!B263</f>
        <v>Attendants in Amusement, Recreation and Sport</v>
      </c>
      <c r="C269" s="24" t="str">
        <f>'4JSON'!D263</f>
        <v>MOS</v>
      </c>
      <c r="D269" s="24" t="e">
        <f ca="1">ABS(D$5-'4JSON'!C263)</f>
        <v>#VALUE!</v>
      </c>
      <c r="E269" s="24">
        <f ca="1">ABS(E$5-'4JSON'!E263)</f>
        <v>2</v>
      </c>
      <c r="F269" s="24">
        <f ca="1">ABS(F$5-'4JSON'!F263)</f>
        <v>3</v>
      </c>
      <c r="G269" s="24">
        <f ca="1">ABS(G$5-'4JSON'!G263)</f>
        <v>2</v>
      </c>
      <c r="H269" s="24">
        <f ca="1">ABS(H$5-'4JSON'!H263)</f>
        <v>3</v>
      </c>
      <c r="I269" s="24">
        <f>ABS(I$5-'4JSON'!I263)</f>
        <v>0</v>
      </c>
      <c r="J269" s="24">
        <f>ABS(J$5-'4JSON'!J263)</f>
        <v>0</v>
      </c>
      <c r="K269" s="24">
        <f>ABS(K$5-'4JSON'!K263)</f>
        <v>0</v>
      </c>
      <c r="L269" s="24">
        <f>ABS(L$5-'4JSON'!L263)</f>
        <v>0</v>
      </c>
      <c r="M269" s="53" t="e">
        <f t="shared" ca="1" si="5"/>
        <v>#VALUE!</v>
      </c>
      <c r="N269" s="56" t="e">
        <f t="shared" ca="1" si="6"/>
        <v>#VALUE!</v>
      </c>
      <c r="P269" s="51"/>
      <c r="Q269" s="51"/>
      <c r="S269" s="51"/>
      <c r="T269" s="51"/>
      <c r="Z269" s="55" t="str">
        <f t="shared" si="7"/>
        <v>MOS</v>
      </c>
      <c r="AF269" s="51"/>
      <c r="AG269" s="51"/>
      <c r="AH269" s="51"/>
      <c r="AI269" s="52"/>
      <c r="AJ269" s="52"/>
      <c r="AK269" s="52"/>
      <c r="AL269" s="51"/>
      <c r="AM269" s="51"/>
      <c r="AN269" s="51"/>
      <c r="AO269" s="52"/>
      <c r="AP269" s="52"/>
      <c r="AQ269" s="52"/>
      <c r="AR269" s="51"/>
      <c r="AS269" s="51"/>
      <c r="AT269" s="51"/>
      <c r="AU269" s="52"/>
      <c r="AV269" s="52"/>
      <c r="AW269" s="52"/>
      <c r="AX269" s="51"/>
      <c r="AY269" s="51"/>
      <c r="AZ269" s="51"/>
      <c r="BA269" s="52"/>
      <c r="BB269" s="52"/>
      <c r="BC269" s="52"/>
    </row>
    <row r="270" spans="1:55" ht="13" x14ac:dyDescent="0.3">
      <c r="A270" s="23">
        <f>'4JSON'!A264</f>
        <v>32111</v>
      </c>
      <c r="B270" s="20" t="str">
        <f>'4JSON'!B264</f>
        <v>Dental Hygienists</v>
      </c>
      <c r="C270" s="24" t="str">
        <f>'4JSON'!D264</f>
        <v>MOS</v>
      </c>
      <c r="D270" s="24" t="e">
        <f ca="1">ABS(D$5-'4JSON'!C264)</f>
        <v>#VALUE!</v>
      </c>
      <c r="E270" s="24">
        <f ca="1">ABS(E$5-'4JSON'!E264)</f>
        <v>2</v>
      </c>
      <c r="F270" s="24">
        <f ca="1">ABS(F$5-'4JSON'!F264)</f>
        <v>3</v>
      </c>
      <c r="G270" s="24">
        <f ca="1">ABS(G$5-'4JSON'!G264)</f>
        <v>2</v>
      </c>
      <c r="H270" s="24">
        <f ca="1">ABS(H$5-'4JSON'!H264)</f>
        <v>3</v>
      </c>
      <c r="I270" s="24">
        <f>ABS(I$5-'4JSON'!I264)</f>
        <v>0</v>
      </c>
      <c r="J270" s="24">
        <f>ABS(J$5-'4JSON'!J264)</f>
        <v>0</v>
      </c>
      <c r="K270" s="24">
        <f>ABS(K$5-'4JSON'!K264)</f>
        <v>0</v>
      </c>
      <c r="L270" s="24">
        <f>ABS(L$5-'4JSON'!L264)</f>
        <v>0</v>
      </c>
      <c r="M270" s="53" t="e">
        <f t="shared" ca="1" si="5"/>
        <v>#VALUE!</v>
      </c>
      <c r="N270" s="56" t="e">
        <f t="shared" ca="1" si="6"/>
        <v>#VALUE!</v>
      </c>
      <c r="P270" s="51"/>
      <c r="Q270" s="51"/>
      <c r="S270" s="51"/>
      <c r="T270" s="51"/>
      <c r="Z270" s="55" t="str">
        <f t="shared" si="7"/>
        <v>MOS</v>
      </c>
      <c r="AF270" s="51"/>
      <c r="AG270" s="51"/>
      <c r="AH270" s="51"/>
      <c r="AI270" s="52"/>
      <c r="AJ270" s="52"/>
      <c r="AK270" s="52"/>
      <c r="AL270" s="51"/>
      <c r="AM270" s="51"/>
      <c r="AN270" s="51"/>
      <c r="AO270" s="52"/>
      <c r="AP270" s="52"/>
      <c r="AQ270" s="52"/>
      <c r="AR270" s="51"/>
      <c r="AS270" s="51"/>
      <c r="AT270" s="51"/>
      <c r="AU270" s="52"/>
      <c r="AV270" s="52"/>
      <c r="AW270" s="52"/>
      <c r="AX270" s="51"/>
      <c r="AY270" s="51"/>
      <c r="AZ270" s="51"/>
      <c r="BA270" s="52"/>
      <c r="BB270" s="52"/>
      <c r="BC270" s="52"/>
    </row>
    <row r="271" spans="1:55" ht="13" x14ac:dyDescent="0.3">
      <c r="A271" s="23">
        <f>'4JSON'!A265</f>
        <v>32111</v>
      </c>
      <c r="B271" s="20" t="str">
        <f>'4JSON'!B265</f>
        <v>Dental Therapists</v>
      </c>
      <c r="C271" s="24" t="str">
        <f>'4JSON'!D265</f>
        <v>MOS</v>
      </c>
      <c r="D271" s="24" t="e">
        <f ca="1">ABS(D$5-'4JSON'!C265)</f>
        <v>#VALUE!</v>
      </c>
      <c r="E271" s="24">
        <f ca="1">ABS(E$5-'4JSON'!E265)</f>
        <v>2</v>
      </c>
      <c r="F271" s="24">
        <f ca="1">ABS(F$5-'4JSON'!F265)</f>
        <v>3</v>
      </c>
      <c r="G271" s="24">
        <f ca="1">ABS(G$5-'4JSON'!G265)</f>
        <v>2</v>
      </c>
      <c r="H271" s="24">
        <f ca="1">ABS(H$5-'4JSON'!H265)</f>
        <v>3</v>
      </c>
      <c r="I271" s="24">
        <f>ABS(I$5-'4JSON'!I265)</f>
        <v>0</v>
      </c>
      <c r="J271" s="24">
        <f>ABS(J$5-'4JSON'!J265)</f>
        <v>0</v>
      </c>
      <c r="K271" s="24">
        <f>ABS(K$5-'4JSON'!K265)</f>
        <v>0</v>
      </c>
      <c r="L271" s="24">
        <f>ABS(L$5-'4JSON'!L265)</f>
        <v>0</v>
      </c>
      <c r="M271" s="53" t="e">
        <f t="shared" ca="1" si="5"/>
        <v>#VALUE!</v>
      </c>
      <c r="N271" s="56" t="e">
        <f t="shared" ca="1" si="6"/>
        <v>#VALUE!</v>
      </c>
      <c r="P271" s="51"/>
      <c r="Q271" s="51"/>
      <c r="S271" s="51"/>
      <c r="T271" s="51"/>
      <c r="Z271" s="55" t="str">
        <f t="shared" si="7"/>
        <v>MOS</v>
      </c>
      <c r="AF271" s="51"/>
      <c r="AG271" s="51"/>
      <c r="AH271" s="51"/>
      <c r="AI271" s="52"/>
      <c r="AJ271" s="52"/>
      <c r="AK271" s="52"/>
      <c r="AL271" s="51"/>
      <c r="AM271" s="51"/>
      <c r="AN271" s="51"/>
      <c r="AO271" s="52"/>
      <c r="AP271" s="52"/>
      <c r="AQ271" s="52"/>
      <c r="AR271" s="51"/>
      <c r="AS271" s="51"/>
      <c r="AT271" s="51"/>
      <c r="AU271" s="52"/>
      <c r="AV271" s="52"/>
      <c r="AW271" s="52"/>
      <c r="AX271" s="51"/>
      <c r="AY271" s="51"/>
      <c r="AZ271" s="51"/>
      <c r="BA271" s="52"/>
      <c r="BB271" s="52"/>
      <c r="BC271" s="52"/>
    </row>
    <row r="272" spans="1:55" ht="13" x14ac:dyDescent="0.3">
      <c r="A272" s="23">
        <f>'4JSON'!A266</f>
        <v>63211</v>
      </c>
      <c r="B272" s="20" t="str">
        <f>'4JSON'!B266</f>
        <v>Hair Replacement Technicians (Non-Medical)</v>
      </c>
      <c r="C272" s="24" t="str">
        <f>'4JSON'!D266</f>
        <v>MOS</v>
      </c>
      <c r="D272" s="24" t="e">
        <f ca="1">ABS(D$5-'4JSON'!C266)</f>
        <v>#VALUE!</v>
      </c>
      <c r="E272" s="24">
        <f ca="1">ABS(E$5-'4JSON'!E266)</f>
        <v>2</v>
      </c>
      <c r="F272" s="24">
        <f ca="1">ABS(F$5-'4JSON'!F266)</f>
        <v>3</v>
      </c>
      <c r="G272" s="24">
        <f ca="1">ABS(G$5-'4JSON'!G266)</f>
        <v>2</v>
      </c>
      <c r="H272" s="24">
        <f ca="1">ABS(H$5-'4JSON'!H266)</f>
        <v>3</v>
      </c>
      <c r="I272" s="24">
        <f>ABS(I$5-'4JSON'!I266)</f>
        <v>0</v>
      </c>
      <c r="J272" s="24">
        <f>ABS(J$5-'4JSON'!J266)</f>
        <v>0</v>
      </c>
      <c r="K272" s="24">
        <f>ABS(K$5-'4JSON'!K266)</f>
        <v>0</v>
      </c>
      <c r="L272" s="24">
        <f>ABS(L$5-'4JSON'!L266)</f>
        <v>0</v>
      </c>
      <c r="M272" s="53" t="e">
        <f t="shared" ca="1" si="5"/>
        <v>#VALUE!</v>
      </c>
      <c r="N272" s="56" t="e">
        <f t="shared" ca="1" si="6"/>
        <v>#VALUE!</v>
      </c>
      <c r="P272" s="51"/>
      <c r="Q272" s="51"/>
      <c r="S272" s="51"/>
      <c r="T272" s="51"/>
      <c r="Z272" s="55" t="str">
        <f t="shared" si="7"/>
        <v>MOS</v>
      </c>
      <c r="AF272" s="51"/>
      <c r="AG272" s="51"/>
      <c r="AH272" s="51"/>
      <c r="AI272" s="52"/>
      <c r="AJ272" s="52"/>
      <c r="AK272" s="52"/>
      <c r="AL272" s="51"/>
      <c r="AM272" s="51"/>
      <c r="AN272" s="51"/>
      <c r="AO272" s="52"/>
      <c r="AP272" s="52"/>
      <c r="AQ272" s="52"/>
      <c r="AR272" s="51"/>
      <c r="AS272" s="51"/>
      <c r="AT272" s="51"/>
      <c r="AU272" s="52"/>
      <c r="AV272" s="52"/>
      <c r="AW272" s="52"/>
      <c r="AX272" s="51"/>
      <c r="AY272" s="51"/>
      <c r="AZ272" s="51"/>
      <c r="BA272" s="52"/>
      <c r="BB272" s="52"/>
      <c r="BC272" s="52"/>
    </row>
    <row r="273" spans="1:55" ht="13" x14ac:dyDescent="0.3">
      <c r="A273" s="23">
        <f>'4JSON'!A267</f>
        <v>63211</v>
      </c>
      <c r="B273" s="20" t="str">
        <f>'4JSON'!B267</f>
        <v>Scalp Treatment Specialists</v>
      </c>
      <c r="C273" s="24" t="str">
        <f>'4JSON'!D267</f>
        <v>MOS</v>
      </c>
      <c r="D273" s="24" t="e">
        <f ca="1">ABS(D$5-'4JSON'!C267)</f>
        <v>#VALUE!</v>
      </c>
      <c r="E273" s="24">
        <f ca="1">ABS(E$5-'4JSON'!E267)</f>
        <v>2</v>
      </c>
      <c r="F273" s="24">
        <f ca="1">ABS(F$5-'4JSON'!F267)</f>
        <v>3</v>
      </c>
      <c r="G273" s="24">
        <f ca="1">ABS(G$5-'4JSON'!G267)</f>
        <v>2</v>
      </c>
      <c r="H273" s="24">
        <f ca="1">ABS(H$5-'4JSON'!H267)</f>
        <v>3</v>
      </c>
      <c r="I273" s="24">
        <f>ABS(I$5-'4JSON'!I267)</f>
        <v>0</v>
      </c>
      <c r="J273" s="24">
        <f>ABS(J$5-'4JSON'!J267)</f>
        <v>0</v>
      </c>
      <c r="K273" s="24">
        <f>ABS(K$5-'4JSON'!K267)</f>
        <v>0</v>
      </c>
      <c r="L273" s="24">
        <f>ABS(L$5-'4JSON'!L267)</f>
        <v>0</v>
      </c>
      <c r="M273" s="53" t="e">
        <f t="shared" ca="1" si="5"/>
        <v>#VALUE!</v>
      </c>
      <c r="N273" s="56" t="e">
        <f t="shared" ca="1" si="6"/>
        <v>#VALUE!</v>
      </c>
      <c r="P273" s="51"/>
      <c r="Q273" s="51"/>
      <c r="S273" s="51"/>
      <c r="T273" s="51"/>
      <c r="Z273" s="55" t="str">
        <f t="shared" si="7"/>
        <v>MOS</v>
      </c>
      <c r="AF273" s="51"/>
      <c r="AG273" s="51"/>
      <c r="AH273" s="51"/>
      <c r="AI273" s="52"/>
      <c r="AJ273" s="52"/>
      <c r="AK273" s="52"/>
      <c r="AL273" s="51"/>
      <c r="AM273" s="51"/>
      <c r="AN273" s="51"/>
      <c r="AO273" s="52"/>
      <c r="AP273" s="52"/>
      <c r="AQ273" s="52"/>
      <c r="AR273" s="51"/>
      <c r="AS273" s="51"/>
      <c r="AT273" s="51"/>
      <c r="AU273" s="52"/>
      <c r="AV273" s="52"/>
      <c r="AW273" s="52"/>
      <c r="AX273" s="51"/>
      <c r="AY273" s="51"/>
      <c r="AZ273" s="51"/>
      <c r="BA273" s="52"/>
      <c r="BB273" s="52"/>
      <c r="BC273" s="52"/>
    </row>
    <row r="274" spans="1:55" ht="13" x14ac:dyDescent="0.3">
      <c r="A274" s="23">
        <f>'4JSON'!A268</f>
        <v>14401</v>
      </c>
      <c r="B274" s="20" t="str">
        <f>'4JSON'!B268</f>
        <v>Storekeepers and Parts Clerks</v>
      </c>
      <c r="C274" s="24" t="str">
        <f>'4JSON'!D268</f>
        <v>MOS</v>
      </c>
      <c r="D274" s="24" t="e">
        <f ca="1">ABS(D$5-'4JSON'!C268)</f>
        <v>#VALUE!</v>
      </c>
      <c r="E274" s="24">
        <f ca="1">ABS(E$5-'4JSON'!E268)</f>
        <v>2</v>
      </c>
      <c r="F274" s="24">
        <f ca="1">ABS(F$5-'4JSON'!F268)</f>
        <v>3</v>
      </c>
      <c r="G274" s="24">
        <f ca="1">ABS(G$5-'4JSON'!G268)</f>
        <v>2</v>
      </c>
      <c r="H274" s="24">
        <f ca="1">ABS(H$5-'4JSON'!H268)</f>
        <v>3</v>
      </c>
      <c r="I274" s="24">
        <f>ABS(I$5-'4JSON'!I268)</f>
        <v>0</v>
      </c>
      <c r="J274" s="24">
        <f>ABS(J$5-'4JSON'!J268)</f>
        <v>0</v>
      </c>
      <c r="K274" s="24">
        <f>ABS(K$5-'4JSON'!K268)</f>
        <v>0</v>
      </c>
      <c r="L274" s="24">
        <f>ABS(L$5-'4JSON'!L268)</f>
        <v>0</v>
      </c>
      <c r="M274" s="53" t="e">
        <f t="shared" ca="1" si="5"/>
        <v>#VALUE!</v>
      </c>
      <c r="N274" s="56" t="e">
        <f t="shared" ca="1" si="6"/>
        <v>#VALUE!</v>
      </c>
      <c r="P274" s="51"/>
      <c r="Q274" s="51"/>
      <c r="S274" s="51"/>
      <c r="T274" s="51"/>
      <c r="Z274" s="55" t="str">
        <f t="shared" si="7"/>
        <v>MOS</v>
      </c>
      <c r="AF274" s="51"/>
      <c r="AG274" s="51"/>
      <c r="AH274" s="51"/>
      <c r="AI274" s="52"/>
      <c r="AJ274" s="52"/>
      <c r="AK274" s="52"/>
      <c r="AL274" s="51"/>
      <c r="AM274" s="51"/>
      <c r="AN274" s="51"/>
      <c r="AO274" s="52"/>
      <c r="AP274" s="52"/>
      <c r="AQ274" s="52"/>
      <c r="AR274" s="51"/>
      <c r="AS274" s="51"/>
      <c r="AT274" s="51"/>
      <c r="AU274" s="52"/>
      <c r="AV274" s="52"/>
      <c r="AW274" s="52"/>
      <c r="AX274" s="51"/>
      <c r="AY274" s="51"/>
      <c r="AZ274" s="51"/>
      <c r="BA274" s="52"/>
      <c r="BB274" s="52"/>
      <c r="BC274" s="52"/>
    </row>
    <row r="275" spans="1:55" ht="13" x14ac:dyDescent="0.3">
      <c r="A275" s="23">
        <f>'4JSON'!A269</f>
        <v>64312</v>
      </c>
      <c r="B275" s="20" t="str">
        <f>'4JSON'!B269</f>
        <v>Airline Cargo Agents</v>
      </c>
      <c r="C275" s="24" t="str">
        <f>'4JSON'!D269</f>
        <v>MOs</v>
      </c>
      <c r="D275" s="24" t="e">
        <f ca="1">ABS(D$5-'4JSON'!C269)</f>
        <v>#VALUE!</v>
      </c>
      <c r="E275" s="24">
        <f ca="1">ABS(E$5-'4JSON'!E269)</f>
        <v>2</v>
      </c>
      <c r="F275" s="24">
        <f ca="1">ABS(F$5-'4JSON'!F269)</f>
        <v>3</v>
      </c>
      <c r="G275" s="24">
        <f ca="1">ABS(G$5-'4JSON'!G269)</f>
        <v>2</v>
      </c>
      <c r="H275" s="24">
        <f ca="1">ABS(H$5-'4JSON'!H269)</f>
        <v>3</v>
      </c>
      <c r="I275" s="24">
        <f>ABS(I$5-'4JSON'!I269)</f>
        <v>0</v>
      </c>
      <c r="J275" s="24">
        <f>ABS(J$5-'4JSON'!J269)</f>
        <v>0</v>
      </c>
      <c r="K275" s="24">
        <f>ABS(K$5-'4JSON'!K269)</f>
        <v>0</v>
      </c>
      <c r="L275" s="24">
        <f>ABS(L$5-'4JSON'!L269)</f>
        <v>0</v>
      </c>
      <c r="M275" s="53" t="e">
        <f t="shared" ca="1" si="5"/>
        <v>#VALUE!</v>
      </c>
      <c r="N275" s="56" t="e">
        <f t="shared" ca="1" si="6"/>
        <v>#VALUE!</v>
      </c>
      <c r="P275" s="51"/>
      <c r="Q275" s="51"/>
      <c r="S275" s="51"/>
      <c r="T275" s="51"/>
      <c r="Z275" s="55" t="str">
        <f t="shared" si="7"/>
        <v>MOS</v>
      </c>
      <c r="AF275" s="51"/>
      <c r="AG275" s="51"/>
      <c r="AH275" s="51"/>
      <c r="AI275" s="52"/>
      <c r="AJ275" s="52"/>
      <c r="AK275" s="52"/>
      <c r="AL275" s="51"/>
      <c r="AM275" s="51"/>
      <c r="AN275" s="51"/>
      <c r="AO275" s="52"/>
      <c r="AP275" s="52"/>
      <c r="AQ275" s="52"/>
      <c r="AR275" s="51"/>
      <c r="AS275" s="51"/>
      <c r="AT275" s="51"/>
      <c r="AU275" s="52"/>
      <c r="AV275" s="52"/>
      <c r="AW275" s="52"/>
      <c r="AX275" s="51"/>
      <c r="AY275" s="51"/>
      <c r="AZ275" s="51"/>
      <c r="BA275" s="52"/>
      <c r="BB275" s="52"/>
      <c r="BC275" s="52"/>
    </row>
    <row r="276" spans="1:55" ht="13" x14ac:dyDescent="0.3">
      <c r="A276" s="23">
        <f>'4JSON'!A270</f>
        <v>65101</v>
      </c>
      <c r="B276" s="20" t="str">
        <f>'4JSON'!B270</f>
        <v>Automotive Service Station Attendants</v>
      </c>
      <c r="C276" s="24" t="str">
        <f>'4JSON'!D270</f>
        <v>MOs</v>
      </c>
      <c r="D276" s="24" t="e">
        <f ca="1">ABS(D$5-'4JSON'!C270)</f>
        <v>#VALUE!</v>
      </c>
      <c r="E276" s="24">
        <f ca="1">ABS(E$5-'4JSON'!E270)</f>
        <v>2</v>
      </c>
      <c r="F276" s="24">
        <f ca="1">ABS(F$5-'4JSON'!F270)</f>
        <v>3</v>
      </c>
      <c r="G276" s="24">
        <f ca="1">ABS(G$5-'4JSON'!G270)</f>
        <v>2</v>
      </c>
      <c r="H276" s="24">
        <f ca="1">ABS(H$5-'4JSON'!H270)</f>
        <v>3</v>
      </c>
      <c r="I276" s="24">
        <f>ABS(I$5-'4JSON'!I270)</f>
        <v>0</v>
      </c>
      <c r="J276" s="24">
        <f>ABS(J$5-'4JSON'!J270)</f>
        <v>0</v>
      </c>
      <c r="K276" s="24">
        <f>ABS(K$5-'4JSON'!K270)</f>
        <v>0</v>
      </c>
      <c r="L276" s="24">
        <f>ABS(L$5-'4JSON'!L270)</f>
        <v>0</v>
      </c>
      <c r="M276" s="53" t="e">
        <f t="shared" ca="1" si="5"/>
        <v>#VALUE!</v>
      </c>
      <c r="N276" s="56" t="e">
        <f t="shared" ca="1" si="6"/>
        <v>#VALUE!</v>
      </c>
      <c r="P276" s="51"/>
      <c r="Q276" s="51"/>
      <c r="S276" s="51"/>
      <c r="T276" s="51"/>
      <c r="Z276" s="55" t="str">
        <f t="shared" si="7"/>
        <v>MOS</v>
      </c>
      <c r="AF276" s="51"/>
      <c r="AG276" s="51"/>
      <c r="AH276" s="51"/>
      <c r="AI276" s="52"/>
      <c r="AJ276" s="52"/>
      <c r="AK276" s="52"/>
      <c r="AL276" s="51"/>
      <c r="AM276" s="51"/>
      <c r="AN276" s="51"/>
      <c r="AO276" s="52"/>
      <c r="AP276" s="52"/>
      <c r="AQ276" s="52"/>
      <c r="AR276" s="51"/>
      <c r="AS276" s="51"/>
      <c r="AT276" s="51"/>
      <c r="AU276" s="52"/>
      <c r="AV276" s="52"/>
      <c r="AW276" s="52"/>
      <c r="AX276" s="51"/>
      <c r="AY276" s="51"/>
      <c r="AZ276" s="51"/>
      <c r="BA276" s="52"/>
      <c r="BB276" s="52"/>
      <c r="BC276" s="52"/>
    </row>
    <row r="277" spans="1:55" ht="13" x14ac:dyDescent="0.3">
      <c r="A277" s="23">
        <f>'4JSON'!A271</f>
        <v>75210</v>
      </c>
      <c r="B277" s="20" t="str">
        <f>'4JSON'!B271</f>
        <v>Boat Operators</v>
      </c>
      <c r="C277" s="24" t="str">
        <f>'4JSON'!D271</f>
        <v>MOs</v>
      </c>
      <c r="D277" s="24" t="e">
        <f ca="1">ABS(D$5-'4JSON'!C271)</f>
        <v>#VALUE!</v>
      </c>
      <c r="E277" s="24">
        <f ca="1">ABS(E$5-'4JSON'!E271)</f>
        <v>2</v>
      </c>
      <c r="F277" s="24">
        <f ca="1">ABS(F$5-'4JSON'!F271)</f>
        <v>3</v>
      </c>
      <c r="G277" s="24">
        <f ca="1">ABS(G$5-'4JSON'!G271)</f>
        <v>2</v>
      </c>
      <c r="H277" s="24">
        <f ca="1">ABS(H$5-'4JSON'!H271)</f>
        <v>3</v>
      </c>
      <c r="I277" s="24">
        <f>ABS(I$5-'4JSON'!I271)</f>
        <v>0</v>
      </c>
      <c r="J277" s="24">
        <f>ABS(J$5-'4JSON'!J271)</f>
        <v>0</v>
      </c>
      <c r="K277" s="24">
        <f>ABS(K$5-'4JSON'!K271)</f>
        <v>0</v>
      </c>
      <c r="L277" s="24">
        <f>ABS(L$5-'4JSON'!L271)</f>
        <v>0</v>
      </c>
      <c r="M277" s="53" t="e">
        <f t="shared" ca="1" si="5"/>
        <v>#VALUE!</v>
      </c>
      <c r="N277" s="56" t="e">
        <f t="shared" ca="1" si="6"/>
        <v>#VALUE!</v>
      </c>
      <c r="P277" s="51"/>
      <c r="Q277" s="51"/>
      <c r="S277" s="51"/>
      <c r="T277" s="51"/>
      <c r="Z277" s="55" t="str">
        <f t="shared" si="7"/>
        <v>MOS</v>
      </c>
      <c r="AF277" s="51"/>
      <c r="AG277" s="51"/>
      <c r="AH277" s="51"/>
      <c r="AI277" s="52"/>
      <c r="AJ277" s="52"/>
      <c r="AK277" s="52"/>
      <c r="AL277" s="51"/>
      <c r="AM277" s="51"/>
      <c r="AN277" s="51"/>
      <c r="AO277" s="52"/>
      <c r="AP277" s="52"/>
      <c r="AQ277" s="52"/>
      <c r="AR277" s="51"/>
      <c r="AS277" s="51"/>
      <c r="AT277" s="51"/>
      <c r="AU277" s="52"/>
      <c r="AV277" s="52"/>
      <c r="AW277" s="52"/>
      <c r="AX277" s="51"/>
      <c r="AY277" s="51"/>
      <c r="AZ277" s="51"/>
      <c r="BA277" s="52"/>
      <c r="BB277" s="52"/>
      <c r="BC277" s="52"/>
    </row>
    <row r="278" spans="1:55" ht="13" x14ac:dyDescent="0.3">
      <c r="A278" s="23">
        <f>'4JSON'!A272</f>
        <v>64313</v>
      </c>
      <c r="B278" s="20" t="str">
        <f>'4JSON'!B272</f>
        <v>Cargo Service Representatives (Except Airline)</v>
      </c>
      <c r="C278" s="24" t="str">
        <f>'4JSON'!D272</f>
        <v>MOs</v>
      </c>
      <c r="D278" s="24" t="e">
        <f ca="1">ABS(D$5-'4JSON'!C272)</f>
        <v>#VALUE!</v>
      </c>
      <c r="E278" s="24">
        <f ca="1">ABS(E$5-'4JSON'!E272)</f>
        <v>2</v>
      </c>
      <c r="F278" s="24">
        <f ca="1">ABS(F$5-'4JSON'!F272)</f>
        <v>3</v>
      </c>
      <c r="G278" s="24">
        <f ca="1">ABS(G$5-'4JSON'!G272)</f>
        <v>2</v>
      </c>
      <c r="H278" s="24">
        <f ca="1">ABS(H$5-'4JSON'!H272)</f>
        <v>3</v>
      </c>
      <c r="I278" s="24">
        <f>ABS(I$5-'4JSON'!I272)</f>
        <v>0</v>
      </c>
      <c r="J278" s="24">
        <f>ABS(J$5-'4JSON'!J272)</f>
        <v>0</v>
      </c>
      <c r="K278" s="24">
        <f>ABS(K$5-'4JSON'!K272)</f>
        <v>0</v>
      </c>
      <c r="L278" s="24">
        <f>ABS(L$5-'4JSON'!L272)</f>
        <v>0</v>
      </c>
      <c r="M278" s="53" t="e">
        <f t="shared" ca="1" si="5"/>
        <v>#VALUE!</v>
      </c>
      <c r="N278" s="56" t="e">
        <f t="shared" ca="1" si="6"/>
        <v>#VALUE!</v>
      </c>
      <c r="P278" s="51"/>
      <c r="Q278" s="51"/>
      <c r="S278" s="51"/>
      <c r="T278" s="51"/>
      <c r="Z278" s="55" t="str">
        <f t="shared" si="7"/>
        <v>MOS</v>
      </c>
      <c r="AF278" s="51"/>
      <c r="AG278" s="51"/>
      <c r="AH278" s="51"/>
      <c r="AI278" s="52"/>
      <c r="AJ278" s="52"/>
      <c r="AK278" s="52"/>
      <c r="AL278" s="51"/>
      <c r="AM278" s="51"/>
      <c r="AN278" s="51"/>
      <c r="AO278" s="52"/>
      <c r="AP278" s="52"/>
      <c r="AQ278" s="52"/>
      <c r="AR278" s="51"/>
      <c r="AS278" s="51"/>
      <c r="AT278" s="51"/>
      <c r="AU278" s="52"/>
      <c r="AV278" s="52"/>
      <c r="AW278" s="52"/>
      <c r="AX278" s="51"/>
      <c r="AY278" s="51"/>
      <c r="AZ278" s="51"/>
      <c r="BA278" s="52"/>
      <c r="BB278" s="52"/>
      <c r="BC278" s="52"/>
    </row>
    <row r="279" spans="1:55" ht="13" x14ac:dyDescent="0.3">
      <c r="A279" s="23">
        <f>'4JSON'!A273</f>
        <v>65100</v>
      </c>
      <c r="B279" s="20" t="str">
        <f>'4JSON'!B273</f>
        <v>Cashiers</v>
      </c>
      <c r="C279" s="24" t="str">
        <f>'4JSON'!D273</f>
        <v>MOs</v>
      </c>
      <c r="D279" s="24" t="e">
        <f ca="1">ABS(D$5-'4JSON'!C273)</f>
        <v>#VALUE!</v>
      </c>
      <c r="E279" s="24">
        <f ca="1">ABS(E$5-'4JSON'!E273)</f>
        <v>2</v>
      </c>
      <c r="F279" s="24">
        <f ca="1">ABS(F$5-'4JSON'!F273)</f>
        <v>3</v>
      </c>
      <c r="G279" s="24">
        <f ca="1">ABS(G$5-'4JSON'!G273)</f>
        <v>2</v>
      </c>
      <c r="H279" s="24">
        <f ca="1">ABS(H$5-'4JSON'!H273)</f>
        <v>3</v>
      </c>
      <c r="I279" s="24">
        <f>ABS(I$5-'4JSON'!I273)</f>
        <v>0</v>
      </c>
      <c r="J279" s="24">
        <f>ABS(J$5-'4JSON'!J273)</f>
        <v>0</v>
      </c>
      <c r="K279" s="24">
        <f>ABS(K$5-'4JSON'!K273)</f>
        <v>0</v>
      </c>
      <c r="L279" s="24">
        <f>ABS(L$5-'4JSON'!L273)</f>
        <v>0</v>
      </c>
      <c r="M279" s="53" t="e">
        <f t="shared" ca="1" si="5"/>
        <v>#VALUE!</v>
      </c>
      <c r="N279" s="56" t="e">
        <f t="shared" ca="1" si="6"/>
        <v>#VALUE!</v>
      </c>
      <c r="P279" s="51"/>
      <c r="Q279" s="51"/>
      <c r="S279" s="51"/>
      <c r="T279" s="51"/>
      <c r="Z279" s="55" t="str">
        <f t="shared" si="7"/>
        <v>MOS</v>
      </c>
      <c r="AF279" s="51"/>
      <c r="AG279" s="51"/>
      <c r="AH279" s="51"/>
      <c r="AI279" s="52"/>
      <c r="AJ279" s="52"/>
      <c r="AK279" s="52"/>
      <c r="AL279" s="51"/>
      <c r="AM279" s="51"/>
      <c r="AN279" s="51"/>
      <c r="AO279" s="52"/>
      <c r="AP279" s="52"/>
      <c r="AQ279" s="52"/>
      <c r="AR279" s="51"/>
      <c r="AS279" s="51"/>
      <c r="AT279" s="51"/>
      <c r="AU279" s="52"/>
      <c r="AV279" s="52"/>
      <c r="AW279" s="52"/>
      <c r="AX279" s="51"/>
      <c r="AY279" s="51"/>
      <c r="AZ279" s="51"/>
      <c r="BA279" s="52"/>
      <c r="BB279" s="52"/>
      <c r="BC279" s="52"/>
    </row>
    <row r="280" spans="1:55" ht="13" x14ac:dyDescent="0.3">
      <c r="A280" s="23">
        <f>'4JSON'!A274</f>
        <v>75201</v>
      </c>
      <c r="B280" s="20" t="str">
        <f>'4JSON'!B274</f>
        <v>Delivery and Courier Service Drivers</v>
      </c>
      <c r="C280" s="24" t="str">
        <f>'4JSON'!D274</f>
        <v>MOs</v>
      </c>
      <c r="D280" s="24" t="e">
        <f ca="1">ABS(D$5-'4JSON'!C274)</f>
        <v>#VALUE!</v>
      </c>
      <c r="E280" s="24">
        <f ca="1">ABS(E$5-'4JSON'!E274)</f>
        <v>2</v>
      </c>
      <c r="F280" s="24">
        <f ca="1">ABS(F$5-'4JSON'!F274)</f>
        <v>3</v>
      </c>
      <c r="G280" s="24">
        <f ca="1">ABS(G$5-'4JSON'!G274)</f>
        <v>2</v>
      </c>
      <c r="H280" s="24">
        <f ca="1">ABS(H$5-'4JSON'!H274)</f>
        <v>3</v>
      </c>
      <c r="I280" s="24">
        <f>ABS(I$5-'4JSON'!I274)</f>
        <v>0</v>
      </c>
      <c r="J280" s="24">
        <f>ABS(J$5-'4JSON'!J274)</f>
        <v>0</v>
      </c>
      <c r="K280" s="24">
        <f>ABS(K$5-'4JSON'!K274)</f>
        <v>0</v>
      </c>
      <c r="L280" s="24">
        <f>ABS(L$5-'4JSON'!L274)</f>
        <v>0</v>
      </c>
      <c r="M280" s="53" t="e">
        <f t="shared" ca="1" si="5"/>
        <v>#VALUE!</v>
      </c>
      <c r="N280" s="56" t="e">
        <f t="shared" ca="1" si="6"/>
        <v>#VALUE!</v>
      </c>
      <c r="P280" s="51"/>
      <c r="Q280" s="51"/>
      <c r="S280" s="51"/>
      <c r="T280" s="51"/>
      <c r="Z280" s="55" t="str">
        <f t="shared" si="7"/>
        <v>MOS</v>
      </c>
      <c r="AF280" s="51"/>
      <c r="AG280" s="51"/>
      <c r="AH280" s="51"/>
      <c r="AI280" s="52"/>
      <c r="AJ280" s="52"/>
      <c r="AK280" s="52"/>
      <c r="AL280" s="51"/>
      <c r="AM280" s="51"/>
      <c r="AN280" s="51"/>
      <c r="AO280" s="52"/>
      <c r="AP280" s="52"/>
      <c r="AQ280" s="52"/>
      <c r="AR280" s="51"/>
      <c r="AS280" s="51"/>
      <c r="AT280" s="51"/>
      <c r="AU280" s="52"/>
      <c r="AV280" s="52"/>
      <c r="AW280" s="52"/>
      <c r="AX280" s="51"/>
      <c r="AY280" s="51"/>
      <c r="AZ280" s="51"/>
      <c r="BA280" s="52"/>
      <c r="BB280" s="52"/>
      <c r="BC280" s="52"/>
    </row>
    <row r="281" spans="1:55" ht="13" x14ac:dyDescent="0.3">
      <c r="A281" s="23">
        <f>'4JSON'!A275</f>
        <v>53111</v>
      </c>
      <c r="B281" s="20" t="str">
        <f>'4JSON'!B275</f>
        <v>Dressers</v>
      </c>
      <c r="C281" s="24" t="str">
        <f>'4JSON'!D275</f>
        <v>MOs</v>
      </c>
      <c r="D281" s="24" t="e">
        <f ca="1">ABS(D$5-'4JSON'!C275)</f>
        <v>#VALUE!</v>
      </c>
      <c r="E281" s="24">
        <f ca="1">ABS(E$5-'4JSON'!E275)</f>
        <v>2</v>
      </c>
      <c r="F281" s="24">
        <f ca="1">ABS(F$5-'4JSON'!F275)</f>
        <v>3</v>
      </c>
      <c r="G281" s="24">
        <f ca="1">ABS(G$5-'4JSON'!G275)</f>
        <v>2</v>
      </c>
      <c r="H281" s="24">
        <f ca="1">ABS(H$5-'4JSON'!H275)</f>
        <v>3</v>
      </c>
      <c r="I281" s="24">
        <f>ABS(I$5-'4JSON'!I275)</f>
        <v>0</v>
      </c>
      <c r="J281" s="24">
        <f>ABS(J$5-'4JSON'!J275)</f>
        <v>0</v>
      </c>
      <c r="K281" s="24">
        <f>ABS(K$5-'4JSON'!K275)</f>
        <v>0</v>
      </c>
      <c r="L281" s="24">
        <f>ABS(L$5-'4JSON'!L275)</f>
        <v>0</v>
      </c>
      <c r="M281" s="53" t="e">
        <f t="shared" ca="1" si="5"/>
        <v>#VALUE!</v>
      </c>
      <c r="N281" s="56" t="e">
        <f t="shared" ca="1" si="6"/>
        <v>#VALUE!</v>
      </c>
      <c r="P281" s="51"/>
      <c r="Q281" s="51"/>
      <c r="S281" s="51"/>
      <c r="T281" s="51"/>
      <c r="Z281" s="55" t="str">
        <f t="shared" si="7"/>
        <v>MOS</v>
      </c>
      <c r="AF281" s="51"/>
      <c r="AG281" s="51"/>
      <c r="AH281" s="51"/>
      <c r="AI281" s="52"/>
      <c r="AJ281" s="52"/>
      <c r="AK281" s="52"/>
      <c r="AL281" s="51"/>
      <c r="AM281" s="51"/>
      <c r="AN281" s="51"/>
      <c r="AO281" s="52"/>
      <c r="AP281" s="52"/>
      <c r="AQ281" s="52"/>
      <c r="AR281" s="51"/>
      <c r="AS281" s="51"/>
      <c r="AT281" s="51"/>
      <c r="AU281" s="52"/>
      <c r="AV281" s="52"/>
      <c r="AW281" s="52"/>
      <c r="AX281" s="51"/>
      <c r="AY281" s="51"/>
      <c r="AZ281" s="51"/>
      <c r="BA281" s="52"/>
      <c r="BB281" s="52"/>
      <c r="BC281" s="52"/>
    </row>
    <row r="282" spans="1:55" ht="13" x14ac:dyDescent="0.3">
      <c r="A282" s="23">
        <f>'4JSON'!A276</f>
        <v>65310</v>
      </c>
      <c r="B282" s="20" t="str">
        <f>'4JSON'!B276</f>
        <v>Housekeepers</v>
      </c>
      <c r="C282" s="24" t="str">
        <f>'4JSON'!D276</f>
        <v>MOs</v>
      </c>
      <c r="D282" s="24" t="e">
        <f ca="1">ABS(D$5-'4JSON'!C276)</f>
        <v>#VALUE!</v>
      </c>
      <c r="E282" s="24">
        <f ca="1">ABS(E$5-'4JSON'!E276)</f>
        <v>2</v>
      </c>
      <c r="F282" s="24">
        <f ca="1">ABS(F$5-'4JSON'!F276)</f>
        <v>3</v>
      </c>
      <c r="G282" s="24">
        <f ca="1">ABS(G$5-'4JSON'!G276)</f>
        <v>2</v>
      </c>
      <c r="H282" s="24">
        <f ca="1">ABS(H$5-'4JSON'!H276)</f>
        <v>3</v>
      </c>
      <c r="I282" s="24">
        <f>ABS(I$5-'4JSON'!I276)</f>
        <v>0</v>
      </c>
      <c r="J282" s="24">
        <f>ABS(J$5-'4JSON'!J276)</f>
        <v>0</v>
      </c>
      <c r="K282" s="24">
        <f>ABS(K$5-'4JSON'!K276)</f>
        <v>0</v>
      </c>
      <c r="L282" s="24">
        <f>ABS(L$5-'4JSON'!L276)</f>
        <v>0</v>
      </c>
      <c r="M282" s="53" t="e">
        <f t="shared" ca="1" si="5"/>
        <v>#VALUE!</v>
      </c>
      <c r="N282" s="56" t="e">
        <f t="shared" ca="1" si="6"/>
        <v>#VALUE!</v>
      </c>
      <c r="P282" s="51"/>
      <c r="Q282" s="51"/>
      <c r="S282" s="51"/>
      <c r="T282" s="51"/>
      <c r="Z282" s="55" t="str">
        <f t="shared" si="7"/>
        <v>MOS</v>
      </c>
      <c r="AF282" s="51"/>
      <c r="AG282" s="51"/>
      <c r="AH282" s="51"/>
      <c r="AI282" s="52"/>
      <c r="AJ282" s="52"/>
      <c r="AK282" s="52"/>
      <c r="AL282" s="51"/>
      <c r="AM282" s="51"/>
      <c r="AN282" s="51"/>
      <c r="AO282" s="52"/>
      <c r="AP282" s="52"/>
      <c r="AQ282" s="52"/>
      <c r="AR282" s="51"/>
      <c r="AS282" s="51"/>
      <c r="AT282" s="51"/>
      <c r="AU282" s="52"/>
      <c r="AV282" s="52"/>
      <c r="AW282" s="52"/>
      <c r="AX282" s="51"/>
      <c r="AY282" s="51"/>
      <c r="AZ282" s="51"/>
      <c r="BA282" s="52"/>
      <c r="BB282" s="52"/>
      <c r="BC282" s="52"/>
    </row>
    <row r="283" spans="1:55" ht="13" x14ac:dyDescent="0.3">
      <c r="A283" s="23">
        <f>'4JSON'!A277</f>
        <v>65329</v>
      </c>
      <c r="B283" s="20" t="str">
        <f>'4JSON'!B277</f>
        <v>Laundromat Attendants</v>
      </c>
      <c r="C283" s="24" t="str">
        <f>'4JSON'!D277</f>
        <v>MOs</v>
      </c>
      <c r="D283" s="24" t="e">
        <f ca="1">ABS(D$5-'4JSON'!C277)</f>
        <v>#VALUE!</v>
      </c>
      <c r="E283" s="24">
        <f ca="1">ABS(E$5-'4JSON'!E277)</f>
        <v>2</v>
      </c>
      <c r="F283" s="24">
        <f ca="1">ABS(F$5-'4JSON'!F277)</f>
        <v>3</v>
      </c>
      <c r="G283" s="24">
        <f ca="1">ABS(G$5-'4JSON'!G277)</f>
        <v>2</v>
      </c>
      <c r="H283" s="24">
        <f ca="1">ABS(H$5-'4JSON'!H277)</f>
        <v>3</v>
      </c>
      <c r="I283" s="24">
        <f>ABS(I$5-'4JSON'!I277)</f>
        <v>0</v>
      </c>
      <c r="J283" s="24">
        <f>ABS(J$5-'4JSON'!J277)</f>
        <v>0</v>
      </c>
      <c r="K283" s="24">
        <f>ABS(K$5-'4JSON'!K277)</f>
        <v>0</v>
      </c>
      <c r="L283" s="24">
        <f>ABS(L$5-'4JSON'!L277)</f>
        <v>0</v>
      </c>
      <c r="M283" s="53" t="e">
        <f t="shared" ca="1" si="5"/>
        <v>#VALUE!</v>
      </c>
      <c r="N283" s="56" t="e">
        <f t="shared" ca="1" si="6"/>
        <v>#VALUE!</v>
      </c>
      <c r="P283" s="51"/>
      <c r="Q283" s="51"/>
      <c r="S283" s="51"/>
      <c r="T283" s="51"/>
      <c r="Z283" s="55" t="str">
        <f t="shared" si="7"/>
        <v>MOS</v>
      </c>
      <c r="AF283" s="51"/>
      <c r="AG283" s="51"/>
      <c r="AH283" s="51"/>
      <c r="AI283" s="52"/>
      <c r="AJ283" s="52"/>
      <c r="AK283" s="52"/>
      <c r="AL283" s="51"/>
      <c r="AM283" s="51"/>
      <c r="AN283" s="51"/>
      <c r="AO283" s="52"/>
      <c r="AP283" s="52"/>
      <c r="AQ283" s="52"/>
      <c r="AR283" s="51"/>
      <c r="AS283" s="51"/>
      <c r="AT283" s="51"/>
      <c r="AU283" s="52"/>
      <c r="AV283" s="52"/>
      <c r="AW283" s="52"/>
      <c r="AX283" s="51"/>
      <c r="AY283" s="51"/>
      <c r="AZ283" s="51"/>
      <c r="BA283" s="52"/>
      <c r="BB283" s="52"/>
      <c r="BC283" s="52"/>
    </row>
    <row r="284" spans="1:55" ht="13" x14ac:dyDescent="0.3">
      <c r="A284" s="23">
        <f>'4JSON'!A278</f>
        <v>65101</v>
      </c>
      <c r="B284" s="20" t="str">
        <f>'4JSON'!B278</f>
        <v>Marina Service Station Attendants</v>
      </c>
      <c r="C284" s="24" t="str">
        <f>'4JSON'!D278</f>
        <v>MOs</v>
      </c>
      <c r="D284" s="24" t="e">
        <f ca="1">ABS(D$5-'4JSON'!C278)</f>
        <v>#VALUE!</v>
      </c>
      <c r="E284" s="24">
        <f ca="1">ABS(E$5-'4JSON'!E278)</f>
        <v>2</v>
      </c>
      <c r="F284" s="24">
        <f ca="1">ABS(F$5-'4JSON'!F278)</f>
        <v>3</v>
      </c>
      <c r="G284" s="24">
        <f ca="1">ABS(G$5-'4JSON'!G278)</f>
        <v>2</v>
      </c>
      <c r="H284" s="24">
        <f ca="1">ABS(H$5-'4JSON'!H278)</f>
        <v>3</v>
      </c>
      <c r="I284" s="24">
        <f>ABS(I$5-'4JSON'!I278)</f>
        <v>0</v>
      </c>
      <c r="J284" s="24">
        <f>ABS(J$5-'4JSON'!J278)</f>
        <v>0</v>
      </c>
      <c r="K284" s="24">
        <f>ABS(K$5-'4JSON'!K278)</f>
        <v>0</v>
      </c>
      <c r="L284" s="24">
        <f>ABS(L$5-'4JSON'!L278)</f>
        <v>0</v>
      </c>
      <c r="M284" s="53" t="e">
        <f t="shared" ca="1" si="5"/>
        <v>#VALUE!</v>
      </c>
      <c r="N284" s="56" t="e">
        <f t="shared" ca="1" si="6"/>
        <v>#VALUE!</v>
      </c>
      <c r="P284" s="51"/>
      <c r="Q284" s="51"/>
      <c r="S284" s="51"/>
      <c r="T284" s="51"/>
      <c r="Z284" s="55" t="str">
        <f t="shared" si="7"/>
        <v>MOS</v>
      </c>
      <c r="AF284" s="51"/>
      <c r="AG284" s="51"/>
      <c r="AH284" s="51"/>
      <c r="AI284" s="52"/>
      <c r="AJ284" s="52"/>
      <c r="AK284" s="52"/>
      <c r="AL284" s="51"/>
      <c r="AM284" s="51"/>
      <c r="AN284" s="51"/>
      <c r="AO284" s="52"/>
      <c r="AP284" s="52"/>
      <c r="AQ284" s="52"/>
      <c r="AR284" s="51"/>
      <c r="AS284" s="51"/>
      <c r="AT284" s="51"/>
      <c r="AU284" s="52"/>
      <c r="AV284" s="52"/>
      <c r="AW284" s="52"/>
      <c r="AX284" s="51"/>
      <c r="AY284" s="51"/>
      <c r="AZ284" s="51"/>
      <c r="BA284" s="52"/>
      <c r="BB284" s="52"/>
      <c r="BC284" s="52"/>
    </row>
    <row r="285" spans="1:55" ht="13" x14ac:dyDescent="0.3">
      <c r="A285" s="23">
        <f>'4JSON'!A279</f>
        <v>75211</v>
      </c>
      <c r="B285" s="20" t="str">
        <f>'4JSON'!B279</f>
        <v>Motor Transport Labourers</v>
      </c>
      <c r="C285" s="24" t="str">
        <f>'4JSON'!D279</f>
        <v>MOs</v>
      </c>
      <c r="D285" s="24" t="e">
        <f ca="1">ABS(D$5-'4JSON'!C279)</f>
        <v>#VALUE!</v>
      </c>
      <c r="E285" s="24">
        <f ca="1">ABS(E$5-'4JSON'!E279)</f>
        <v>2</v>
      </c>
      <c r="F285" s="24">
        <f ca="1">ABS(F$5-'4JSON'!F279)</f>
        <v>3</v>
      </c>
      <c r="G285" s="24">
        <f ca="1">ABS(G$5-'4JSON'!G279)</f>
        <v>2</v>
      </c>
      <c r="H285" s="24">
        <f ca="1">ABS(H$5-'4JSON'!H279)</f>
        <v>3</v>
      </c>
      <c r="I285" s="24">
        <f>ABS(I$5-'4JSON'!I279)</f>
        <v>0</v>
      </c>
      <c r="J285" s="24">
        <f>ABS(J$5-'4JSON'!J279)</f>
        <v>0</v>
      </c>
      <c r="K285" s="24">
        <f>ABS(K$5-'4JSON'!K279)</f>
        <v>0</v>
      </c>
      <c r="L285" s="24">
        <f>ABS(L$5-'4JSON'!L279)</f>
        <v>0</v>
      </c>
      <c r="M285" s="53" t="e">
        <f t="shared" ca="1" si="5"/>
        <v>#VALUE!</v>
      </c>
      <c r="N285" s="56" t="e">
        <f t="shared" ca="1" si="6"/>
        <v>#VALUE!</v>
      </c>
      <c r="P285" s="51"/>
      <c r="Q285" s="51"/>
      <c r="S285" s="51"/>
      <c r="T285" s="51"/>
      <c r="Z285" s="55" t="str">
        <f t="shared" si="7"/>
        <v>MOS</v>
      </c>
      <c r="AF285" s="51"/>
      <c r="AG285" s="51"/>
      <c r="AH285" s="51"/>
      <c r="AI285" s="52"/>
      <c r="AJ285" s="52"/>
      <c r="AK285" s="52"/>
      <c r="AL285" s="51"/>
      <c r="AM285" s="51"/>
      <c r="AN285" s="51"/>
      <c r="AO285" s="52"/>
      <c r="AP285" s="52"/>
      <c r="AQ285" s="52"/>
      <c r="AR285" s="51"/>
      <c r="AS285" s="51"/>
      <c r="AT285" s="51"/>
      <c r="AU285" s="52"/>
      <c r="AV285" s="52"/>
      <c r="AW285" s="52"/>
      <c r="AX285" s="51"/>
      <c r="AY285" s="51"/>
      <c r="AZ285" s="51"/>
      <c r="BA285" s="52"/>
      <c r="BB285" s="52"/>
      <c r="BC285" s="52"/>
    </row>
    <row r="286" spans="1:55" ht="13" x14ac:dyDescent="0.3">
      <c r="A286" s="23">
        <f>'4JSON'!A280</f>
        <v>44200</v>
      </c>
      <c r="B286" s="20" t="str">
        <f>'4JSON'!B280</f>
        <v>Occupations Unique to the Armed Forces</v>
      </c>
      <c r="C286" s="24" t="str">
        <f>'4JSON'!D280</f>
        <v>MOs</v>
      </c>
      <c r="D286" s="24" t="e">
        <f ca="1">ABS(D$5-'4JSON'!C280)</f>
        <v>#VALUE!</v>
      </c>
      <c r="E286" s="24">
        <f ca="1">ABS(E$5-'4JSON'!E280)</f>
        <v>2</v>
      </c>
      <c r="F286" s="24">
        <f ca="1">ABS(F$5-'4JSON'!F280)</f>
        <v>3</v>
      </c>
      <c r="G286" s="24">
        <f ca="1">ABS(G$5-'4JSON'!G280)</f>
        <v>2</v>
      </c>
      <c r="H286" s="24">
        <f ca="1">ABS(H$5-'4JSON'!H280)</f>
        <v>3</v>
      </c>
      <c r="I286" s="24">
        <f>ABS(I$5-'4JSON'!I280)</f>
        <v>0</v>
      </c>
      <c r="J286" s="24">
        <f>ABS(J$5-'4JSON'!J280)</f>
        <v>0</v>
      </c>
      <c r="K286" s="24">
        <f>ABS(K$5-'4JSON'!K280)</f>
        <v>0</v>
      </c>
      <c r="L286" s="24">
        <f>ABS(L$5-'4JSON'!L280)</f>
        <v>0</v>
      </c>
      <c r="M286" s="53" t="e">
        <f t="shared" ca="1" si="5"/>
        <v>#VALUE!</v>
      </c>
      <c r="N286" s="56" t="e">
        <f t="shared" ca="1" si="6"/>
        <v>#VALUE!</v>
      </c>
      <c r="P286" s="51"/>
      <c r="Q286" s="51"/>
      <c r="S286" s="51"/>
      <c r="T286" s="51"/>
      <c r="Z286" s="55" t="str">
        <f t="shared" si="7"/>
        <v>MOS</v>
      </c>
      <c r="AF286" s="51"/>
      <c r="AG286" s="51"/>
      <c r="AH286" s="51"/>
      <c r="AI286" s="52"/>
      <c r="AJ286" s="52"/>
      <c r="AK286" s="52"/>
      <c r="AL286" s="51"/>
      <c r="AM286" s="51"/>
      <c r="AN286" s="51"/>
      <c r="AO286" s="52"/>
      <c r="AP286" s="52"/>
      <c r="AQ286" s="52"/>
      <c r="AR286" s="51"/>
      <c r="AS286" s="51"/>
      <c r="AT286" s="51"/>
      <c r="AU286" s="52"/>
      <c r="AV286" s="52"/>
      <c r="AW286" s="52"/>
      <c r="AX286" s="51"/>
      <c r="AY286" s="51"/>
      <c r="AZ286" s="51"/>
      <c r="BA286" s="52"/>
      <c r="BB286" s="52"/>
      <c r="BC286" s="52"/>
    </row>
    <row r="287" spans="1:55" ht="13" x14ac:dyDescent="0.3">
      <c r="A287" s="23">
        <f>'4JSON'!A281</f>
        <v>32101</v>
      </c>
      <c r="B287" s="20" t="str">
        <f>'4JSON'!B281</f>
        <v>Operating Room Technicians</v>
      </c>
      <c r="C287" s="24" t="str">
        <f>'4JSON'!D281</f>
        <v>MOs</v>
      </c>
      <c r="D287" s="24" t="e">
        <f ca="1">ABS(D$5-'4JSON'!C281)</f>
        <v>#VALUE!</v>
      </c>
      <c r="E287" s="24">
        <f ca="1">ABS(E$5-'4JSON'!E281)</f>
        <v>2</v>
      </c>
      <c r="F287" s="24">
        <f ca="1">ABS(F$5-'4JSON'!F281)</f>
        <v>3</v>
      </c>
      <c r="G287" s="24">
        <f ca="1">ABS(G$5-'4JSON'!G281)</f>
        <v>2</v>
      </c>
      <c r="H287" s="24">
        <f ca="1">ABS(H$5-'4JSON'!H281)</f>
        <v>3</v>
      </c>
      <c r="I287" s="24">
        <f>ABS(I$5-'4JSON'!I281)</f>
        <v>0</v>
      </c>
      <c r="J287" s="24">
        <f>ABS(J$5-'4JSON'!J281)</f>
        <v>0</v>
      </c>
      <c r="K287" s="24">
        <f>ABS(K$5-'4JSON'!K281)</f>
        <v>0</v>
      </c>
      <c r="L287" s="24">
        <f>ABS(L$5-'4JSON'!L281)</f>
        <v>0</v>
      </c>
      <c r="M287" s="53" t="e">
        <f t="shared" ca="1" si="5"/>
        <v>#VALUE!</v>
      </c>
      <c r="N287" s="56" t="e">
        <f t="shared" ca="1" si="6"/>
        <v>#VALUE!</v>
      </c>
      <c r="P287" s="51"/>
      <c r="Q287" s="51"/>
      <c r="S287" s="51"/>
      <c r="T287" s="51"/>
      <c r="Z287" s="55" t="str">
        <f t="shared" si="7"/>
        <v>MOS</v>
      </c>
      <c r="AF287" s="51"/>
      <c r="AG287" s="51"/>
      <c r="AH287" s="51"/>
      <c r="AI287" s="52"/>
      <c r="AJ287" s="52"/>
      <c r="AK287" s="52"/>
      <c r="AL287" s="51"/>
      <c r="AM287" s="51"/>
      <c r="AN287" s="51"/>
      <c r="AO287" s="52"/>
      <c r="AP287" s="52"/>
      <c r="AQ287" s="52"/>
      <c r="AR287" s="51"/>
      <c r="AS287" s="51"/>
      <c r="AT287" s="51"/>
      <c r="AU287" s="52"/>
      <c r="AV287" s="52"/>
      <c r="AW287" s="52"/>
      <c r="AX287" s="51"/>
      <c r="AY287" s="51"/>
      <c r="AZ287" s="51"/>
      <c r="BA287" s="52"/>
      <c r="BB287" s="52"/>
      <c r="BC287" s="52"/>
    </row>
    <row r="288" spans="1:55" ht="13" x14ac:dyDescent="0.3">
      <c r="A288" s="23">
        <f>'4JSON'!A282</f>
        <v>65329</v>
      </c>
      <c r="B288" s="20" t="str">
        <f>'4JSON'!B282</f>
        <v>Other Elemental Service Workers</v>
      </c>
      <c r="C288" s="24" t="str">
        <f>'4JSON'!D282</f>
        <v>MOs</v>
      </c>
      <c r="D288" s="24" t="e">
        <f ca="1">ABS(D$5-'4JSON'!C282)</f>
        <v>#VALUE!</v>
      </c>
      <c r="E288" s="24">
        <f ca="1">ABS(E$5-'4JSON'!E282)</f>
        <v>2</v>
      </c>
      <c r="F288" s="24">
        <f ca="1">ABS(F$5-'4JSON'!F282)</f>
        <v>3</v>
      </c>
      <c r="G288" s="24">
        <f ca="1">ABS(G$5-'4JSON'!G282)</f>
        <v>2</v>
      </c>
      <c r="H288" s="24">
        <f ca="1">ABS(H$5-'4JSON'!H282)</f>
        <v>3</v>
      </c>
      <c r="I288" s="24">
        <f>ABS(I$5-'4JSON'!I282)</f>
        <v>0</v>
      </c>
      <c r="J288" s="24">
        <f>ABS(J$5-'4JSON'!J282)</f>
        <v>0</v>
      </c>
      <c r="K288" s="24">
        <f>ABS(K$5-'4JSON'!K282)</f>
        <v>0</v>
      </c>
      <c r="L288" s="24">
        <f>ABS(L$5-'4JSON'!L282)</f>
        <v>0</v>
      </c>
      <c r="M288" s="53" t="e">
        <f t="shared" ca="1" si="5"/>
        <v>#VALUE!</v>
      </c>
      <c r="N288" s="56" t="e">
        <f t="shared" ca="1" si="6"/>
        <v>#VALUE!</v>
      </c>
      <c r="P288" s="51"/>
      <c r="Q288" s="51"/>
      <c r="S288" s="51"/>
      <c r="T288" s="51"/>
      <c r="Z288" s="55" t="str">
        <f t="shared" si="7"/>
        <v>MOS</v>
      </c>
      <c r="AF288" s="51"/>
      <c r="AG288" s="51"/>
      <c r="AH288" s="51"/>
      <c r="AI288" s="52"/>
      <c r="AJ288" s="52"/>
      <c r="AK288" s="52"/>
      <c r="AL288" s="51"/>
      <c r="AM288" s="51"/>
      <c r="AN288" s="51"/>
      <c r="AO288" s="52"/>
      <c r="AP288" s="52"/>
      <c r="AQ288" s="52"/>
      <c r="AR288" s="51"/>
      <c r="AS288" s="51"/>
      <c r="AT288" s="51"/>
      <c r="AU288" s="52"/>
      <c r="AV288" s="52"/>
      <c r="AW288" s="52"/>
      <c r="AX288" s="51"/>
      <c r="AY288" s="51"/>
      <c r="AZ288" s="51"/>
      <c r="BA288" s="52"/>
      <c r="BB288" s="52"/>
      <c r="BC288" s="52"/>
    </row>
    <row r="289" spans="1:55" ht="13" x14ac:dyDescent="0.3">
      <c r="A289" s="23">
        <f>'4JSON'!A283</f>
        <v>65329</v>
      </c>
      <c r="B289" s="20" t="str">
        <f>'4JSON'!B283</f>
        <v>Parking Lot Attendants and Car Jockeys</v>
      </c>
      <c r="C289" s="24" t="str">
        <f>'4JSON'!D283</f>
        <v>MOs</v>
      </c>
      <c r="D289" s="24" t="e">
        <f ca="1">ABS(D$5-'4JSON'!C283)</f>
        <v>#VALUE!</v>
      </c>
      <c r="E289" s="24">
        <f ca="1">ABS(E$5-'4JSON'!E283)</f>
        <v>2</v>
      </c>
      <c r="F289" s="24">
        <f ca="1">ABS(F$5-'4JSON'!F283)</f>
        <v>3</v>
      </c>
      <c r="G289" s="24">
        <f ca="1">ABS(G$5-'4JSON'!G283)</f>
        <v>2</v>
      </c>
      <c r="H289" s="24">
        <f ca="1">ABS(H$5-'4JSON'!H283)</f>
        <v>3</v>
      </c>
      <c r="I289" s="24">
        <f>ABS(I$5-'4JSON'!I283)</f>
        <v>0</v>
      </c>
      <c r="J289" s="24">
        <f>ABS(J$5-'4JSON'!J283)</f>
        <v>0</v>
      </c>
      <c r="K289" s="24">
        <f>ABS(K$5-'4JSON'!K283)</f>
        <v>0</v>
      </c>
      <c r="L289" s="24">
        <f>ABS(L$5-'4JSON'!L283)</f>
        <v>0</v>
      </c>
      <c r="M289" s="53" t="e">
        <f t="shared" ca="1" si="5"/>
        <v>#VALUE!</v>
      </c>
      <c r="N289" s="56" t="e">
        <f t="shared" ca="1" si="6"/>
        <v>#VALUE!</v>
      </c>
      <c r="P289" s="51"/>
      <c r="Q289" s="51"/>
      <c r="S289" s="51"/>
      <c r="T289" s="51"/>
      <c r="Z289" s="55" t="str">
        <f t="shared" si="7"/>
        <v>MOS</v>
      </c>
      <c r="AF289" s="51"/>
      <c r="AG289" s="51"/>
      <c r="AH289" s="51"/>
      <c r="AI289" s="52"/>
      <c r="AJ289" s="52"/>
      <c r="AK289" s="52"/>
      <c r="AL289" s="51"/>
      <c r="AM289" s="51"/>
      <c r="AN289" s="51"/>
      <c r="AO289" s="52"/>
      <c r="AP289" s="52"/>
      <c r="AQ289" s="52"/>
      <c r="AR289" s="51"/>
      <c r="AS289" s="51"/>
      <c r="AT289" s="51"/>
      <c r="AU289" s="52"/>
      <c r="AV289" s="52"/>
      <c r="AW289" s="52"/>
      <c r="AX289" s="51"/>
      <c r="AY289" s="51"/>
      <c r="AZ289" s="51"/>
      <c r="BA289" s="52"/>
      <c r="BB289" s="52"/>
      <c r="BC289" s="52"/>
    </row>
    <row r="290" spans="1:55" ht="13" x14ac:dyDescent="0.3">
      <c r="A290" s="23">
        <f>'4JSON'!A284</f>
        <v>53111</v>
      </c>
      <c r="B290" s="20" t="str">
        <f>'4JSON'!B284</f>
        <v>Script Assistants</v>
      </c>
      <c r="C290" s="24" t="str">
        <f>'4JSON'!D284</f>
        <v>MOs</v>
      </c>
      <c r="D290" s="24" t="e">
        <f ca="1">ABS(D$5-'4JSON'!C284)</f>
        <v>#VALUE!</v>
      </c>
      <c r="E290" s="24">
        <f ca="1">ABS(E$5-'4JSON'!E284)</f>
        <v>2</v>
      </c>
      <c r="F290" s="24">
        <f ca="1">ABS(F$5-'4JSON'!F284)</f>
        <v>3</v>
      </c>
      <c r="G290" s="24">
        <f ca="1">ABS(G$5-'4JSON'!G284)</f>
        <v>2</v>
      </c>
      <c r="H290" s="24">
        <f ca="1">ABS(H$5-'4JSON'!H284)</f>
        <v>3</v>
      </c>
      <c r="I290" s="24">
        <f>ABS(I$5-'4JSON'!I284)</f>
        <v>0</v>
      </c>
      <c r="J290" s="24">
        <f>ABS(J$5-'4JSON'!J284)</f>
        <v>0</v>
      </c>
      <c r="K290" s="24">
        <f>ABS(K$5-'4JSON'!K284)</f>
        <v>0</v>
      </c>
      <c r="L290" s="24">
        <f>ABS(L$5-'4JSON'!L284)</f>
        <v>0</v>
      </c>
      <c r="M290" s="53" t="e">
        <f t="shared" ca="1" si="5"/>
        <v>#VALUE!</v>
      </c>
      <c r="N290" s="56" t="e">
        <f t="shared" ca="1" si="6"/>
        <v>#VALUE!</v>
      </c>
      <c r="P290" s="51"/>
      <c r="Q290" s="51"/>
      <c r="S290" s="51"/>
      <c r="T290" s="51"/>
      <c r="Z290" s="55" t="str">
        <f t="shared" si="7"/>
        <v>MOS</v>
      </c>
      <c r="AF290" s="51"/>
      <c r="AG290" s="51"/>
      <c r="AH290" s="51"/>
      <c r="AI290" s="52"/>
      <c r="AJ290" s="52"/>
      <c r="AK290" s="52"/>
      <c r="AL290" s="51"/>
      <c r="AM290" s="51"/>
      <c r="AN290" s="51"/>
      <c r="AO290" s="52"/>
      <c r="AP290" s="52"/>
      <c r="AQ290" s="52"/>
      <c r="AR290" s="51"/>
      <c r="AS290" s="51"/>
      <c r="AT290" s="51"/>
      <c r="AU290" s="52"/>
      <c r="AV290" s="52"/>
      <c r="AW290" s="52"/>
      <c r="AX290" s="51"/>
      <c r="AY290" s="51"/>
      <c r="AZ290" s="51"/>
      <c r="BA290" s="52"/>
      <c r="BB290" s="52"/>
      <c r="BC290" s="52"/>
    </row>
    <row r="291" spans="1:55" ht="13" x14ac:dyDescent="0.3">
      <c r="A291" s="23">
        <f>'4JSON'!A285</f>
        <v>75201</v>
      </c>
      <c r="B291" s="20" t="str">
        <f>'4JSON'!B285</f>
        <v>Couriers, Messengers and Door-to-Door Distributors</v>
      </c>
      <c r="C291" s="24" t="str">
        <f>'4JSON'!D285</f>
        <v>Mos</v>
      </c>
      <c r="D291" s="24" t="e">
        <f ca="1">ABS(D$5-'4JSON'!C285)</f>
        <v>#VALUE!</v>
      </c>
      <c r="E291" s="24">
        <f ca="1">ABS(E$5-'4JSON'!E285)</f>
        <v>2</v>
      </c>
      <c r="F291" s="24">
        <f ca="1">ABS(F$5-'4JSON'!F285)</f>
        <v>3</v>
      </c>
      <c r="G291" s="24">
        <f ca="1">ABS(G$5-'4JSON'!G285)</f>
        <v>2</v>
      </c>
      <c r="H291" s="24">
        <f ca="1">ABS(H$5-'4JSON'!H285)</f>
        <v>3</v>
      </c>
      <c r="I291" s="24">
        <f>ABS(I$5-'4JSON'!I285)</f>
        <v>0</v>
      </c>
      <c r="J291" s="24">
        <f>ABS(J$5-'4JSON'!J285)</f>
        <v>0</v>
      </c>
      <c r="K291" s="24">
        <f>ABS(K$5-'4JSON'!K285)</f>
        <v>0</v>
      </c>
      <c r="L291" s="24">
        <f>ABS(L$5-'4JSON'!L285)</f>
        <v>0</v>
      </c>
      <c r="M291" s="53" t="e">
        <f t="shared" ca="1" si="5"/>
        <v>#VALUE!</v>
      </c>
      <c r="N291" s="56" t="e">
        <f t="shared" ca="1" si="6"/>
        <v>#VALUE!</v>
      </c>
      <c r="P291" s="51"/>
      <c r="Q291" s="51"/>
      <c r="S291" s="51"/>
      <c r="T291" s="51"/>
      <c r="Z291" s="55" t="str">
        <f t="shared" si="7"/>
        <v>MOS</v>
      </c>
      <c r="AF291" s="51"/>
      <c r="AG291" s="51"/>
      <c r="AH291" s="51"/>
      <c r="AI291" s="52"/>
      <c r="AJ291" s="52"/>
      <c r="AK291" s="52"/>
      <c r="AL291" s="51"/>
      <c r="AM291" s="51"/>
      <c r="AN291" s="51"/>
      <c r="AO291" s="52"/>
      <c r="AP291" s="52"/>
      <c r="AQ291" s="52"/>
      <c r="AR291" s="51"/>
      <c r="AS291" s="51"/>
      <c r="AT291" s="51"/>
      <c r="AU291" s="52"/>
      <c r="AV291" s="52"/>
      <c r="AW291" s="52"/>
      <c r="AX291" s="51"/>
      <c r="AY291" s="51"/>
      <c r="AZ291" s="51"/>
      <c r="BA291" s="52"/>
      <c r="BB291" s="52"/>
      <c r="BC291" s="52"/>
    </row>
    <row r="292" spans="1:55" ht="13" x14ac:dyDescent="0.3">
      <c r="A292" s="23">
        <f>'4JSON'!A286</f>
        <v>74101</v>
      </c>
      <c r="B292" s="20" t="str">
        <f>'4JSON'!B286</f>
        <v>Letter Carriers</v>
      </c>
      <c r="C292" s="24" t="str">
        <f>'4JSON'!D286</f>
        <v>Mos</v>
      </c>
      <c r="D292" s="24" t="e">
        <f ca="1">ABS(D$5-'4JSON'!C286)</f>
        <v>#VALUE!</v>
      </c>
      <c r="E292" s="24">
        <f ca="1">ABS(E$5-'4JSON'!E286)</f>
        <v>2</v>
      </c>
      <c r="F292" s="24">
        <f ca="1">ABS(F$5-'4JSON'!F286)</f>
        <v>3</v>
      </c>
      <c r="G292" s="24">
        <f ca="1">ABS(G$5-'4JSON'!G286)</f>
        <v>2</v>
      </c>
      <c r="H292" s="24">
        <f ca="1">ABS(H$5-'4JSON'!H286)</f>
        <v>3</v>
      </c>
      <c r="I292" s="24">
        <f>ABS(I$5-'4JSON'!I286)</f>
        <v>0</v>
      </c>
      <c r="J292" s="24">
        <f>ABS(J$5-'4JSON'!J286)</f>
        <v>0</v>
      </c>
      <c r="K292" s="24">
        <f>ABS(K$5-'4JSON'!K286)</f>
        <v>0</v>
      </c>
      <c r="L292" s="24">
        <f>ABS(L$5-'4JSON'!L286)</f>
        <v>0</v>
      </c>
      <c r="M292" s="53" t="e">
        <f t="shared" ca="1" si="5"/>
        <v>#VALUE!</v>
      </c>
      <c r="N292" s="56" t="e">
        <f t="shared" ca="1" si="6"/>
        <v>#VALUE!</v>
      </c>
      <c r="P292" s="51"/>
      <c r="Q292" s="51"/>
      <c r="S292" s="51"/>
      <c r="T292" s="51"/>
      <c r="Z292" s="55" t="str">
        <f t="shared" si="7"/>
        <v>MOS</v>
      </c>
      <c r="AF292" s="51"/>
      <c r="AG292" s="51"/>
      <c r="AH292" s="51"/>
      <c r="AI292" s="52"/>
      <c r="AJ292" s="52"/>
      <c r="AK292" s="52"/>
      <c r="AL292" s="51"/>
      <c r="AM292" s="51"/>
      <c r="AN292" s="51"/>
      <c r="AO292" s="52"/>
      <c r="AP292" s="52"/>
      <c r="AQ292" s="52"/>
      <c r="AR292" s="51"/>
      <c r="AS292" s="51"/>
      <c r="AT292" s="51"/>
      <c r="AU292" s="52"/>
      <c r="AV292" s="52"/>
      <c r="AW292" s="52"/>
      <c r="AX292" s="51"/>
      <c r="AY292" s="51"/>
      <c r="AZ292" s="51"/>
      <c r="BA292" s="52"/>
      <c r="BB292" s="52"/>
      <c r="BC292" s="52"/>
    </row>
    <row r="293" spans="1:55" ht="13" x14ac:dyDescent="0.3">
      <c r="A293" s="23">
        <f>'4JSON'!A287</f>
        <v>64312</v>
      </c>
      <c r="B293" s="20" t="str">
        <f>'4JSON'!B287</f>
        <v>Airline Baggage Agents</v>
      </c>
      <c r="C293" s="24" t="str">
        <f>'4JSON'!D287</f>
        <v>MSO</v>
      </c>
      <c r="D293" s="24" t="e">
        <f ca="1">ABS(D$5-'4JSON'!C287)</f>
        <v>#VALUE!</v>
      </c>
      <c r="E293" s="24">
        <f ca="1">ABS(E$5-'4JSON'!E287)</f>
        <v>2</v>
      </c>
      <c r="F293" s="24">
        <f ca="1">ABS(F$5-'4JSON'!F287)</f>
        <v>3</v>
      </c>
      <c r="G293" s="24">
        <f ca="1">ABS(G$5-'4JSON'!G287)</f>
        <v>2</v>
      </c>
      <c r="H293" s="24">
        <f ca="1">ABS(H$5-'4JSON'!H287)</f>
        <v>3</v>
      </c>
      <c r="I293" s="24">
        <f>ABS(I$5-'4JSON'!I287)</f>
        <v>0</v>
      </c>
      <c r="J293" s="24">
        <f>ABS(J$5-'4JSON'!J287)</f>
        <v>0</v>
      </c>
      <c r="K293" s="24">
        <f>ABS(K$5-'4JSON'!K287)</f>
        <v>0</v>
      </c>
      <c r="L293" s="24">
        <f>ABS(L$5-'4JSON'!L287)</f>
        <v>0</v>
      </c>
      <c r="M293" s="53" t="e">
        <f t="shared" ca="1" si="5"/>
        <v>#VALUE!</v>
      </c>
      <c r="N293" s="56" t="e">
        <f t="shared" ca="1" si="6"/>
        <v>#VALUE!</v>
      </c>
      <c r="P293" s="51"/>
      <c r="Q293" s="51"/>
      <c r="S293" s="51"/>
      <c r="T293" s="51"/>
      <c r="Z293" s="55" t="str">
        <f t="shared" si="7"/>
        <v>MSO</v>
      </c>
      <c r="AF293" s="51"/>
      <c r="AG293" s="51"/>
      <c r="AH293" s="51"/>
      <c r="AI293" s="52"/>
      <c r="AJ293" s="52"/>
      <c r="AK293" s="52"/>
      <c r="AL293" s="51"/>
      <c r="AM293" s="51"/>
      <c r="AN293" s="51"/>
      <c r="AO293" s="52"/>
      <c r="AP293" s="52"/>
      <c r="AQ293" s="52"/>
      <c r="AR293" s="51"/>
      <c r="AS293" s="51"/>
      <c r="AT293" s="51"/>
      <c r="AU293" s="52"/>
      <c r="AV293" s="52"/>
      <c r="AW293" s="52"/>
      <c r="AX293" s="51"/>
      <c r="AY293" s="51"/>
      <c r="AZ293" s="51"/>
      <c r="BA293" s="52"/>
      <c r="BB293" s="52"/>
      <c r="BC293" s="52"/>
    </row>
    <row r="294" spans="1:55" ht="13" x14ac:dyDescent="0.3">
      <c r="A294" s="23">
        <f>'4JSON'!A288</f>
        <v>64312</v>
      </c>
      <c r="B294" s="20" t="str">
        <f>'4JSON'!B288</f>
        <v>Airline Passenger and Ticket Agents</v>
      </c>
      <c r="C294" s="24" t="str">
        <f>'4JSON'!D288</f>
        <v>MSO</v>
      </c>
      <c r="D294" s="24" t="e">
        <f ca="1">ABS(D$5-'4JSON'!C288)</f>
        <v>#VALUE!</v>
      </c>
      <c r="E294" s="24">
        <f ca="1">ABS(E$5-'4JSON'!E288)</f>
        <v>2</v>
      </c>
      <c r="F294" s="24">
        <f ca="1">ABS(F$5-'4JSON'!F288)</f>
        <v>3</v>
      </c>
      <c r="G294" s="24">
        <f ca="1">ABS(G$5-'4JSON'!G288)</f>
        <v>2</v>
      </c>
      <c r="H294" s="24">
        <f ca="1">ABS(H$5-'4JSON'!H288)</f>
        <v>3</v>
      </c>
      <c r="I294" s="24">
        <f>ABS(I$5-'4JSON'!I288)</f>
        <v>0</v>
      </c>
      <c r="J294" s="24">
        <f>ABS(J$5-'4JSON'!J288)</f>
        <v>0</v>
      </c>
      <c r="K294" s="24">
        <f>ABS(K$5-'4JSON'!K288)</f>
        <v>0</v>
      </c>
      <c r="L294" s="24">
        <f>ABS(L$5-'4JSON'!L288)</f>
        <v>0</v>
      </c>
      <c r="M294" s="53" t="e">
        <f t="shared" ca="1" si="5"/>
        <v>#VALUE!</v>
      </c>
      <c r="N294" s="56" t="e">
        <f t="shared" ca="1" si="6"/>
        <v>#VALUE!</v>
      </c>
      <c r="P294" s="51"/>
      <c r="Q294" s="51"/>
      <c r="S294" s="51"/>
      <c r="T294" s="51"/>
      <c r="Z294" s="55" t="str">
        <f t="shared" si="7"/>
        <v>MSO</v>
      </c>
      <c r="AF294" s="51"/>
      <c r="AG294" s="51"/>
      <c r="AH294" s="51"/>
      <c r="AI294" s="52"/>
      <c r="AJ294" s="52"/>
      <c r="AK294" s="52"/>
      <c r="AL294" s="51"/>
      <c r="AM294" s="51"/>
      <c r="AN294" s="51"/>
      <c r="AO294" s="52"/>
      <c r="AP294" s="52"/>
      <c r="AQ294" s="52"/>
      <c r="AR294" s="51"/>
      <c r="AS294" s="51"/>
      <c r="AT294" s="51"/>
      <c r="AU294" s="52"/>
      <c r="AV294" s="52"/>
      <c r="AW294" s="52"/>
      <c r="AX294" s="51"/>
      <c r="AY294" s="51"/>
      <c r="AZ294" s="51"/>
      <c r="BA294" s="52"/>
      <c r="BB294" s="52"/>
      <c r="BC294" s="52"/>
    </row>
    <row r="295" spans="1:55" ht="13" x14ac:dyDescent="0.3">
      <c r="A295" s="23">
        <f>'4JSON'!A289</f>
        <v>64312</v>
      </c>
      <c r="B295" s="20" t="str">
        <f>'4JSON'!B289</f>
        <v>Airline Reservation Agents</v>
      </c>
      <c r="C295" s="24" t="str">
        <f>'4JSON'!D289</f>
        <v>MSO</v>
      </c>
      <c r="D295" s="24" t="e">
        <f ca="1">ABS(D$5-'4JSON'!C289)</f>
        <v>#VALUE!</v>
      </c>
      <c r="E295" s="24">
        <f ca="1">ABS(E$5-'4JSON'!E289)</f>
        <v>2</v>
      </c>
      <c r="F295" s="24">
        <f ca="1">ABS(F$5-'4JSON'!F289)</f>
        <v>3</v>
      </c>
      <c r="G295" s="24">
        <f ca="1">ABS(G$5-'4JSON'!G289)</f>
        <v>2</v>
      </c>
      <c r="H295" s="24">
        <f ca="1">ABS(H$5-'4JSON'!H289)</f>
        <v>3</v>
      </c>
      <c r="I295" s="24">
        <f>ABS(I$5-'4JSON'!I289)</f>
        <v>0</v>
      </c>
      <c r="J295" s="24">
        <f>ABS(J$5-'4JSON'!J289)</f>
        <v>0</v>
      </c>
      <c r="K295" s="24">
        <f>ABS(K$5-'4JSON'!K289)</f>
        <v>0</v>
      </c>
      <c r="L295" s="24">
        <f>ABS(L$5-'4JSON'!L289)</f>
        <v>0</v>
      </c>
      <c r="M295" s="53" t="e">
        <f t="shared" ca="1" si="5"/>
        <v>#VALUE!</v>
      </c>
      <c r="N295" s="56" t="e">
        <f t="shared" ca="1" si="6"/>
        <v>#VALUE!</v>
      </c>
      <c r="P295" s="51"/>
      <c r="Q295" s="51"/>
      <c r="S295" s="51"/>
      <c r="T295" s="51"/>
      <c r="Z295" s="55" t="str">
        <f t="shared" si="7"/>
        <v>MSO</v>
      </c>
      <c r="AF295" s="51"/>
      <c r="AG295" s="51"/>
      <c r="AH295" s="51"/>
      <c r="AI295" s="52"/>
      <c r="AJ295" s="52"/>
      <c r="AK295" s="52"/>
      <c r="AL295" s="51"/>
      <c r="AM295" s="51"/>
      <c r="AN295" s="51"/>
      <c r="AO295" s="52"/>
      <c r="AP295" s="52"/>
      <c r="AQ295" s="52"/>
      <c r="AR295" s="51"/>
      <c r="AS295" s="51"/>
      <c r="AT295" s="51"/>
      <c r="AU295" s="52"/>
      <c r="AV295" s="52"/>
      <c r="AW295" s="52"/>
      <c r="AX295" s="51"/>
      <c r="AY295" s="51"/>
      <c r="AZ295" s="51"/>
      <c r="BA295" s="52"/>
      <c r="BB295" s="52"/>
      <c r="BC295" s="52"/>
    </row>
    <row r="296" spans="1:55" ht="13" x14ac:dyDescent="0.3">
      <c r="A296" s="23">
        <f>'4JSON'!A290</f>
        <v>64312</v>
      </c>
      <c r="B296" s="20" t="str">
        <f>'4JSON'!B290</f>
        <v>Airline Station Agents</v>
      </c>
      <c r="C296" s="24" t="str">
        <f>'4JSON'!D290</f>
        <v>MSO</v>
      </c>
      <c r="D296" s="24" t="e">
        <f ca="1">ABS(D$5-'4JSON'!C290)</f>
        <v>#VALUE!</v>
      </c>
      <c r="E296" s="24">
        <f ca="1">ABS(E$5-'4JSON'!E290)</f>
        <v>2</v>
      </c>
      <c r="F296" s="24">
        <f ca="1">ABS(F$5-'4JSON'!F290)</f>
        <v>3</v>
      </c>
      <c r="G296" s="24">
        <f ca="1">ABS(G$5-'4JSON'!G290)</f>
        <v>2</v>
      </c>
      <c r="H296" s="24">
        <f ca="1">ABS(H$5-'4JSON'!H290)</f>
        <v>3</v>
      </c>
      <c r="I296" s="24">
        <f>ABS(I$5-'4JSON'!I290)</f>
        <v>0</v>
      </c>
      <c r="J296" s="24">
        <f>ABS(J$5-'4JSON'!J290)</f>
        <v>0</v>
      </c>
      <c r="K296" s="24">
        <f>ABS(K$5-'4JSON'!K290)</f>
        <v>0</v>
      </c>
      <c r="L296" s="24">
        <f>ABS(L$5-'4JSON'!L290)</f>
        <v>0</v>
      </c>
      <c r="M296" s="53" t="e">
        <f t="shared" ca="1" si="5"/>
        <v>#VALUE!</v>
      </c>
      <c r="N296" s="56" t="e">
        <f t="shared" ca="1" si="6"/>
        <v>#VALUE!</v>
      </c>
      <c r="P296" s="51"/>
      <c r="Q296" s="51"/>
      <c r="S296" s="51"/>
      <c r="T296" s="51"/>
      <c r="Z296" s="55" t="str">
        <f t="shared" si="7"/>
        <v>MSO</v>
      </c>
      <c r="AF296" s="51"/>
      <c r="AG296" s="51"/>
      <c r="AH296" s="51"/>
      <c r="AI296" s="52"/>
      <c r="AJ296" s="52"/>
      <c r="AK296" s="52"/>
      <c r="AL296" s="51"/>
      <c r="AM296" s="51"/>
      <c r="AN296" s="51"/>
      <c r="AO296" s="52"/>
      <c r="AP296" s="52"/>
      <c r="AQ296" s="52"/>
      <c r="AR296" s="51"/>
      <c r="AS296" s="51"/>
      <c r="AT296" s="51"/>
      <c r="AU296" s="52"/>
      <c r="AV296" s="52"/>
      <c r="AW296" s="52"/>
      <c r="AX296" s="51"/>
      <c r="AY296" s="51"/>
      <c r="AZ296" s="51"/>
      <c r="BA296" s="52"/>
      <c r="BB296" s="52"/>
      <c r="BC296" s="52"/>
    </row>
    <row r="297" spans="1:55" ht="13" x14ac:dyDescent="0.3">
      <c r="A297" s="23">
        <f>'4JSON'!A291</f>
        <v>33109</v>
      </c>
      <c r="B297" s="20" t="str">
        <f>'4JSON'!B291</f>
        <v>Audio Prosthetists</v>
      </c>
      <c r="C297" s="24" t="str">
        <f>'4JSON'!D291</f>
        <v>MSO</v>
      </c>
      <c r="D297" s="24" t="e">
        <f ca="1">ABS(D$5-'4JSON'!C291)</f>
        <v>#VALUE!</v>
      </c>
      <c r="E297" s="24">
        <f ca="1">ABS(E$5-'4JSON'!E291)</f>
        <v>2</v>
      </c>
      <c r="F297" s="24">
        <f ca="1">ABS(F$5-'4JSON'!F291)</f>
        <v>3</v>
      </c>
      <c r="G297" s="24">
        <f ca="1">ABS(G$5-'4JSON'!G291)</f>
        <v>2</v>
      </c>
      <c r="H297" s="24">
        <f ca="1">ABS(H$5-'4JSON'!H291)</f>
        <v>3</v>
      </c>
      <c r="I297" s="24">
        <f>ABS(I$5-'4JSON'!I291)</f>
        <v>0</v>
      </c>
      <c r="J297" s="24">
        <f>ABS(J$5-'4JSON'!J291)</f>
        <v>0</v>
      </c>
      <c r="K297" s="24">
        <f>ABS(K$5-'4JSON'!K291)</f>
        <v>0</v>
      </c>
      <c r="L297" s="24">
        <f>ABS(L$5-'4JSON'!L291)</f>
        <v>0</v>
      </c>
      <c r="M297" s="53" t="e">
        <f t="shared" ca="1" si="5"/>
        <v>#VALUE!</v>
      </c>
      <c r="N297" s="56" t="e">
        <f t="shared" ca="1" si="6"/>
        <v>#VALUE!</v>
      </c>
      <c r="P297" s="51"/>
      <c r="Q297" s="51"/>
      <c r="S297" s="51"/>
      <c r="T297" s="51"/>
      <c r="Z297" s="55" t="str">
        <f t="shared" si="7"/>
        <v>MSO</v>
      </c>
      <c r="AF297" s="51"/>
      <c r="AG297" s="51"/>
      <c r="AH297" s="51"/>
      <c r="AI297" s="52"/>
      <c r="AJ297" s="52"/>
      <c r="AK297" s="52"/>
      <c r="AL297" s="51"/>
      <c r="AM297" s="51"/>
      <c r="AN297" s="51"/>
      <c r="AO297" s="52"/>
      <c r="AP297" s="52"/>
      <c r="AQ297" s="52"/>
      <c r="AR297" s="51"/>
      <c r="AS297" s="51"/>
      <c r="AT297" s="51"/>
      <c r="AU297" s="52"/>
      <c r="AV297" s="52"/>
      <c r="AW297" s="52"/>
      <c r="AX297" s="51"/>
      <c r="AY297" s="51"/>
      <c r="AZ297" s="51"/>
      <c r="BA297" s="52"/>
      <c r="BB297" s="52"/>
      <c r="BC297" s="52"/>
    </row>
    <row r="298" spans="1:55" ht="13" x14ac:dyDescent="0.3">
      <c r="A298" s="23">
        <f>'4JSON'!A292</f>
        <v>33109</v>
      </c>
      <c r="B298" s="20" t="str">
        <f>'4JSON'!B292</f>
        <v>Audiometric Assistants</v>
      </c>
      <c r="C298" s="24" t="str">
        <f>'4JSON'!D292</f>
        <v>MSO</v>
      </c>
      <c r="D298" s="24" t="e">
        <f ca="1">ABS(D$5-'4JSON'!C292)</f>
        <v>#VALUE!</v>
      </c>
      <c r="E298" s="24">
        <f ca="1">ABS(E$5-'4JSON'!E292)</f>
        <v>2</v>
      </c>
      <c r="F298" s="24">
        <f ca="1">ABS(F$5-'4JSON'!F292)</f>
        <v>3</v>
      </c>
      <c r="G298" s="24">
        <f ca="1">ABS(G$5-'4JSON'!G292)</f>
        <v>2</v>
      </c>
      <c r="H298" s="24">
        <f ca="1">ABS(H$5-'4JSON'!H292)</f>
        <v>3</v>
      </c>
      <c r="I298" s="24">
        <f>ABS(I$5-'4JSON'!I292)</f>
        <v>0</v>
      </c>
      <c r="J298" s="24">
        <f>ABS(J$5-'4JSON'!J292)</f>
        <v>0</v>
      </c>
      <c r="K298" s="24">
        <f>ABS(K$5-'4JSON'!K292)</f>
        <v>0</v>
      </c>
      <c r="L298" s="24">
        <f>ABS(L$5-'4JSON'!L292)</f>
        <v>0</v>
      </c>
      <c r="M298" s="53" t="e">
        <f t="shared" ca="1" si="5"/>
        <v>#VALUE!</v>
      </c>
      <c r="N298" s="56" t="e">
        <f t="shared" ca="1" si="6"/>
        <v>#VALUE!</v>
      </c>
      <c r="P298" s="51"/>
      <c r="Q298" s="51"/>
      <c r="S298" s="51"/>
      <c r="T298" s="51"/>
      <c r="Z298" s="55" t="str">
        <f t="shared" si="7"/>
        <v>MSO</v>
      </c>
      <c r="AF298" s="51"/>
      <c r="AG298" s="51"/>
      <c r="AH298" s="51"/>
      <c r="AI298" s="52"/>
      <c r="AJ298" s="52"/>
      <c r="AK298" s="52"/>
      <c r="AL298" s="51"/>
      <c r="AM298" s="51"/>
      <c r="AN298" s="51"/>
      <c r="AO298" s="52"/>
      <c r="AP298" s="52"/>
      <c r="AQ298" s="52"/>
      <c r="AR298" s="51"/>
      <c r="AS298" s="51"/>
      <c r="AT298" s="51"/>
      <c r="AU298" s="52"/>
      <c r="AV298" s="52"/>
      <c r="AW298" s="52"/>
      <c r="AX298" s="51"/>
      <c r="AY298" s="51"/>
      <c r="AZ298" s="51"/>
      <c r="BA298" s="52"/>
      <c r="BB298" s="52"/>
      <c r="BC298" s="52"/>
    </row>
    <row r="299" spans="1:55" ht="13" x14ac:dyDescent="0.3">
      <c r="A299" s="23">
        <f>'4JSON'!A293</f>
        <v>65329</v>
      </c>
      <c r="B299" s="20" t="str">
        <f>'4JSON'!B293</f>
        <v>Beauty Salon Attendants</v>
      </c>
      <c r="C299" s="24" t="str">
        <f>'4JSON'!D293</f>
        <v>MSO</v>
      </c>
      <c r="D299" s="24" t="e">
        <f ca="1">ABS(D$5-'4JSON'!C293)</f>
        <v>#VALUE!</v>
      </c>
      <c r="E299" s="24">
        <f ca="1">ABS(E$5-'4JSON'!E293)</f>
        <v>2</v>
      </c>
      <c r="F299" s="24">
        <f ca="1">ABS(F$5-'4JSON'!F293)</f>
        <v>3</v>
      </c>
      <c r="G299" s="24">
        <f ca="1">ABS(G$5-'4JSON'!G293)</f>
        <v>2</v>
      </c>
      <c r="H299" s="24">
        <f ca="1">ABS(H$5-'4JSON'!H293)</f>
        <v>3</v>
      </c>
      <c r="I299" s="24">
        <f>ABS(I$5-'4JSON'!I293)</f>
        <v>0</v>
      </c>
      <c r="J299" s="24">
        <f>ABS(J$5-'4JSON'!J293)</f>
        <v>0</v>
      </c>
      <c r="K299" s="24">
        <f>ABS(K$5-'4JSON'!K293)</f>
        <v>0</v>
      </c>
      <c r="L299" s="24">
        <f>ABS(L$5-'4JSON'!L293)</f>
        <v>0</v>
      </c>
      <c r="M299" s="53" t="e">
        <f t="shared" ca="1" si="5"/>
        <v>#VALUE!</v>
      </c>
      <c r="N299" s="56" t="e">
        <f t="shared" ca="1" si="6"/>
        <v>#VALUE!</v>
      </c>
      <c r="P299" s="51"/>
      <c r="Q299" s="51"/>
      <c r="S299" s="51"/>
      <c r="T299" s="51"/>
      <c r="Z299" s="55" t="str">
        <f t="shared" si="7"/>
        <v>MSO</v>
      </c>
      <c r="AF299" s="51"/>
      <c r="AG299" s="51"/>
      <c r="AH299" s="51"/>
      <c r="AI299" s="52"/>
      <c r="AJ299" s="52"/>
      <c r="AK299" s="52"/>
      <c r="AL299" s="51"/>
      <c r="AM299" s="51"/>
      <c r="AN299" s="51"/>
      <c r="AO299" s="52"/>
      <c r="AP299" s="52"/>
      <c r="AQ299" s="52"/>
      <c r="AR299" s="51"/>
      <c r="AS299" s="51"/>
      <c r="AT299" s="51"/>
      <c r="AU299" s="52"/>
      <c r="AV299" s="52"/>
      <c r="AW299" s="52"/>
      <c r="AX299" s="51"/>
      <c r="AY299" s="51"/>
      <c r="AZ299" s="51"/>
      <c r="BA299" s="52"/>
      <c r="BB299" s="52"/>
      <c r="BC299" s="52"/>
    </row>
    <row r="300" spans="1:55" ht="13" x14ac:dyDescent="0.3">
      <c r="A300" s="23">
        <f>'4JSON'!A294</f>
        <v>11202</v>
      </c>
      <c r="B300" s="20" t="str">
        <f>'4JSON'!B294</f>
        <v>Communication Assistants</v>
      </c>
      <c r="C300" s="24" t="str">
        <f>'4JSON'!D294</f>
        <v>MSO</v>
      </c>
      <c r="D300" s="24" t="e">
        <f ca="1">ABS(D$5-'4JSON'!C294)</f>
        <v>#VALUE!</v>
      </c>
      <c r="E300" s="24">
        <f ca="1">ABS(E$5-'4JSON'!E294)</f>
        <v>2</v>
      </c>
      <c r="F300" s="24">
        <f ca="1">ABS(F$5-'4JSON'!F294)</f>
        <v>3</v>
      </c>
      <c r="G300" s="24">
        <f ca="1">ABS(G$5-'4JSON'!G294)</f>
        <v>2</v>
      </c>
      <c r="H300" s="24">
        <f ca="1">ABS(H$5-'4JSON'!H294)</f>
        <v>3</v>
      </c>
      <c r="I300" s="24">
        <f>ABS(I$5-'4JSON'!I294)</f>
        <v>0</v>
      </c>
      <c r="J300" s="24">
        <f>ABS(J$5-'4JSON'!J294)</f>
        <v>0</v>
      </c>
      <c r="K300" s="24">
        <f>ABS(K$5-'4JSON'!K294)</f>
        <v>0</v>
      </c>
      <c r="L300" s="24">
        <f>ABS(L$5-'4JSON'!L294)</f>
        <v>0</v>
      </c>
      <c r="M300" s="53" t="e">
        <f t="shared" ca="1" si="5"/>
        <v>#VALUE!</v>
      </c>
      <c r="N300" s="56" t="e">
        <f t="shared" ca="1" si="6"/>
        <v>#VALUE!</v>
      </c>
      <c r="P300" s="51"/>
      <c r="Q300" s="51"/>
      <c r="S300" s="51"/>
      <c r="T300" s="51"/>
      <c r="Z300" s="55" t="str">
        <f t="shared" si="7"/>
        <v>MSO</v>
      </c>
      <c r="AF300" s="51"/>
      <c r="AG300" s="51"/>
      <c r="AH300" s="51"/>
      <c r="AI300" s="52"/>
      <c r="AJ300" s="52"/>
      <c r="AK300" s="52"/>
      <c r="AL300" s="51"/>
      <c r="AM300" s="51"/>
      <c r="AN300" s="51"/>
      <c r="AO300" s="52"/>
      <c r="AP300" s="52"/>
      <c r="AQ300" s="52"/>
      <c r="AR300" s="51"/>
      <c r="AS300" s="51"/>
      <c r="AT300" s="51"/>
      <c r="AU300" s="52"/>
      <c r="AV300" s="52"/>
      <c r="AW300" s="52"/>
      <c r="AX300" s="51"/>
      <c r="AY300" s="51"/>
      <c r="AZ300" s="51"/>
      <c r="BA300" s="52"/>
      <c r="BB300" s="52"/>
      <c r="BC300" s="52"/>
    </row>
    <row r="301" spans="1:55" ht="13" x14ac:dyDescent="0.3">
      <c r="A301" s="23">
        <f>'4JSON'!A295</f>
        <v>63211</v>
      </c>
      <c r="B301" s="20" t="str">
        <f>'4JSON'!B295</f>
        <v>Cosmeticians</v>
      </c>
      <c r="C301" s="24" t="str">
        <f>'4JSON'!D295</f>
        <v>MSO</v>
      </c>
      <c r="D301" s="24" t="e">
        <f ca="1">ABS(D$5-'4JSON'!C295)</f>
        <v>#VALUE!</v>
      </c>
      <c r="E301" s="24">
        <f ca="1">ABS(E$5-'4JSON'!E295)</f>
        <v>2</v>
      </c>
      <c r="F301" s="24">
        <f ca="1">ABS(F$5-'4JSON'!F295)</f>
        <v>3</v>
      </c>
      <c r="G301" s="24">
        <f ca="1">ABS(G$5-'4JSON'!G295)</f>
        <v>2</v>
      </c>
      <c r="H301" s="24">
        <f ca="1">ABS(H$5-'4JSON'!H295)</f>
        <v>3</v>
      </c>
      <c r="I301" s="24">
        <f>ABS(I$5-'4JSON'!I295)</f>
        <v>0</v>
      </c>
      <c r="J301" s="24">
        <f>ABS(J$5-'4JSON'!J295)</f>
        <v>0</v>
      </c>
      <c r="K301" s="24">
        <f>ABS(K$5-'4JSON'!K295)</f>
        <v>0</v>
      </c>
      <c r="L301" s="24">
        <f>ABS(L$5-'4JSON'!L295)</f>
        <v>0</v>
      </c>
      <c r="M301" s="53" t="e">
        <f t="shared" ca="1" si="5"/>
        <v>#VALUE!</v>
      </c>
      <c r="N301" s="56" t="e">
        <f t="shared" ca="1" si="6"/>
        <v>#VALUE!</v>
      </c>
      <c r="P301" s="51"/>
      <c r="Q301" s="51"/>
      <c r="S301" s="51"/>
      <c r="T301" s="51"/>
      <c r="Z301" s="55" t="str">
        <f t="shared" si="7"/>
        <v>MSO</v>
      </c>
      <c r="AF301" s="51"/>
      <c r="AG301" s="51"/>
      <c r="AH301" s="51"/>
      <c r="AI301" s="52"/>
      <c r="AJ301" s="52"/>
      <c r="AK301" s="52"/>
      <c r="AL301" s="51"/>
      <c r="AM301" s="51"/>
      <c r="AN301" s="51"/>
      <c r="AO301" s="52"/>
      <c r="AP301" s="52"/>
      <c r="AQ301" s="52"/>
      <c r="AR301" s="51"/>
      <c r="AS301" s="51"/>
      <c r="AT301" s="51"/>
      <c r="AU301" s="52"/>
      <c r="AV301" s="52"/>
      <c r="AW301" s="52"/>
      <c r="AX301" s="51"/>
      <c r="AY301" s="51"/>
      <c r="AZ301" s="51"/>
      <c r="BA301" s="52"/>
      <c r="BB301" s="52"/>
      <c r="BC301" s="52"/>
    </row>
    <row r="302" spans="1:55" ht="13" x14ac:dyDescent="0.3">
      <c r="A302" s="23">
        <f>'4JSON'!A296</f>
        <v>33100</v>
      </c>
      <c r="B302" s="20" t="str">
        <f>'4JSON'!B296</f>
        <v>Dental Assistants</v>
      </c>
      <c r="C302" s="24" t="str">
        <f>'4JSON'!D296</f>
        <v>MSO</v>
      </c>
      <c r="D302" s="24" t="e">
        <f ca="1">ABS(D$5-'4JSON'!C296)</f>
        <v>#VALUE!</v>
      </c>
      <c r="E302" s="24">
        <f ca="1">ABS(E$5-'4JSON'!E296)</f>
        <v>2</v>
      </c>
      <c r="F302" s="24">
        <f ca="1">ABS(F$5-'4JSON'!F296)</f>
        <v>3</v>
      </c>
      <c r="G302" s="24">
        <f ca="1">ABS(G$5-'4JSON'!G296)</f>
        <v>2</v>
      </c>
      <c r="H302" s="24">
        <f ca="1">ABS(H$5-'4JSON'!H296)</f>
        <v>3</v>
      </c>
      <c r="I302" s="24">
        <f>ABS(I$5-'4JSON'!I296)</f>
        <v>0</v>
      </c>
      <c r="J302" s="24">
        <f>ABS(J$5-'4JSON'!J296)</f>
        <v>0</v>
      </c>
      <c r="K302" s="24">
        <f>ABS(K$5-'4JSON'!K296)</f>
        <v>0</v>
      </c>
      <c r="L302" s="24">
        <f>ABS(L$5-'4JSON'!L296)</f>
        <v>0</v>
      </c>
      <c r="M302" s="53" t="e">
        <f t="shared" ca="1" si="5"/>
        <v>#VALUE!</v>
      </c>
      <c r="N302" s="56" t="e">
        <f t="shared" ca="1" si="6"/>
        <v>#VALUE!</v>
      </c>
      <c r="P302" s="51"/>
      <c r="Q302" s="51"/>
      <c r="S302" s="51"/>
      <c r="T302" s="51"/>
      <c r="Z302" s="55" t="str">
        <f t="shared" si="7"/>
        <v>MSO</v>
      </c>
      <c r="AF302" s="51"/>
      <c r="AG302" s="51"/>
      <c r="AH302" s="51"/>
      <c r="AI302" s="52"/>
      <c r="AJ302" s="52"/>
      <c r="AK302" s="52"/>
      <c r="AL302" s="51"/>
      <c r="AM302" s="51"/>
      <c r="AN302" s="51"/>
      <c r="AO302" s="52"/>
      <c r="AP302" s="52"/>
      <c r="AQ302" s="52"/>
      <c r="AR302" s="51"/>
      <c r="AS302" s="51"/>
      <c r="AT302" s="51"/>
      <c r="AU302" s="52"/>
      <c r="AV302" s="52"/>
      <c r="AW302" s="52"/>
      <c r="AX302" s="51"/>
      <c r="AY302" s="51"/>
      <c r="AZ302" s="51"/>
      <c r="BA302" s="52"/>
      <c r="BB302" s="52"/>
      <c r="BC302" s="52"/>
    </row>
    <row r="303" spans="1:55" ht="13" x14ac:dyDescent="0.3">
      <c r="A303" s="23">
        <f>'4JSON'!A297</f>
        <v>63211</v>
      </c>
      <c r="B303" s="20" t="str">
        <f>'4JSON'!B297</f>
        <v>Electrologists</v>
      </c>
      <c r="C303" s="24" t="str">
        <f>'4JSON'!D297</f>
        <v>MSO</v>
      </c>
      <c r="D303" s="24" t="e">
        <f ca="1">ABS(D$5-'4JSON'!C297)</f>
        <v>#VALUE!</v>
      </c>
      <c r="E303" s="24">
        <f ca="1">ABS(E$5-'4JSON'!E297)</f>
        <v>2</v>
      </c>
      <c r="F303" s="24">
        <f ca="1">ABS(F$5-'4JSON'!F297)</f>
        <v>3</v>
      </c>
      <c r="G303" s="24">
        <f ca="1">ABS(G$5-'4JSON'!G297)</f>
        <v>2</v>
      </c>
      <c r="H303" s="24">
        <f ca="1">ABS(H$5-'4JSON'!H297)</f>
        <v>3</v>
      </c>
      <c r="I303" s="24">
        <f>ABS(I$5-'4JSON'!I297)</f>
        <v>0</v>
      </c>
      <c r="J303" s="24">
        <f>ABS(J$5-'4JSON'!J297)</f>
        <v>0</v>
      </c>
      <c r="K303" s="24">
        <f>ABS(K$5-'4JSON'!K297)</f>
        <v>0</v>
      </c>
      <c r="L303" s="24">
        <f>ABS(L$5-'4JSON'!L297)</f>
        <v>0</v>
      </c>
      <c r="M303" s="53" t="e">
        <f t="shared" ca="1" si="5"/>
        <v>#VALUE!</v>
      </c>
      <c r="N303" s="56" t="e">
        <f t="shared" ca="1" si="6"/>
        <v>#VALUE!</v>
      </c>
      <c r="P303" s="51"/>
      <c r="Q303" s="51"/>
      <c r="S303" s="51"/>
      <c r="T303" s="51"/>
      <c r="Z303" s="55" t="str">
        <f t="shared" si="7"/>
        <v>MSO</v>
      </c>
      <c r="AF303" s="51"/>
      <c r="AG303" s="51"/>
      <c r="AH303" s="51"/>
      <c r="AI303" s="52"/>
      <c r="AJ303" s="52"/>
      <c r="AK303" s="52"/>
      <c r="AL303" s="51"/>
      <c r="AM303" s="51"/>
      <c r="AN303" s="51"/>
      <c r="AO303" s="52"/>
      <c r="AP303" s="52"/>
      <c r="AQ303" s="52"/>
      <c r="AR303" s="51"/>
      <c r="AS303" s="51"/>
      <c r="AT303" s="51"/>
      <c r="AU303" s="52"/>
      <c r="AV303" s="52"/>
      <c r="AW303" s="52"/>
      <c r="AX303" s="51"/>
      <c r="AY303" s="51"/>
      <c r="AZ303" s="51"/>
      <c r="BA303" s="52"/>
      <c r="BB303" s="52"/>
      <c r="BC303" s="52"/>
    </row>
    <row r="304" spans="1:55" ht="13" x14ac:dyDescent="0.3">
      <c r="A304" s="23">
        <f>'4JSON'!A298</f>
        <v>63211</v>
      </c>
      <c r="B304" s="20" t="str">
        <f>'4JSON'!B298</f>
        <v>Estheticians</v>
      </c>
      <c r="C304" s="24" t="str">
        <f>'4JSON'!D298</f>
        <v>MSO</v>
      </c>
      <c r="D304" s="24" t="e">
        <f ca="1">ABS(D$5-'4JSON'!C298)</f>
        <v>#VALUE!</v>
      </c>
      <c r="E304" s="24">
        <f ca="1">ABS(E$5-'4JSON'!E298)</f>
        <v>2</v>
      </c>
      <c r="F304" s="24">
        <f ca="1">ABS(F$5-'4JSON'!F298)</f>
        <v>3</v>
      </c>
      <c r="G304" s="24">
        <f ca="1">ABS(G$5-'4JSON'!G298)</f>
        <v>2</v>
      </c>
      <c r="H304" s="24">
        <f ca="1">ABS(H$5-'4JSON'!H298)</f>
        <v>3</v>
      </c>
      <c r="I304" s="24">
        <f>ABS(I$5-'4JSON'!I298)</f>
        <v>0</v>
      </c>
      <c r="J304" s="24">
        <f>ABS(J$5-'4JSON'!J298)</f>
        <v>0</v>
      </c>
      <c r="K304" s="24">
        <f>ABS(K$5-'4JSON'!K298)</f>
        <v>0</v>
      </c>
      <c r="L304" s="24">
        <f>ABS(L$5-'4JSON'!L298)</f>
        <v>0</v>
      </c>
      <c r="M304" s="53" t="e">
        <f t="shared" ca="1" si="5"/>
        <v>#VALUE!</v>
      </c>
      <c r="N304" s="56" t="e">
        <f t="shared" ca="1" si="6"/>
        <v>#VALUE!</v>
      </c>
      <c r="P304" s="51"/>
      <c r="Q304" s="51"/>
      <c r="S304" s="51"/>
      <c r="T304" s="51"/>
      <c r="Z304" s="55" t="str">
        <f t="shared" si="7"/>
        <v>MSO</v>
      </c>
      <c r="AF304" s="51"/>
      <c r="AG304" s="51"/>
      <c r="AH304" s="51"/>
      <c r="AI304" s="52"/>
      <c r="AJ304" s="52"/>
      <c r="AK304" s="52"/>
      <c r="AL304" s="51"/>
      <c r="AM304" s="51"/>
      <c r="AN304" s="51"/>
      <c r="AO304" s="52"/>
      <c r="AP304" s="52"/>
      <c r="AQ304" s="52"/>
      <c r="AR304" s="51"/>
      <c r="AS304" s="51"/>
      <c r="AT304" s="51"/>
      <c r="AU304" s="52"/>
      <c r="AV304" s="52"/>
      <c r="AW304" s="52"/>
      <c r="AX304" s="51"/>
      <c r="AY304" s="51"/>
      <c r="AZ304" s="51"/>
      <c r="BA304" s="52"/>
      <c r="BB304" s="52"/>
      <c r="BC304" s="52"/>
    </row>
    <row r="305" spans="1:55" ht="13" x14ac:dyDescent="0.3">
      <c r="A305" s="23">
        <f>'4JSON'!A299</f>
        <v>32101</v>
      </c>
      <c r="B305" s="20" t="str">
        <f>'4JSON'!B299</f>
        <v>Licensed Practical Nurses</v>
      </c>
      <c r="C305" s="24" t="str">
        <f>'4JSON'!D299</f>
        <v>MSO</v>
      </c>
      <c r="D305" s="24" t="e">
        <f ca="1">ABS(D$5-'4JSON'!C299)</f>
        <v>#VALUE!</v>
      </c>
      <c r="E305" s="24">
        <f ca="1">ABS(E$5-'4JSON'!E299)</f>
        <v>2</v>
      </c>
      <c r="F305" s="24">
        <f ca="1">ABS(F$5-'4JSON'!F299)</f>
        <v>3</v>
      </c>
      <c r="G305" s="24">
        <f ca="1">ABS(G$5-'4JSON'!G299)</f>
        <v>2</v>
      </c>
      <c r="H305" s="24">
        <f ca="1">ABS(H$5-'4JSON'!H299)</f>
        <v>3</v>
      </c>
      <c r="I305" s="24">
        <f>ABS(I$5-'4JSON'!I299)</f>
        <v>0</v>
      </c>
      <c r="J305" s="24">
        <f>ABS(J$5-'4JSON'!J299)</f>
        <v>0</v>
      </c>
      <c r="K305" s="24">
        <f>ABS(K$5-'4JSON'!K299)</f>
        <v>0</v>
      </c>
      <c r="L305" s="24">
        <f>ABS(L$5-'4JSON'!L299)</f>
        <v>0</v>
      </c>
      <c r="M305" s="53" t="e">
        <f t="shared" ca="1" si="5"/>
        <v>#VALUE!</v>
      </c>
      <c r="N305" s="56" t="e">
        <f t="shared" ca="1" si="6"/>
        <v>#VALUE!</v>
      </c>
      <c r="P305" s="51"/>
      <c r="Q305" s="51"/>
      <c r="S305" s="51"/>
      <c r="T305" s="51"/>
      <c r="Z305" s="55" t="str">
        <f t="shared" si="7"/>
        <v>MSO</v>
      </c>
      <c r="AF305" s="51"/>
      <c r="AG305" s="51"/>
      <c r="AH305" s="51"/>
      <c r="AI305" s="52"/>
      <c r="AJ305" s="52"/>
      <c r="AK305" s="52"/>
      <c r="AL305" s="51"/>
      <c r="AM305" s="51"/>
      <c r="AN305" s="51"/>
      <c r="AO305" s="52"/>
      <c r="AP305" s="52"/>
      <c r="AQ305" s="52"/>
      <c r="AR305" s="51"/>
      <c r="AS305" s="51"/>
      <c r="AT305" s="51"/>
      <c r="AU305" s="52"/>
      <c r="AV305" s="52"/>
      <c r="AW305" s="52"/>
      <c r="AX305" s="51"/>
      <c r="AY305" s="51"/>
      <c r="AZ305" s="51"/>
      <c r="BA305" s="52"/>
      <c r="BB305" s="52"/>
      <c r="BC305" s="52"/>
    </row>
    <row r="306" spans="1:55" ht="13" x14ac:dyDescent="0.3">
      <c r="A306" s="23">
        <f>'4JSON'!A300</f>
        <v>63211</v>
      </c>
      <c r="B306" s="20" t="str">
        <f>'4JSON'!B300</f>
        <v>Manicurists and Pedicurists</v>
      </c>
      <c r="C306" s="24" t="str">
        <f>'4JSON'!D300</f>
        <v>MSO</v>
      </c>
      <c r="D306" s="24" t="e">
        <f ca="1">ABS(D$5-'4JSON'!C300)</f>
        <v>#VALUE!</v>
      </c>
      <c r="E306" s="24">
        <f ca="1">ABS(E$5-'4JSON'!E300)</f>
        <v>2</v>
      </c>
      <c r="F306" s="24">
        <f ca="1">ABS(F$5-'4JSON'!F300)</f>
        <v>3</v>
      </c>
      <c r="G306" s="24">
        <f ca="1">ABS(G$5-'4JSON'!G300)</f>
        <v>2</v>
      </c>
      <c r="H306" s="24">
        <f ca="1">ABS(H$5-'4JSON'!H300)</f>
        <v>3</v>
      </c>
      <c r="I306" s="24">
        <f>ABS(I$5-'4JSON'!I300)</f>
        <v>0</v>
      </c>
      <c r="J306" s="24">
        <f>ABS(J$5-'4JSON'!J300)</f>
        <v>0</v>
      </c>
      <c r="K306" s="24">
        <f>ABS(K$5-'4JSON'!K300)</f>
        <v>0</v>
      </c>
      <c r="L306" s="24">
        <f>ABS(L$5-'4JSON'!L300)</f>
        <v>0</v>
      </c>
      <c r="M306" s="53" t="e">
        <f t="shared" ca="1" si="5"/>
        <v>#VALUE!</v>
      </c>
      <c r="N306" s="56" t="e">
        <f t="shared" ca="1" si="6"/>
        <v>#VALUE!</v>
      </c>
      <c r="P306" s="51"/>
      <c r="Q306" s="51"/>
      <c r="S306" s="51"/>
      <c r="T306" s="51"/>
      <c r="Z306" s="55" t="str">
        <f t="shared" si="7"/>
        <v>MSO</v>
      </c>
      <c r="AF306" s="51"/>
      <c r="AG306" s="51"/>
      <c r="AH306" s="51"/>
      <c r="AI306" s="52"/>
      <c r="AJ306" s="52"/>
      <c r="AK306" s="52"/>
      <c r="AL306" s="51"/>
      <c r="AM306" s="51"/>
      <c r="AN306" s="51"/>
      <c r="AO306" s="52"/>
      <c r="AP306" s="52"/>
      <c r="AQ306" s="52"/>
      <c r="AR306" s="51"/>
      <c r="AS306" s="51"/>
      <c r="AT306" s="51"/>
      <c r="AU306" s="52"/>
      <c r="AV306" s="52"/>
      <c r="AW306" s="52"/>
      <c r="AX306" s="51"/>
      <c r="AY306" s="51"/>
      <c r="AZ306" s="51"/>
      <c r="BA306" s="52"/>
      <c r="BB306" s="52"/>
      <c r="BC306" s="52"/>
    </row>
    <row r="307" spans="1:55" ht="13" x14ac:dyDescent="0.3">
      <c r="A307" s="23">
        <f>'4JSON'!A301</f>
        <v>32201</v>
      </c>
      <c r="B307" s="20" t="str">
        <f>'4JSON'!B301</f>
        <v>Massage Therapists</v>
      </c>
      <c r="C307" s="24" t="str">
        <f>'4JSON'!D301</f>
        <v>MSO</v>
      </c>
      <c r="D307" s="24" t="e">
        <f ca="1">ABS(D$5-'4JSON'!C301)</f>
        <v>#VALUE!</v>
      </c>
      <c r="E307" s="24">
        <f ca="1">ABS(E$5-'4JSON'!E301)</f>
        <v>2</v>
      </c>
      <c r="F307" s="24">
        <f ca="1">ABS(F$5-'4JSON'!F301)</f>
        <v>3</v>
      </c>
      <c r="G307" s="24">
        <f ca="1">ABS(G$5-'4JSON'!G301)</f>
        <v>2</v>
      </c>
      <c r="H307" s="24">
        <f ca="1">ABS(H$5-'4JSON'!H301)</f>
        <v>3</v>
      </c>
      <c r="I307" s="24">
        <f>ABS(I$5-'4JSON'!I301)</f>
        <v>0</v>
      </c>
      <c r="J307" s="24">
        <f>ABS(J$5-'4JSON'!J301)</f>
        <v>0</v>
      </c>
      <c r="K307" s="24">
        <f>ABS(K$5-'4JSON'!K301)</f>
        <v>0</v>
      </c>
      <c r="L307" s="24">
        <f>ABS(L$5-'4JSON'!L301)</f>
        <v>0</v>
      </c>
      <c r="M307" s="53" t="e">
        <f t="shared" ca="1" si="5"/>
        <v>#VALUE!</v>
      </c>
      <c r="N307" s="56" t="e">
        <f t="shared" ca="1" si="6"/>
        <v>#VALUE!</v>
      </c>
      <c r="P307" s="51"/>
      <c r="Q307" s="51"/>
      <c r="S307" s="51"/>
      <c r="T307" s="51"/>
      <c r="Z307" s="55" t="str">
        <f t="shared" si="7"/>
        <v>MSO</v>
      </c>
      <c r="AF307" s="51"/>
      <c r="AG307" s="51"/>
      <c r="AH307" s="51"/>
      <c r="AI307" s="52"/>
      <c r="AJ307" s="52"/>
      <c r="AK307" s="52"/>
      <c r="AL307" s="51"/>
      <c r="AM307" s="51"/>
      <c r="AN307" s="51"/>
      <c r="AO307" s="52"/>
      <c r="AP307" s="52"/>
      <c r="AQ307" s="52"/>
      <c r="AR307" s="51"/>
      <c r="AS307" s="51"/>
      <c r="AT307" s="51"/>
      <c r="AU307" s="52"/>
      <c r="AV307" s="52"/>
      <c r="AW307" s="52"/>
      <c r="AX307" s="51"/>
      <c r="AY307" s="51"/>
      <c r="AZ307" s="51"/>
      <c r="BA307" s="52"/>
      <c r="BB307" s="52"/>
      <c r="BC307" s="52"/>
    </row>
    <row r="308" spans="1:55" ht="13" x14ac:dyDescent="0.3">
      <c r="A308" s="23">
        <f>'4JSON'!A302</f>
        <v>33109</v>
      </c>
      <c r="B308" s="20" t="str">
        <f>'4JSON'!B302</f>
        <v>Ophthalmic Medical Assistants</v>
      </c>
      <c r="C308" s="24" t="str">
        <f>'4JSON'!D302</f>
        <v>MSO</v>
      </c>
      <c r="D308" s="24" t="e">
        <f ca="1">ABS(D$5-'4JSON'!C302)</f>
        <v>#VALUE!</v>
      </c>
      <c r="E308" s="24">
        <f ca="1">ABS(E$5-'4JSON'!E302)</f>
        <v>2</v>
      </c>
      <c r="F308" s="24">
        <f ca="1">ABS(F$5-'4JSON'!F302)</f>
        <v>3</v>
      </c>
      <c r="G308" s="24">
        <f ca="1">ABS(G$5-'4JSON'!G302)</f>
        <v>2</v>
      </c>
      <c r="H308" s="24">
        <f ca="1">ABS(H$5-'4JSON'!H302)</f>
        <v>3</v>
      </c>
      <c r="I308" s="24">
        <f>ABS(I$5-'4JSON'!I302)</f>
        <v>0</v>
      </c>
      <c r="J308" s="24">
        <f>ABS(J$5-'4JSON'!J302)</f>
        <v>0</v>
      </c>
      <c r="K308" s="24">
        <f>ABS(K$5-'4JSON'!K302)</f>
        <v>0</v>
      </c>
      <c r="L308" s="24">
        <f>ABS(L$5-'4JSON'!L302)</f>
        <v>0</v>
      </c>
      <c r="M308" s="53" t="e">
        <f t="shared" ca="1" si="5"/>
        <v>#VALUE!</v>
      </c>
      <c r="N308" s="56" t="e">
        <f t="shared" ca="1" si="6"/>
        <v>#VALUE!</v>
      </c>
      <c r="P308" s="51"/>
      <c r="Q308" s="51"/>
      <c r="S308" s="51"/>
      <c r="T308" s="51"/>
      <c r="Z308" s="55" t="str">
        <f t="shared" si="7"/>
        <v>MSO</v>
      </c>
      <c r="AF308" s="51"/>
      <c r="AG308" s="51"/>
      <c r="AH308" s="51"/>
      <c r="AI308" s="52"/>
      <c r="AJ308" s="52"/>
      <c r="AK308" s="52"/>
      <c r="AL308" s="51"/>
      <c r="AM308" s="51"/>
      <c r="AN308" s="51"/>
      <c r="AO308" s="52"/>
      <c r="AP308" s="52"/>
      <c r="AQ308" s="52"/>
      <c r="AR308" s="51"/>
      <c r="AS308" s="51"/>
      <c r="AT308" s="51"/>
      <c r="AU308" s="52"/>
      <c r="AV308" s="52"/>
      <c r="AW308" s="52"/>
      <c r="AX308" s="51"/>
      <c r="AY308" s="51"/>
      <c r="AZ308" s="51"/>
      <c r="BA308" s="52"/>
      <c r="BB308" s="52"/>
      <c r="BC308" s="52"/>
    </row>
    <row r="309" spans="1:55" ht="13" x14ac:dyDescent="0.3">
      <c r="A309" s="23">
        <f>'4JSON'!A303</f>
        <v>21109</v>
      </c>
      <c r="B309" s="20" t="str">
        <f>'4JSON'!B303</f>
        <v>Physical Rehabilitation Technicians</v>
      </c>
      <c r="C309" s="24" t="str">
        <f>'4JSON'!D303</f>
        <v>MSO</v>
      </c>
      <c r="D309" s="24" t="e">
        <f ca="1">ABS(D$5-'4JSON'!C303)</f>
        <v>#VALUE!</v>
      </c>
      <c r="E309" s="24">
        <f ca="1">ABS(E$5-'4JSON'!E303)</f>
        <v>2</v>
      </c>
      <c r="F309" s="24">
        <f ca="1">ABS(F$5-'4JSON'!F303)</f>
        <v>3</v>
      </c>
      <c r="G309" s="24">
        <f ca="1">ABS(G$5-'4JSON'!G303)</f>
        <v>2</v>
      </c>
      <c r="H309" s="24">
        <f ca="1">ABS(H$5-'4JSON'!H303)</f>
        <v>3</v>
      </c>
      <c r="I309" s="24">
        <f>ABS(I$5-'4JSON'!I303)</f>
        <v>0</v>
      </c>
      <c r="J309" s="24">
        <f>ABS(J$5-'4JSON'!J303)</f>
        <v>0</v>
      </c>
      <c r="K309" s="24">
        <f>ABS(K$5-'4JSON'!K303)</f>
        <v>0</v>
      </c>
      <c r="L309" s="24">
        <f>ABS(L$5-'4JSON'!L303)</f>
        <v>0</v>
      </c>
      <c r="M309" s="53" t="e">
        <f t="shared" ca="1" si="5"/>
        <v>#VALUE!</v>
      </c>
      <c r="N309" s="56" t="e">
        <f t="shared" ca="1" si="6"/>
        <v>#VALUE!</v>
      </c>
      <c r="P309" s="51"/>
      <c r="Q309" s="51"/>
      <c r="S309" s="51"/>
      <c r="T309" s="51"/>
      <c r="Z309" s="55" t="str">
        <f t="shared" si="7"/>
        <v>MSO</v>
      </c>
      <c r="AF309" s="51"/>
      <c r="AG309" s="51"/>
      <c r="AH309" s="51"/>
      <c r="AI309" s="52"/>
      <c r="AJ309" s="52"/>
      <c r="AK309" s="52"/>
      <c r="AL309" s="51"/>
      <c r="AM309" s="51"/>
      <c r="AN309" s="51"/>
      <c r="AO309" s="52"/>
      <c r="AP309" s="52"/>
      <c r="AQ309" s="52"/>
      <c r="AR309" s="51"/>
      <c r="AS309" s="51"/>
      <c r="AT309" s="51"/>
      <c r="AU309" s="52"/>
      <c r="AV309" s="52"/>
      <c r="AW309" s="52"/>
      <c r="AX309" s="51"/>
      <c r="AY309" s="51"/>
      <c r="AZ309" s="51"/>
      <c r="BA309" s="52"/>
      <c r="BB309" s="52"/>
      <c r="BC309" s="52"/>
    </row>
    <row r="310" spans="1:55" ht="13" x14ac:dyDescent="0.3">
      <c r="A310" s="23">
        <f>'4JSON'!A304</f>
        <v>14101</v>
      </c>
      <c r="B310" s="20" t="str">
        <f>'4JSON'!B304</f>
        <v>Telephone Operators</v>
      </c>
      <c r="C310" s="24" t="str">
        <f>'4JSON'!D304</f>
        <v>MSO</v>
      </c>
      <c r="D310" s="24" t="e">
        <f ca="1">ABS(D$5-'4JSON'!C304)</f>
        <v>#VALUE!</v>
      </c>
      <c r="E310" s="24">
        <f ca="1">ABS(E$5-'4JSON'!E304)</f>
        <v>2</v>
      </c>
      <c r="F310" s="24">
        <f ca="1">ABS(F$5-'4JSON'!F304)</f>
        <v>3</v>
      </c>
      <c r="G310" s="24">
        <f ca="1">ABS(G$5-'4JSON'!G304)</f>
        <v>2</v>
      </c>
      <c r="H310" s="24">
        <f ca="1">ABS(H$5-'4JSON'!H304)</f>
        <v>3</v>
      </c>
      <c r="I310" s="24">
        <f>ABS(I$5-'4JSON'!I304)</f>
        <v>0</v>
      </c>
      <c r="J310" s="24">
        <f>ABS(J$5-'4JSON'!J304)</f>
        <v>0</v>
      </c>
      <c r="K310" s="24">
        <f>ABS(K$5-'4JSON'!K304)</f>
        <v>0</v>
      </c>
      <c r="L310" s="24">
        <f>ABS(L$5-'4JSON'!L304)</f>
        <v>0</v>
      </c>
      <c r="M310" s="53" t="e">
        <f t="shared" ca="1" si="5"/>
        <v>#VALUE!</v>
      </c>
      <c r="N310" s="56" t="e">
        <f t="shared" ca="1" si="6"/>
        <v>#VALUE!</v>
      </c>
      <c r="P310" s="51"/>
      <c r="Q310" s="51"/>
      <c r="S310" s="51"/>
      <c r="T310" s="51"/>
      <c r="Z310" s="55" t="str">
        <f t="shared" si="7"/>
        <v>MSO</v>
      </c>
      <c r="AF310" s="51"/>
      <c r="AG310" s="51"/>
      <c r="AH310" s="51"/>
      <c r="AI310" s="52"/>
      <c r="AJ310" s="52"/>
      <c r="AK310" s="52"/>
      <c r="AL310" s="51"/>
      <c r="AM310" s="51"/>
      <c r="AN310" s="51"/>
      <c r="AO310" s="52"/>
      <c r="AP310" s="52"/>
      <c r="AQ310" s="52"/>
      <c r="AR310" s="51"/>
      <c r="AS310" s="51"/>
      <c r="AT310" s="51"/>
      <c r="AU310" s="52"/>
      <c r="AV310" s="52"/>
      <c r="AW310" s="52"/>
      <c r="AX310" s="51"/>
      <c r="AY310" s="51"/>
      <c r="AZ310" s="51"/>
      <c r="BA310" s="52"/>
      <c r="BB310" s="52"/>
      <c r="BC310" s="52"/>
    </row>
    <row r="311" spans="1:55" ht="13" x14ac:dyDescent="0.3">
      <c r="A311" s="23">
        <f>'4JSON'!A305</f>
        <v>64313</v>
      </c>
      <c r="B311" s="20" t="str">
        <f>'4JSON'!B305</f>
        <v>Ticket Agents and Related Clerks (Except Airline)</v>
      </c>
      <c r="C311" s="24" t="str">
        <f>'4JSON'!D305</f>
        <v>MSO</v>
      </c>
      <c r="D311" s="24" t="e">
        <f ca="1">ABS(D$5-'4JSON'!C305)</f>
        <v>#VALUE!</v>
      </c>
      <c r="E311" s="24">
        <f ca="1">ABS(E$5-'4JSON'!E305)</f>
        <v>2</v>
      </c>
      <c r="F311" s="24">
        <f ca="1">ABS(F$5-'4JSON'!F305)</f>
        <v>3</v>
      </c>
      <c r="G311" s="24">
        <f ca="1">ABS(G$5-'4JSON'!G305)</f>
        <v>2</v>
      </c>
      <c r="H311" s="24">
        <f ca="1">ABS(H$5-'4JSON'!H305)</f>
        <v>3</v>
      </c>
      <c r="I311" s="24">
        <f>ABS(I$5-'4JSON'!I305)</f>
        <v>0</v>
      </c>
      <c r="J311" s="24">
        <f>ABS(J$5-'4JSON'!J305)</f>
        <v>0</v>
      </c>
      <c r="K311" s="24">
        <f>ABS(K$5-'4JSON'!K305)</f>
        <v>0</v>
      </c>
      <c r="L311" s="24">
        <f>ABS(L$5-'4JSON'!L305)</f>
        <v>0</v>
      </c>
      <c r="M311" s="53" t="e">
        <f t="shared" ca="1" si="5"/>
        <v>#VALUE!</v>
      </c>
      <c r="N311" s="56" t="e">
        <f t="shared" ca="1" si="6"/>
        <v>#VALUE!</v>
      </c>
      <c r="P311" s="51"/>
      <c r="Q311" s="51"/>
      <c r="S311" s="51"/>
      <c r="T311" s="51"/>
      <c r="Z311" s="55" t="str">
        <f t="shared" si="7"/>
        <v>MSO</v>
      </c>
      <c r="AF311" s="51"/>
      <c r="AG311" s="51"/>
      <c r="AH311" s="51"/>
      <c r="AI311" s="52"/>
      <c r="AJ311" s="52"/>
      <c r="AK311" s="52"/>
      <c r="AL311" s="51"/>
      <c r="AM311" s="51"/>
      <c r="AN311" s="51"/>
      <c r="AO311" s="52"/>
      <c r="AP311" s="52"/>
      <c r="AQ311" s="52"/>
      <c r="AR311" s="51"/>
      <c r="AS311" s="51"/>
      <c r="AT311" s="51"/>
      <c r="AU311" s="52"/>
      <c r="AV311" s="52"/>
      <c r="AW311" s="52"/>
      <c r="AX311" s="51"/>
      <c r="AY311" s="51"/>
      <c r="AZ311" s="51"/>
      <c r="BA311" s="52"/>
      <c r="BB311" s="52"/>
      <c r="BC311" s="52"/>
    </row>
    <row r="312" spans="1:55" ht="13" x14ac:dyDescent="0.3">
      <c r="A312" s="23">
        <f>'4JSON'!A306</f>
        <v>64400</v>
      </c>
      <c r="B312" s="20" t="str">
        <f>'4JSON'!B306</f>
        <v>Customer Service Representatives - Financial Services</v>
      </c>
      <c r="C312" s="24" t="str">
        <f>'4JSON'!D306</f>
        <v>MSo</v>
      </c>
      <c r="D312" s="24" t="e">
        <f ca="1">ABS(D$5-'4JSON'!C306)</f>
        <v>#VALUE!</v>
      </c>
      <c r="E312" s="24">
        <f ca="1">ABS(E$5-'4JSON'!E306)</f>
        <v>2</v>
      </c>
      <c r="F312" s="24">
        <f ca="1">ABS(F$5-'4JSON'!F306)</f>
        <v>3</v>
      </c>
      <c r="G312" s="24">
        <f ca="1">ABS(G$5-'4JSON'!G306)</f>
        <v>2</v>
      </c>
      <c r="H312" s="24">
        <f ca="1">ABS(H$5-'4JSON'!H306)</f>
        <v>3</v>
      </c>
      <c r="I312" s="24">
        <f>ABS(I$5-'4JSON'!I306)</f>
        <v>0</v>
      </c>
      <c r="J312" s="24">
        <f>ABS(J$5-'4JSON'!J306)</f>
        <v>0</v>
      </c>
      <c r="K312" s="24">
        <f>ABS(K$5-'4JSON'!K306)</f>
        <v>0</v>
      </c>
      <c r="L312" s="24">
        <f>ABS(L$5-'4JSON'!L306)</f>
        <v>0</v>
      </c>
      <c r="M312" s="53" t="e">
        <f t="shared" ca="1" si="5"/>
        <v>#VALUE!</v>
      </c>
      <c r="N312" s="56" t="e">
        <f t="shared" ca="1" si="6"/>
        <v>#VALUE!</v>
      </c>
      <c r="P312" s="51"/>
      <c r="Q312" s="51"/>
      <c r="S312" s="51"/>
      <c r="T312" s="51"/>
      <c r="Z312" s="55" t="str">
        <f t="shared" si="7"/>
        <v>MSO</v>
      </c>
      <c r="AF312" s="51"/>
      <c r="AG312" s="51"/>
      <c r="AH312" s="51"/>
      <c r="AI312" s="52"/>
      <c r="AJ312" s="52"/>
      <c r="AK312" s="52"/>
      <c r="AL312" s="51"/>
      <c r="AM312" s="51"/>
      <c r="AN312" s="51"/>
      <c r="AO312" s="52"/>
      <c r="AP312" s="52"/>
      <c r="AQ312" s="52"/>
      <c r="AR312" s="51"/>
      <c r="AS312" s="51"/>
      <c r="AT312" s="51"/>
      <c r="AU312" s="52"/>
      <c r="AV312" s="52"/>
      <c r="AW312" s="52"/>
      <c r="AX312" s="51"/>
      <c r="AY312" s="51"/>
      <c r="AZ312" s="51"/>
      <c r="BA312" s="52"/>
      <c r="BB312" s="52"/>
      <c r="BC312" s="52"/>
    </row>
    <row r="313" spans="1:55" ht="13" x14ac:dyDescent="0.3">
      <c r="A313" s="23">
        <f>'4JSON'!A307</f>
        <v>65109</v>
      </c>
      <c r="B313" s="20" t="str">
        <f>'4JSON'!B307</f>
        <v>Demonstrators</v>
      </c>
      <c r="C313" s="24" t="str">
        <f>'4JSON'!D307</f>
        <v>MSo</v>
      </c>
      <c r="D313" s="24" t="e">
        <f ca="1">ABS(D$5-'4JSON'!C307)</f>
        <v>#VALUE!</v>
      </c>
      <c r="E313" s="24">
        <f ca="1">ABS(E$5-'4JSON'!E307)</f>
        <v>2</v>
      </c>
      <c r="F313" s="24">
        <f ca="1">ABS(F$5-'4JSON'!F307)</f>
        <v>3</v>
      </c>
      <c r="G313" s="24">
        <f ca="1">ABS(G$5-'4JSON'!G307)</f>
        <v>2</v>
      </c>
      <c r="H313" s="24">
        <f ca="1">ABS(H$5-'4JSON'!H307)</f>
        <v>3</v>
      </c>
      <c r="I313" s="24">
        <f>ABS(I$5-'4JSON'!I307)</f>
        <v>0</v>
      </c>
      <c r="J313" s="24">
        <f>ABS(J$5-'4JSON'!J307)</f>
        <v>0</v>
      </c>
      <c r="K313" s="24">
        <f>ABS(K$5-'4JSON'!K307)</f>
        <v>0</v>
      </c>
      <c r="L313" s="24">
        <f>ABS(L$5-'4JSON'!L307)</f>
        <v>0</v>
      </c>
      <c r="M313" s="53" t="e">
        <f t="shared" ca="1" si="5"/>
        <v>#VALUE!</v>
      </c>
      <c r="N313" s="56" t="e">
        <f t="shared" ca="1" si="6"/>
        <v>#VALUE!</v>
      </c>
      <c r="P313" s="51"/>
      <c r="Q313" s="51"/>
      <c r="S313" s="51"/>
      <c r="T313" s="51"/>
      <c r="Z313" s="55" t="str">
        <f t="shared" si="7"/>
        <v>MSO</v>
      </c>
      <c r="AF313" s="51"/>
      <c r="AG313" s="51"/>
      <c r="AH313" s="51"/>
      <c r="AI313" s="52"/>
      <c r="AJ313" s="52"/>
      <c r="AK313" s="52"/>
      <c r="AL313" s="51"/>
      <c r="AM313" s="51"/>
      <c r="AN313" s="51"/>
      <c r="AO313" s="52"/>
      <c r="AP313" s="52"/>
      <c r="AQ313" s="52"/>
      <c r="AR313" s="51"/>
      <c r="AS313" s="51"/>
      <c r="AT313" s="51"/>
      <c r="AU313" s="52"/>
      <c r="AV313" s="52"/>
      <c r="AW313" s="52"/>
      <c r="AX313" s="51"/>
      <c r="AY313" s="51"/>
      <c r="AZ313" s="51"/>
      <c r="BA313" s="52"/>
      <c r="BB313" s="52"/>
      <c r="BC313" s="52"/>
    </row>
    <row r="314" spans="1:55" ht="13" x14ac:dyDescent="0.3">
      <c r="A314" s="23">
        <f>'4JSON'!A308</f>
        <v>65329</v>
      </c>
      <c r="B314" s="20" t="str">
        <f>'4JSON'!B308</f>
        <v>Door Attendants</v>
      </c>
      <c r="C314" s="24" t="str">
        <f>'4JSON'!D308</f>
        <v>MSo</v>
      </c>
      <c r="D314" s="24" t="e">
        <f ca="1">ABS(D$5-'4JSON'!C308)</f>
        <v>#VALUE!</v>
      </c>
      <c r="E314" s="24">
        <f ca="1">ABS(E$5-'4JSON'!E308)</f>
        <v>2</v>
      </c>
      <c r="F314" s="24">
        <f ca="1">ABS(F$5-'4JSON'!F308)</f>
        <v>3</v>
      </c>
      <c r="G314" s="24">
        <f ca="1">ABS(G$5-'4JSON'!G308)</f>
        <v>2</v>
      </c>
      <c r="H314" s="24">
        <f ca="1">ABS(H$5-'4JSON'!H308)</f>
        <v>3</v>
      </c>
      <c r="I314" s="24">
        <f>ABS(I$5-'4JSON'!I308)</f>
        <v>0</v>
      </c>
      <c r="J314" s="24">
        <f>ABS(J$5-'4JSON'!J308)</f>
        <v>0</v>
      </c>
      <c r="K314" s="24">
        <f>ABS(K$5-'4JSON'!K308)</f>
        <v>0</v>
      </c>
      <c r="L314" s="24">
        <f>ABS(L$5-'4JSON'!L308)</f>
        <v>0</v>
      </c>
      <c r="M314" s="53" t="e">
        <f t="shared" ca="1" si="5"/>
        <v>#VALUE!</v>
      </c>
      <c r="N314" s="56" t="e">
        <f t="shared" ca="1" si="6"/>
        <v>#VALUE!</v>
      </c>
      <c r="P314" s="51"/>
      <c r="Q314" s="51"/>
      <c r="S314" s="51"/>
      <c r="T314" s="51"/>
      <c r="Z314" s="55" t="str">
        <f t="shared" si="7"/>
        <v>MSO</v>
      </c>
      <c r="AF314" s="51"/>
      <c r="AG314" s="51"/>
      <c r="AH314" s="51"/>
      <c r="AI314" s="52"/>
      <c r="AJ314" s="52"/>
      <c r="AK314" s="52"/>
      <c r="AL314" s="51"/>
      <c r="AM314" s="51"/>
      <c r="AN314" s="51"/>
      <c r="AO314" s="52"/>
      <c r="AP314" s="52"/>
      <c r="AQ314" s="52"/>
      <c r="AR314" s="51"/>
      <c r="AS314" s="51"/>
      <c r="AT314" s="51"/>
      <c r="AU314" s="52"/>
      <c r="AV314" s="52"/>
      <c r="AW314" s="52"/>
      <c r="AX314" s="51"/>
      <c r="AY314" s="51"/>
      <c r="AZ314" s="51"/>
      <c r="BA314" s="52"/>
      <c r="BB314" s="52"/>
      <c r="BC314" s="52"/>
    </row>
    <row r="315" spans="1:55" ht="13" x14ac:dyDescent="0.3">
      <c r="A315" s="23">
        <f>'4JSON'!A309</f>
        <v>64311</v>
      </c>
      <c r="B315" s="20" t="str">
        <f>'4JSON'!B309</f>
        <v>Flight Attendants</v>
      </c>
      <c r="C315" s="24" t="str">
        <f>'4JSON'!D309</f>
        <v>MSo</v>
      </c>
      <c r="D315" s="24" t="e">
        <f ca="1">ABS(D$5-'4JSON'!C309)</f>
        <v>#VALUE!</v>
      </c>
      <c r="E315" s="24">
        <f ca="1">ABS(E$5-'4JSON'!E309)</f>
        <v>2</v>
      </c>
      <c r="F315" s="24">
        <f ca="1">ABS(F$5-'4JSON'!F309)</f>
        <v>3</v>
      </c>
      <c r="G315" s="24">
        <f ca="1">ABS(G$5-'4JSON'!G309)</f>
        <v>2</v>
      </c>
      <c r="H315" s="24">
        <f ca="1">ABS(H$5-'4JSON'!H309)</f>
        <v>3</v>
      </c>
      <c r="I315" s="24">
        <f>ABS(I$5-'4JSON'!I309)</f>
        <v>0</v>
      </c>
      <c r="J315" s="24">
        <f>ABS(J$5-'4JSON'!J309)</f>
        <v>0</v>
      </c>
      <c r="K315" s="24">
        <f>ABS(K$5-'4JSON'!K309)</f>
        <v>0</v>
      </c>
      <c r="L315" s="24">
        <f>ABS(L$5-'4JSON'!L309)</f>
        <v>0</v>
      </c>
      <c r="M315" s="53" t="e">
        <f t="shared" ca="1" si="5"/>
        <v>#VALUE!</v>
      </c>
      <c r="N315" s="56" t="e">
        <f t="shared" ca="1" si="6"/>
        <v>#VALUE!</v>
      </c>
      <c r="P315" s="51"/>
      <c r="Q315" s="51"/>
      <c r="S315" s="51"/>
      <c r="T315" s="51"/>
      <c r="Z315" s="55" t="str">
        <f t="shared" si="7"/>
        <v>MSO</v>
      </c>
      <c r="AF315" s="51"/>
      <c r="AG315" s="51"/>
      <c r="AH315" s="51"/>
      <c r="AI315" s="52"/>
      <c r="AJ315" s="52"/>
      <c r="AK315" s="52"/>
      <c r="AL315" s="51"/>
      <c r="AM315" s="51"/>
      <c r="AN315" s="51"/>
      <c r="AO315" s="52"/>
      <c r="AP315" s="52"/>
      <c r="AQ315" s="52"/>
      <c r="AR315" s="51"/>
      <c r="AS315" s="51"/>
      <c r="AT315" s="51"/>
      <c r="AU315" s="52"/>
      <c r="AV315" s="52"/>
      <c r="AW315" s="52"/>
      <c r="AX315" s="51"/>
      <c r="AY315" s="51"/>
      <c r="AZ315" s="51"/>
      <c r="BA315" s="52"/>
      <c r="BB315" s="52"/>
      <c r="BC315" s="52"/>
    </row>
    <row r="316" spans="1:55" ht="13" x14ac:dyDescent="0.3">
      <c r="A316" s="23">
        <f>'4JSON'!A310</f>
        <v>65200</v>
      </c>
      <c r="B316" s="20" t="str">
        <f>'4JSON'!B310</f>
        <v>Food and Beverage Servers</v>
      </c>
      <c r="C316" s="24" t="str">
        <f>'4JSON'!D310</f>
        <v>MSo</v>
      </c>
      <c r="D316" s="24" t="e">
        <f ca="1">ABS(D$5-'4JSON'!C310)</f>
        <v>#VALUE!</v>
      </c>
      <c r="E316" s="24">
        <f ca="1">ABS(E$5-'4JSON'!E310)</f>
        <v>2</v>
      </c>
      <c r="F316" s="24">
        <f ca="1">ABS(F$5-'4JSON'!F310)</f>
        <v>3</v>
      </c>
      <c r="G316" s="24">
        <f ca="1">ABS(G$5-'4JSON'!G310)</f>
        <v>2</v>
      </c>
      <c r="H316" s="24">
        <f ca="1">ABS(H$5-'4JSON'!H310)</f>
        <v>3</v>
      </c>
      <c r="I316" s="24">
        <f>ABS(I$5-'4JSON'!I310)</f>
        <v>0</v>
      </c>
      <c r="J316" s="24">
        <f>ABS(J$5-'4JSON'!J310)</f>
        <v>0</v>
      </c>
      <c r="K316" s="24">
        <f>ABS(K$5-'4JSON'!K310)</f>
        <v>0</v>
      </c>
      <c r="L316" s="24">
        <f>ABS(L$5-'4JSON'!L310)</f>
        <v>0</v>
      </c>
      <c r="M316" s="53" t="e">
        <f t="shared" ca="1" si="5"/>
        <v>#VALUE!</v>
      </c>
      <c r="N316" s="56" t="e">
        <f t="shared" ca="1" si="6"/>
        <v>#VALUE!</v>
      </c>
      <c r="P316" s="51"/>
      <c r="Q316" s="51"/>
      <c r="S316" s="51"/>
      <c r="T316" s="51"/>
      <c r="Z316" s="55" t="str">
        <f t="shared" si="7"/>
        <v>MSO</v>
      </c>
      <c r="AF316" s="51"/>
      <c r="AG316" s="51"/>
      <c r="AH316" s="51"/>
      <c r="AI316" s="52"/>
      <c r="AJ316" s="52"/>
      <c r="AK316" s="52"/>
      <c r="AL316" s="51"/>
      <c r="AM316" s="51"/>
      <c r="AN316" s="51"/>
      <c r="AO316" s="52"/>
      <c r="AP316" s="52"/>
      <c r="AQ316" s="52"/>
      <c r="AR316" s="51"/>
      <c r="AS316" s="51"/>
      <c r="AT316" s="51"/>
      <c r="AU316" s="52"/>
      <c r="AV316" s="52"/>
      <c r="AW316" s="52"/>
      <c r="AX316" s="51"/>
      <c r="AY316" s="51"/>
      <c r="AZ316" s="51"/>
      <c r="BA316" s="52"/>
      <c r="BB316" s="52"/>
      <c r="BC316" s="52"/>
    </row>
    <row r="317" spans="1:55" ht="13" x14ac:dyDescent="0.3">
      <c r="A317" s="23">
        <f>'4JSON'!A311</f>
        <v>14300</v>
      </c>
      <c r="B317" s="20" t="str">
        <f>'4JSON'!B311</f>
        <v>Library Clerks</v>
      </c>
      <c r="C317" s="24" t="str">
        <f>'4JSON'!D311</f>
        <v>MSo</v>
      </c>
      <c r="D317" s="24" t="e">
        <f ca="1">ABS(D$5-'4JSON'!C311)</f>
        <v>#VALUE!</v>
      </c>
      <c r="E317" s="24">
        <f ca="1">ABS(E$5-'4JSON'!E311)</f>
        <v>2</v>
      </c>
      <c r="F317" s="24">
        <f ca="1">ABS(F$5-'4JSON'!F311)</f>
        <v>3</v>
      </c>
      <c r="G317" s="24">
        <f ca="1">ABS(G$5-'4JSON'!G311)</f>
        <v>2</v>
      </c>
      <c r="H317" s="24">
        <f ca="1">ABS(H$5-'4JSON'!H311)</f>
        <v>3</v>
      </c>
      <c r="I317" s="24">
        <f>ABS(I$5-'4JSON'!I311)</f>
        <v>0</v>
      </c>
      <c r="J317" s="24">
        <f>ABS(J$5-'4JSON'!J311)</f>
        <v>0</v>
      </c>
      <c r="K317" s="24">
        <f>ABS(K$5-'4JSON'!K311)</f>
        <v>0</v>
      </c>
      <c r="L317" s="24">
        <f>ABS(L$5-'4JSON'!L311)</f>
        <v>0</v>
      </c>
      <c r="M317" s="53" t="e">
        <f t="shared" ca="1" si="5"/>
        <v>#VALUE!</v>
      </c>
      <c r="N317" s="56" t="e">
        <f t="shared" ca="1" si="6"/>
        <v>#VALUE!</v>
      </c>
      <c r="P317" s="51"/>
      <c r="Q317" s="51"/>
      <c r="S317" s="51"/>
      <c r="T317" s="51"/>
      <c r="Z317" s="55" t="str">
        <f t="shared" si="7"/>
        <v>MSO</v>
      </c>
      <c r="AF317" s="51"/>
      <c r="AG317" s="51"/>
      <c r="AH317" s="51"/>
      <c r="AI317" s="52"/>
      <c r="AJ317" s="52"/>
      <c r="AK317" s="52"/>
      <c r="AL317" s="51"/>
      <c r="AM317" s="51"/>
      <c r="AN317" s="51"/>
      <c r="AO317" s="52"/>
      <c r="AP317" s="52"/>
      <c r="AQ317" s="52"/>
      <c r="AR317" s="51"/>
      <c r="AS317" s="51"/>
      <c r="AT317" s="51"/>
      <c r="AU317" s="52"/>
      <c r="AV317" s="52"/>
      <c r="AW317" s="52"/>
      <c r="AX317" s="51"/>
      <c r="AY317" s="51"/>
      <c r="AZ317" s="51"/>
      <c r="BA317" s="52"/>
      <c r="BB317" s="52"/>
      <c r="BC317" s="52"/>
    </row>
    <row r="318" spans="1:55" ht="13" x14ac:dyDescent="0.3">
      <c r="A318" s="23">
        <f>'4JSON'!A312</f>
        <v>14102</v>
      </c>
      <c r="B318" s="20" t="str">
        <f>'4JSON'!B312</f>
        <v>Personnel Clerks</v>
      </c>
      <c r="C318" s="24" t="str">
        <f>'4JSON'!D312</f>
        <v>MSo</v>
      </c>
      <c r="D318" s="24" t="e">
        <f ca="1">ABS(D$5-'4JSON'!C312)</f>
        <v>#VALUE!</v>
      </c>
      <c r="E318" s="24">
        <f ca="1">ABS(E$5-'4JSON'!E312)</f>
        <v>2</v>
      </c>
      <c r="F318" s="24">
        <f ca="1">ABS(F$5-'4JSON'!F312)</f>
        <v>3</v>
      </c>
      <c r="G318" s="24">
        <f ca="1">ABS(G$5-'4JSON'!G312)</f>
        <v>2</v>
      </c>
      <c r="H318" s="24">
        <f ca="1">ABS(H$5-'4JSON'!H312)</f>
        <v>3</v>
      </c>
      <c r="I318" s="24">
        <f>ABS(I$5-'4JSON'!I312)</f>
        <v>0</v>
      </c>
      <c r="J318" s="24">
        <f>ABS(J$5-'4JSON'!J312)</f>
        <v>0</v>
      </c>
      <c r="K318" s="24">
        <f>ABS(K$5-'4JSON'!K312)</f>
        <v>0</v>
      </c>
      <c r="L318" s="24">
        <f>ABS(L$5-'4JSON'!L312)</f>
        <v>0</v>
      </c>
      <c r="M318" s="53" t="e">
        <f t="shared" ca="1" si="5"/>
        <v>#VALUE!</v>
      </c>
      <c r="N318" s="56" t="e">
        <f t="shared" ca="1" si="6"/>
        <v>#VALUE!</v>
      </c>
      <c r="P318" s="51"/>
      <c r="Q318" s="51"/>
      <c r="S318" s="51"/>
      <c r="T318" s="51"/>
      <c r="Z318" s="55" t="str">
        <f t="shared" si="7"/>
        <v>MSO</v>
      </c>
      <c r="AF318" s="51"/>
      <c r="AG318" s="51"/>
      <c r="AH318" s="51"/>
      <c r="AI318" s="52"/>
      <c r="AJ318" s="52"/>
      <c r="AK318" s="52"/>
      <c r="AL318" s="51"/>
      <c r="AM318" s="51"/>
      <c r="AN318" s="51"/>
      <c r="AO318" s="52"/>
      <c r="AP318" s="52"/>
      <c r="AQ318" s="52"/>
      <c r="AR318" s="51"/>
      <c r="AS318" s="51"/>
      <c r="AT318" s="51"/>
      <c r="AU318" s="52"/>
      <c r="AV318" s="52"/>
      <c r="AW318" s="52"/>
      <c r="AX318" s="51"/>
      <c r="AY318" s="51"/>
      <c r="AZ318" s="51"/>
      <c r="BA318" s="52"/>
      <c r="BB318" s="52"/>
      <c r="BC318" s="52"/>
    </row>
    <row r="319" spans="1:55" ht="13" x14ac:dyDescent="0.3">
      <c r="A319" s="23">
        <f>'4JSON'!A313</f>
        <v>33109</v>
      </c>
      <c r="B319" s="20" t="str">
        <f>'4JSON'!B313</f>
        <v>Therapy Assistants</v>
      </c>
      <c r="C319" s="24" t="str">
        <f>'4JSON'!D313</f>
        <v>MSo</v>
      </c>
      <c r="D319" s="24" t="e">
        <f ca="1">ABS(D$5-'4JSON'!C313)</f>
        <v>#VALUE!</v>
      </c>
      <c r="E319" s="24">
        <f ca="1">ABS(E$5-'4JSON'!E313)</f>
        <v>2</v>
      </c>
      <c r="F319" s="24">
        <f ca="1">ABS(F$5-'4JSON'!F313)</f>
        <v>3</v>
      </c>
      <c r="G319" s="24">
        <f ca="1">ABS(G$5-'4JSON'!G313)</f>
        <v>2</v>
      </c>
      <c r="H319" s="24">
        <f ca="1">ABS(H$5-'4JSON'!H313)</f>
        <v>3</v>
      </c>
      <c r="I319" s="24">
        <f>ABS(I$5-'4JSON'!I313)</f>
        <v>0</v>
      </c>
      <c r="J319" s="24">
        <f>ABS(J$5-'4JSON'!J313)</f>
        <v>0</v>
      </c>
      <c r="K319" s="24">
        <f>ABS(K$5-'4JSON'!K313)</f>
        <v>0</v>
      </c>
      <c r="L319" s="24">
        <f>ABS(L$5-'4JSON'!L313)</f>
        <v>0</v>
      </c>
      <c r="M319" s="53" t="e">
        <f t="shared" ca="1" si="5"/>
        <v>#VALUE!</v>
      </c>
      <c r="N319" s="56" t="e">
        <f t="shared" ca="1" si="6"/>
        <v>#VALUE!</v>
      </c>
      <c r="P319" s="51"/>
      <c r="Q319" s="51"/>
      <c r="S319" s="51"/>
      <c r="T319" s="51"/>
      <c r="Z319" s="55" t="str">
        <f t="shared" si="7"/>
        <v>MSO</v>
      </c>
      <c r="AF319" s="51"/>
      <c r="AG319" s="51"/>
      <c r="AH319" s="51"/>
      <c r="AI319" s="52"/>
      <c r="AJ319" s="52"/>
      <c r="AK319" s="52"/>
      <c r="AL319" s="51"/>
      <c r="AM319" s="51"/>
      <c r="AN319" s="51"/>
      <c r="AO319" s="52"/>
      <c r="AP319" s="52"/>
      <c r="AQ319" s="52"/>
      <c r="AR319" s="51"/>
      <c r="AS319" s="51"/>
      <c r="AT319" s="51"/>
      <c r="AU319" s="52"/>
      <c r="AV319" s="52"/>
      <c r="AW319" s="52"/>
      <c r="AX319" s="51"/>
      <c r="AY319" s="51"/>
      <c r="AZ319" s="51"/>
      <c r="BA319" s="52"/>
      <c r="BB319" s="52"/>
      <c r="BC319" s="52"/>
    </row>
    <row r="320" spans="1:55" ht="13" x14ac:dyDescent="0.3">
      <c r="A320" s="23">
        <f>'4JSON'!A314</f>
        <v>22221</v>
      </c>
      <c r="B320" s="20" t="str">
        <f>'4JSON'!B314</f>
        <v>User Support Technicians</v>
      </c>
      <c r="C320" s="24" t="str">
        <f>'4JSON'!D314</f>
        <v>MSo</v>
      </c>
      <c r="D320" s="24" t="e">
        <f ca="1">ABS(D$5-'4JSON'!C314)</f>
        <v>#VALUE!</v>
      </c>
      <c r="E320" s="24">
        <f ca="1">ABS(E$5-'4JSON'!E314)</f>
        <v>2</v>
      </c>
      <c r="F320" s="24">
        <f ca="1">ABS(F$5-'4JSON'!F314)</f>
        <v>3</v>
      </c>
      <c r="G320" s="24">
        <f ca="1">ABS(G$5-'4JSON'!G314)</f>
        <v>2</v>
      </c>
      <c r="H320" s="24">
        <f ca="1">ABS(H$5-'4JSON'!H314)</f>
        <v>3</v>
      </c>
      <c r="I320" s="24">
        <f>ABS(I$5-'4JSON'!I314)</f>
        <v>0</v>
      </c>
      <c r="J320" s="24">
        <f>ABS(J$5-'4JSON'!J314)</f>
        <v>0</v>
      </c>
      <c r="K320" s="24">
        <f>ABS(K$5-'4JSON'!K314)</f>
        <v>0</v>
      </c>
      <c r="L320" s="24">
        <f>ABS(L$5-'4JSON'!L314)</f>
        <v>0</v>
      </c>
      <c r="M320" s="53" t="e">
        <f t="shared" ca="1" si="5"/>
        <v>#VALUE!</v>
      </c>
      <c r="N320" s="56" t="e">
        <f t="shared" ca="1" si="6"/>
        <v>#VALUE!</v>
      </c>
      <c r="P320" s="51"/>
      <c r="Q320" s="51"/>
      <c r="S320" s="51"/>
      <c r="T320" s="51"/>
      <c r="Z320" s="55" t="str">
        <f t="shared" si="7"/>
        <v>MSO</v>
      </c>
      <c r="AF320" s="51"/>
      <c r="AG320" s="51"/>
      <c r="AH320" s="51"/>
      <c r="AI320" s="52"/>
      <c r="AJ320" s="52"/>
      <c r="AK320" s="52"/>
      <c r="AL320" s="51"/>
      <c r="AM320" s="51"/>
      <c r="AN320" s="51"/>
      <c r="AO320" s="52"/>
      <c r="AP320" s="52"/>
      <c r="AQ320" s="52"/>
      <c r="AR320" s="51"/>
      <c r="AS320" s="51"/>
      <c r="AT320" s="51"/>
      <c r="AU320" s="52"/>
      <c r="AV320" s="52"/>
      <c r="AW320" s="52"/>
      <c r="AX320" s="51"/>
      <c r="AY320" s="51"/>
      <c r="AZ320" s="51"/>
      <c r="BA320" s="52"/>
      <c r="BB320" s="52"/>
      <c r="BC320" s="52"/>
    </row>
    <row r="321" spans="1:55" ht="13" x14ac:dyDescent="0.3">
      <c r="A321" s="23">
        <f>'4JSON'!A315</f>
        <v>65201</v>
      </c>
      <c r="B321" s="20" t="str">
        <f>'4JSON'!B315</f>
        <v>Food Service Counter Attendants and Food Preparers</v>
      </c>
      <c r="C321" s="24" t="str">
        <f>'4JSON'!D315</f>
        <v>Mso</v>
      </c>
      <c r="D321" s="24" t="e">
        <f ca="1">ABS(D$5-'4JSON'!C315)</f>
        <v>#VALUE!</v>
      </c>
      <c r="E321" s="24">
        <f ca="1">ABS(E$5-'4JSON'!E315)</f>
        <v>2</v>
      </c>
      <c r="F321" s="24">
        <f ca="1">ABS(F$5-'4JSON'!F315)</f>
        <v>3</v>
      </c>
      <c r="G321" s="24">
        <f ca="1">ABS(G$5-'4JSON'!G315)</f>
        <v>2</v>
      </c>
      <c r="H321" s="24">
        <f ca="1">ABS(H$5-'4JSON'!H315)</f>
        <v>3</v>
      </c>
      <c r="I321" s="24">
        <f>ABS(I$5-'4JSON'!I315)</f>
        <v>0</v>
      </c>
      <c r="J321" s="24">
        <f>ABS(J$5-'4JSON'!J315)</f>
        <v>0</v>
      </c>
      <c r="K321" s="24">
        <f>ABS(K$5-'4JSON'!K315)</f>
        <v>0</v>
      </c>
      <c r="L321" s="24">
        <f>ABS(L$5-'4JSON'!L315)</f>
        <v>0</v>
      </c>
      <c r="M321" s="53" t="e">
        <f t="shared" ca="1" si="5"/>
        <v>#VALUE!</v>
      </c>
      <c r="N321" s="56" t="e">
        <f t="shared" ca="1" si="6"/>
        <v>#VALUE!</v>
      </c>
      <c r="P321" s="51"/>
      <c r="Q321" s="51"/>
      <c r="S321" s="51"/>
      <c r="T321" s="51"/>
      <c r="Z321" s="55" t="str">
        <f t="shared" si="7"/>
        <v>MSO</v>
      </c>
      <c r="AF321" s="51"/>
      <c r="AG321" s="51"/>
      <c r="AH321" s="51"/>
      <c r="AI321" s="52"/>
      <c r="AJ321" s="52"/>
      <c r="AK321" s="52"/>
      <c r="AL321" s="51"/>
      <c r="AM321" s="51"/>
      <c r="AN321" s="51"/>
      <c r="AO321" s="52"/>
      <c r="AP321" s="52"/>
      <c r="AQ321" s="52"/>
      <c r="AR321" s="51"/>
      <c r="AS321" s="51"/>
      <c r="AT321" s="51"/>
      <c r="AU321" s="52"/>
      <c r="AV321" s="52"/>
      <c r="AW321" s="52"/>
      <c r="AX321" s="51"/>
      <c r="AY321" s="51"/>
      <c r="AZ321" s="51"/>
      <c r="BA321" s="52"/>
      <c r="BB321" s="52"/>
      <c r="BC321" s="52"/>
    </row>
    <row r="322" spans="1:55" ht="13" x14ac:dyDescent="0.3">
      <c r="A322" s="23">
        <f>'4JSON'!A316</f>
        <v>65102</v>
      </c>
      <c r="B322" s="20" t="str">
        <f>'4JSON'!B316</f>
        <v>Grocery Clerks and Store Shelf Stockers</v>
      </c>
      <c r="C322" s="24" t="str">
        <f>'4JSON'!D316</f>
        <v>Mso</v>
      </c>
      <c r="D322" s="24" t="e">
        <f ca="1">ABS(D$5-'4JSON'!C316)</f>
        <v>#VALUE!</v>
      </c>
      <c r="E322" s="24">
        <f ca="1">ABS(E$5-'4JSON'!E316)</f>
        <v>2</v>
      </c>
      <c r="F322" s="24">
        <f ca="1">ABS(F$5-'4JSON'!F316)</f>
        <v>3</v>
      </c>
      <c r="G322" s="24">
        <f ca="1">ABS(G$5-'4JSON'!G316)</f>
        <v>2</v>
      </c>
      <c r="H322" s="24">
        <f ca="1">ABS(H$5-'4JSON'!H316)</f>
        <v>3</v>
      </c>
      <c r="I322" s="24">
        <f>ABS(I$5-'4JSON'!I316)</f>
        <v>0</v>
      </c>
      <c r="J322" s="24">
        <f>ABS(J$5-'4JSON'!J316)</f>
        <v>0</v>
      </c>
      <c r="K322" s="24">
        <f>ABS(K$5-'4JSON'!K316)</f>
        <v>0</v>
      </c>
      <c r="L322" s="24">
        <f>ABS(L$5-'4JSON'!L316)</f>
        <v>0</v>
      </c>
      <c r="M322" s="53" t="e">
        <f t="shared" ca="1" si="5"/>
        <v>#VALUE!</v>
      </c>
      <c r="N322" s="56" t="e">
        <f t="shared" ca="1" si="6"/>
        <v>#VALUE!</v>
      </c>
      <c r="P322" s="51"/>
      <c r="Q322" s="51"/>
      <c r="S322" s="51"/>
      <c r="T322" s="51"/>
      <c r="Z322" s="55" t="str">
        <f t="shared" si="7"/>
        <v>MSO</v>
      </c>
      <c r="AF322" s="51"/>
      <c r="AG322" s="51"/>
      <c r="AH322" s="51"/>
      <c r="AI322" s="52"/>
      <c r="AJ322" s="52"/>
      <c r="AK322" s="52"/>
      <c r="AL322" s="51"/>
      <c r="AM322" s="51"/>
      <c r="AN322" s="51"/>
      <c r="AO322" s="52"/>
      <c r="AP322" s="52"/>
      <c r="AQ322" s="52"/>
      <c r="AR322" s="51"/>
      <c r="AS322" s="51"/>
      <c r="AT322" s="51"/>
      <c r="AU322" s="52"/>
      <c r="AV322" s="52"/>
      <c r="AW322" s="52"/>
      <c r="AX322" s="51"/>
      <c r="AY322" s="51"/>
      <c r="AZ322" s="51"/>
      <c r="BA322" s="52"/>
      <c r="BB322" s="52"/>
      <c r="BC322" s="52"/>
    </row>
    <row r="323" spans="1:55" ht="13" x14ac:dyDescent="0.3">
      <c r="A323" s="23">
        <f>'4JSON'!A317</f>
        <v>65211</v>
      </c>
      <c r="B323" s="20" t="str">
        <f>'4JSON'!B317</f>
        <v>Amusement Attraction Operators</v>
      </c>
      <c r="C323" s="24" t="str">
        <f>'4JSON'!D317</f>
        <v>OMS</v>
      </c>
      <c r="D323" s="24" t="e">
        <f ca="1">ABS(D$5-'4JSON'!C317)</f>
        <v>#VALUE!</v>
      </c>
      <c r="E323" s="24">
        <f ca="1">ABS(E$5-'4JSON'!E317)</f>
        <v>2</v>
      </c>
      <c r="F323" s="24">
        <f ca="1">ABS(F$5-'4JSON'!F317)</f>
        <v>3</v>
      </c>
      <c r="G323" s="24">
        <f ca="1">ABS(G$5-'4JSON'!G317)</f>
        <v>2</v>
      </c>
      <c r="H323" s="24">
        <f ca="1">ABS(H$5-'4JSON'!H317)</f>
        <v>3</v>
      </c>
      <c r="I323" s="24">
        <f>ABS(I$5-'4JSON'!I317)</f>
        <v>0</v>
      </c>
      <c r="J323" s="24">
        <f>ABS(J$5-'4JSON'!J317)</f>
        <v>0</v>
      </c>
      <c r="K323" s="24">
        <f>ABS(K$5-'4JSON'!K317)</f>
        <v>0</v>
      </c>
      <c r="L323" s="24">
        <f>ABS(L$5-'4JSON'!L317)</f>
        <v>0</v>
      </c>
      <c r="M323" s="53" t="e">
        <f t="shared" ca="1" si="5"/>
        <v>#VALUE!</v>
      </c>
      <c r="N323" s="56" t="e">
        <f t="shared" ca="1" si="6"/>
        <v>#VALUE!</v>
      </c>
      <c r="P323" s="51"/>
      <c r="Q323" s="51"/>
      <c r="S323" s="51"/>
      <c r="T323" s="51"/>
      <c r="Z323" s="55" t="str">
        <f t="shared" si="7"/>
        <v>OMS</v>
      </c>
      <c r="AF323" s="51"/>
      <c r="AG323" s="51"/>
      <c r="AH323" s="51"/>
      <c r="AI323" s="52"/>
      <c r="AJ323" s="52"/>
      <c r="AK323" s="52"/>
      <c r="AL323" s="51"/>
      <c r="AM323" s="51"/>
      <c r="AN323" s="51"/>
      <c r="AO323" s="52"/>
      <c r="AP323" s="52"/>
      <c r="AQ323" s="52"/>
      <c r="AR323" s="51"/>
      <c r="AS323" s="51"/>
      <c r="AT323" s="51"/>
      <c r="AU323" s="52"/>
      <c r="AV323" s="52"/>
      <c r="AW323" s="52"/>
      <c r="AX323" s="51"/>
      <c r="AY323" s="51"/>
      <c r="AZ323" s="51"/>
      <c r="BA323" s="52"/>
      <c r="BB323" s="52"/>
      <c r="BC323" s="52"/>
    </row>
    <row r="324" spans="1:55" ht="13" x14ac:dyDescent="0.3">
      <c r="A324" s="23">
        <f>'4JSON'!A318</f>
        <v>63210</v>
      </c>
      <c r="B324" s="20" t="str">
        <f>'4JSON'!B318</f>
        <v>Barbers</v>
      </c>
      <c r="C324" s="24" t="str">
        <f>'4JSON'!D318</f>
        <v>OMS</v>
      </c>
      <c r="D324" s="24" t="e">
        <f ca="1">ABS(D$5-'4JSON'!C318)</f>
        <v>#VALUE!</v>
      </c>
      <c r="E324" s="24">
        <f ca="1">ABS(E$5-'4JSON'!E318)</f>
        <v>2</v>
      </c>
      <c r="F324" s="24">
        <f ca="1">ABS(F$5-'4JSON'!F318)</f>
        <v>3</v>
      </c>
      <c r="G324" s="24">
        <f ca="1">ABS(G$5-'4JSON'!G318)</f>
        <v>2</v>
      </c>
      <c r="H324" s="24">
        <f ca="1">ABS(H$5-'4JSON'!H318)</f>
        <v>3</v>
      </c>
      <c r="I324" s="24">
        <f>ABS(I$5-'4JSON'!I318)</f>
        <v>0</v>
      </c>
      <c r="J324" s="24">
        <f>ABS(J$5-'4JSON'!J318)</f>
        <v>0</v>
      </c>
      <c r="K324" s="24">
        <f>ABS(K$5-'4JSON'!K318)</f>
        <v>0</v>
      </c>
      <c r="L324" s="24">
        <f>ABS(L$5-'4JSON'!L318)</f>
        <v>0</v>
      </c>
      <c r="M324" s="53" t="e">
        <f t="shared" ca="1" si="5"/>
        <v>#VALUE!</v>
      </c>
      <c r="N324" s="56" t="e">
        <f t="shared" ca="1" si="6"/>
        <v>#VALUE!</v>
      </c>
      <c r="P324" s="51"/>
      <c r="Q324" s="51"/>
      <c r="S324" s="51"/>
      <c r="T324" s="51"/>
      <c r="Z324" s="55" t="str">
        <f t="shared" si="7"/>
        <v>OMS</v>
      </c>
      <c r="AF324" s="51"/>
      <c r="AG324" s="51"/>
      <c r="AH324" s="51"/>
      <c r="AI324" s="52"/>
      <c r="AJ324" s="52"/>
      <c r="AK324" s="52"/>
      <c r="AL324" s="51"/>
      <c r="AM324" s="51"/>
      <c r="AN324" s="51"/>
      <c r="AO324" s="52"/>
      <c r="AP324" s="52"/>
      <c r="AQ324" s="52"/>
      <c r="AR324" s="51"/>
      <c r="AS324" s="51"/>
      <c r="AT324" s="51"/>
      <c r="AU324" s="52"/>
      <c r="AV324" s="52"/>
      <c r="AW324" s="52"/>
      <c r="AX324" s="51"/>
      <c r="AY324" s="51"/>
      <c r="AZ324" s="51"/>
      <c r="BA324" s="52"/>
      <c r="BB324" s="52"/>
      <c r="BC324" s="52"/>
    </row>
    <row r="325" spans="1:55" ht="13" x14ac:dyDescent="0.3">
      <c r="A325" s="23">
        <f>'4JSON'!A319</f>
        <v>73301</v>
      </c>
      <c r="B325" s="20" t="str">
        <f>'4JSON'!B319</f>
        <v>Bus and Streetcar Drivers</v>
      </c>
      <c r="C325" s="24" t="str">
        <f>'4JSON'!D319</f>
        <v>OMS</v>
      </c>
      <c r="D325" s="24" t="e">
        <f ca="1">ABS(D$5-'4JSON'!C319)</f>
        <v>#VALUE!</v>
      </c>
      <c r="E325" s="24">
        <f ca="1">ABS(E$5-'4JSON'!E319)</f>
        <v>2</v>
      </c>
      <c r="F325" s="24">
        <f ca="1">ABS(F$5-'4JSON'!F319)</f>
        <v>3</v>
      </c>
      <c r="G325" s="24">
        <f ca="1">ABS(G$5-'4JSON'!G319)</f>
        <v>2</v>
      </c>
      <c r="H325" s="24">
        <f ca="1">ABS(H$5-'4JSON'!H319)</f>
        <v>3</v>
      </c>
      <c r="I325" s="24">
        <f>ABS(I$5-'4JSON'!I319)</f>
        <v>0</v>
      </c>
      <c r="J325" s="24">
        <f>ABS(J$5-'4JSON'!J319)</f>
        <v>0</v>
      </c>
      <c r="K325" s="24">
        <f>ABS(K$5-'4JSON'!K319)</f>
        <v>0</v>
      </c>
      <c r="L325" s="24">
        <f>ABS(L$5-'4JSON'!L319)</f>
        <v>0</v>
      </c>
      <c r="M325" s="53" t="e">
        <f t="shared" ca="1" si="5"/>
        <v>#VALUE!</v>
      </c>
      <c r="N325" s="56" t="e">
        <f t="shared" ca="1" si="6"/>
        <v>#VALUE!</v>
      </c>
      <c r="P325" s="51"/>
      <c r="Q325" s="51"/>
      <c r="S325" s="51"/>
      <c r="T325" s="51"/>
      <c r="Z325" s="55" t="str">
        <f t="shared" si="7"/>
        <v>OMS</v>
      </c>
      <c r="AF325" s="51"/>
      <c r="AG325" s="51"/>
      <c r="AH325" s="51"/>
      <c r="AI325" s="52"/>
      <c r="AJ325" s="52"/>
      <c r="AK325" s="52"/>
      <c r="AL325" s="51"/>
      <c r="AM325" s="51"/>
      <c r="AN325" s="51"/>
      <c r="AO325" s="52"/>
      <c r="AP325" s="52"/>
      <c r="AQ325" s="52"/>
      <c r="AR325" s="51"/>
      <c r="AS325" s="51"/>
      <c r="AT325" s="51"/>
      <c r="AU325" s="52"/>
      <c r="AV325" s="52"/>
      <c r="AW325" s="52"/>
      <c r="AX325" s="51"/>
      <c r="AY325" s="51"/>
      <c r="AZ325" s="51"/>
      <c r="BA325" s="52"/>
      <c r="BB325" s="52"/>
      <c r="BC325" s="52"/>
    </row>
    <row r="326" spans="1:55" ht="13" x14ac:dyDescent="0.3">
      <c r="A326" s="23">
        <f>'4JSON'!A320</f>
        <v>75200</v>
      </c>
      <c r="B326" s="20" t="str">
        <f>'4JSON'!B320</f>
        <v>Chauffeurs</v>
      </c>
      <c r="C326" s="24" t="str">
        <f>'4JSON'!D320</f>
        <v>OMS</v>
      </c>
      <c r="D326" s="24" t="e">
        <f ca="1">ABS(D$5-'4JSON'!C320)</f>
        <v>#VALUE!</v>
      </c>
      <c r="E326" s="24">
        <f ca="1">ABS(E$5-'4JSON'!E320)</f>
        <v>2</v>
      </c>
      <c r="F326" s="24">
        <f ca="1">ABS(F$5-'4JSON'!F320)</f>
        <v>3</v>
      </c>
      <c r="G326" s="24">
        <f ca="1">ABS(G$5-'4JSON'!G320)</f>
        <v>2</v>
      </c>
      <c r="H326" s="24">
        <f ca="1">ABS(H$5-'4JSON'!H320)</f>
        <v>3</v>
      </c>
      <c r="I326" s="24">
        <f>ABS(I$5-'4JSON'!I320)</f>
        <v>0</v>
      </c>
      <c r="J326" s="24">
        <f>ABS(J$5-'4JSON'!J320)</f>
        <v>0</v>
      </c>
      <c r="K326" s="24">
        <f>ABS(K$5-'4JSON'!K320)</f>
        <v>0</v>
      </c>
      <c r="L326" s="24">
        <f>ABS(L$5-'4JSON'!L320)</f>
        <v>0</v>
      </c>
      <c r="M326" s="53" t="e">
        <f t="shared" ca="1" si="5"/>
        <v>#VALUE!</v>
      </c>
      <c r="N326" s="56" t="e">
        <f t="shared" ca="1" si="6"/>
        <v>#VALUE!</v>
      </c>
      <c r="P326" s="51"/>
      <c r="Q326" s="51"/>
      <c r="S326" s="51"/>
      <c r="T326" s="51"/>
      <c r="Z326" s="55" t="str">
        <f t="shared" si="7"/>
        <v>OMS</v>
      </c>
      <c r="AF326" s="51"/>
      <c r="AG326" s="51"/>
      <c r="AH326" s="51"/>
      <c r="AI326" s="52"/>
      <c r="AJ326" s="52"/>
      <c r="AK326" s="52"/>
      <c r="AL326" s="51"/>
      <c r="AM326" s="51"/>
      <c r="AN326" s="51"/>
      <c r="AO326" s="52"/>
      <c r="AP326" s="52"/>
      <c r="AQ326" s="52"/>
      <c r="AR326" s="51"/>
      <c r="AS326" s="51"/>
      <c r="AT326" s="51"/>
      <c r="AU326" s="52"/>
      <c r="AV326" s="52"/>
      <c r="AW326" s="52"/>
      <c r="AX326" s="51"/>
      <c r="AY326" s="51"/>
      <c r="AZ326" s="51"/>
      <c r="BA326" s="52"/>
      <c r="BB326" s="52"/>
      <c r="BC326" s="52"/>
    </row>
    <row r="327" spans="1:55" ht="13" x14ac:dyDescent="0.3">
      <c r="A327" s="23">
        <f>'4JSON'!A321</f>
        <v>32100</v>
      </c>
      <c r="B327" s="20" t="str">
        <f>'4JSON'!B321</f>
        <v>Opticians</v>
      </c>
      <c r="C327" s="24" t="str">
        <f>'4JSON'!D321</f>
        <v>OMS</v>
      </c>
      <c r="D327" s="24" t="e">
        <f ca="1">ABS(D$5-'4JSON'!C321)</f>
        <v>#VALUE!</v>
      </c>
      <c r="E327" s="24">
        <f ca="1">ABS(E$5-'4JSON'!E321)</f>
        <v>2</v>
      </c>
      <c r="F327" s="24">
        <f ca="1">ABS(F$5-'4JSON'!F321)</f>
        <v>3</v>
      </c>
      <c r="G327" s="24">
        <f ca="1">ABS(G$5-'4JSON'!G321)</f>
        <v>2</v>
      </c>
      <c r="H327" s="24">
        <f ca="1">ABS(H$5-'4JSON'!H321)</f>
        <v>3</v>
      </c>
      <c r="I327" s="24">
        <f>ABS(I$5-'4JSON'!I321)</f>
        <v>0</v>
      </c>
      <c r="J327" s="24">
        <f>ABS(J$5-'4JSON'!J321)</f>
        <v>0</v>
      </c>
      <c r="K327" s="24">
        <f>ABS(K$5-'4JSON'!K321)</f>
        <v>0</v>
      </c>
      <c r="L327" s="24">
        <f>ABS(L$5-'4JSON'!L321)</f>
        <v>0</v>
      </c>
      <c r="M327" s="53" t="e">
        <f t="shared" ca="1" si="5"/>
        <v>#VALUE!</v>
      </c>
      <c r="N327" s="56" t="e">
        <f t="shared" ca="1" si="6"/>
        <v>#VALUE!</v>
      </c>
      <c r="P327" s="51"/>
      <c r="Q327" s="51"/>
      <c r="S327" s="51"/>
      <c r="T327" s="51"/>
      <c r="Z327" s="55" t="str">
        <f t="shared" si="7"/>
        <v>OMS</v>
      </c>
      <c r="AF327" s="51"/>
      <c r="AG327" s="51"/>
      <c r="AH327" s="51"/>
      <c r="AI327" s="52"/>
      <c r="AJ327" s="52"/>
      <c r="AK327" s="52"/>
      <c r="AL327" s="51"/>
      <c r="AM327" s="51"/>
      <c r="AN327" s="51"/>
      <c r="AO327" s="52"/>
      <c r="AP327" s="52"/>
      <c r="AQ327" s="52"/>
      <c r="AR327" s="51"/>
      <c r="AS327" s="51"/>
      <c r="AT327" s="51"/>
      <c r="AU327" s="52"/>
      <c r="AV327" s="52"/>
      <c r="AW327" s="52"/>
      <c r="AX327" s="51"/>
      <c r="AY327" s="51"/>
      <c r="AZ327" s="51"/>
      <c r="BA327" s="52"/>
      <c r="BB327" s="52"/>
      <c r="BC327" s="52"/>
    </row>
    <row r="328" spans="1:55" ht="13" x14ac:dyDescent="0.3">
      <c r="A328" s="23">
        <f>'4JSON'!A322</f>
        <v>14404</v>
      </c>
      <c r="B328" s="20" t="str">
        <f>'4JSON'!B322</f>
        <v>Radio Operators</v>
      </c>
      <c r="C328" s="24" t="str">
        <f>'4JSON'!D322</f>
        <v>OMS</v>
      </c>
      <c r="D328" s="24" t="e">
        <f ca="1">ABS(D$5-'4JSON'!C322)</f>
        <v>#VALUE!</v>
      </c>
      <c r="E328" s="24">
        <f ca="1">ABS(E$5-'4JSON'!E322)</f>
        <v>2</v>
      </c>
      <c r="F328" s="24">
        <f ca="1">ABS(F$5-'4JSON'!F322)</f>
        <v>3</v>
      </c>
      <c r="G328" s="24">
        <f ca="1">ABS(G$5-'4JSON'!G322)</f>
        <v>2</v>
      </c>
      <c r="H328" s="24">
        <f ca="1">ABS(H$5-'4JSON'!H322)</f>
        <v>3</v>
      </c>
      <c r="I328" s="24">
        <f>ABS(I$5-'4JSON'!I322)</f>
        <v>0</v>
      </c>
      <c r="J328" s="24">
        <f>ABS(J$5-'4JSON'!J322)</f>
        <v>0</v>
      </c>
      <c r="K328" s="24">
        <f>ABS(K$5-'4JSON'!K322)</f>
        <v>0</v>
      </c>
      <c r="L328" s="24">
        <f>ABS(L$5-'4JSON'!L322)</f>
        <v>0</v>
      </c>
      <c r="M328" s="53" t="e">
        <f t="shared" ca="1" si="5"/>
        <v>#VALUE!</v>
      </c>
      <c r="N328" s="56" t="e">
        <f t="shared" ca="1" si="6"/>
        <v>#VALUE!</v>
      </c>
      <c r="P328" s="51"/>
      <c r="Q328" s="51"/>
      <c r="S328" s="51"/>
      <c r="T328" s="51"/>
      <c r="Z328" s="55" t="str">
        <f t="shared" si="7"/>
        <v>OMS</v>
      </c>
      <c r="AF328" s="51"/>
      <c r="AG328" s="51"/>
      <c r="AH328" s="51"/>
      <c r="AI328" s="52"/>
      <c r="AJ328" s="52"/>
      <c r="AK328" s="52"/>
      <c r="AL328" s="51"/>
      <c r="AM328" s="51"/>
      <c r="AN328" s="51"/>
      <c r="AO328" s="52"/>
      <c r="AP328" s="52"/>
      <c r="AQ328" s="52"/>
      <c r="AR328" s="51"/>
      <c r="AS328" s="51"/>
      <c r="AT328" s="51"/>
      <c r="AU328" s="52"/>
      <c r="AV328" s="52"/>
      <c r="AW328" s="52"/>
      <c r="AX328" s="51"/>
      <c r="AY328" s="51"/>
      <c r="AZ328" s="51"/>
      <c r="BA328" s="52"/>
      <c r="BB328" s="52"/>
      <c r="BC328" s="52"/>
    </row>
    <row r="329" spans="1:55" ht="13" x14ac:dyDescent="0.3">
      <c r="A329" s="23">
        <f>'4JSON'!A323</f>
        <v>73301</v>
      </c>
      <c r="B329" s="20" t="str">
        <f>'4JSON'!B323</f>
        <v>School Bus Drivers</v>
      </c>
      <c r="C329" s="24" t="str">
        <f>'4JSON'!D323</f>
        <v>OMS</v>
      </c>
      <c r="D329" s="24" t="e">
        <f ca="1">ABS(D$5-'4JSON'!C323)</f>
        <v>#VALUE!</v>
      </c>
      <c r="E329" s="24">
        <f ca="1">ABS(E$5-'4JSON'!E323)</f>
        <v>2</v>
      </c>
      <c r="F329" s="24">
        <f ca="1">ABS(F$5-'4JSON'!F323)</f>
        <v>3</v>
      </c>
      <c r="G329" s="24">
        <f ca="1">ABS(G$5-'4JSON'!G323)</f>
        <v>2</v>
      </c>
      <c r="H329" s="24">
        <f ca="1">ABS(H$5-'4JSON'!H323)</f>
        <v>3</v>
      </c>
      <c r="I329" s="24">
        <f>ABS(I$5-'4JSON'!I323)</f>
        <v>0</v>
      </c>
      <c r="J329" s="24">
        <f>ABS(J$5-'4JSON'!J323)</f>
        <v>0</v>
      </c>
      <c r="K329" s="24">
        <f>ABS(K$5-'4JSON'!K323)</f>
        <v>0</v>
      </c>
      <c r="L329" s="24">
        <f>ABS(L$5-'4JSON'!L323)</f>
        <v>0</v>
      </c>
      <c r="M329" s="53" t="e">
        <f t="shared" ca="1" si="5"/>
        <v>#VALUE!</v>
      </c>
      <c r="N329" s="56" t="e">
        <f t="shared" ca="1" si="6"/>
        <v>#VALUE!</v>
      </c>
      <c r="P329" s="51"/>
      <c r="Q329" s="51"/>
      <c r="S329" s="51"/>
      <c r="T329" s="51"/>
      <c r="Z329" s="55" t="str">
        <f t="shared" si="7"/>
        <v>OMS</v>
      </c>
      <c r="AF329" s="51"/>
      <c r="AG329" s="51"/>
      <c r="AH329" s="51"/>
      <c r="AI329" s="52"/>
      <c r="AJ329" s="52"/>
      <c r="AK329" s="52"/>
      <c r="AL329" s="51"/>
      <c r="AM329" s="51"/>
      <c r="AN329" s="51"/>
      <c r="AO329" s="52"/>
      <c r="AP329" s="52"/>
      <c r="AQ329" s="52"/>
      <c r="AR329" s="51"/>
      <c r="AS329" s="51"/>
      <c r="AT329" s="51"/>
      <c r="AU329" s="52"/>
      <c r="AV329" s="52"/>
      <c r="AW329" s="52"/>
      <c r="AX329" s="51"/>
      <c r="AY329" s="51"/>
      <c r="AZ329" s="51"/>
      <c r="BA329" s="52"/>
      <c r="BB329" s="52"/>
      <c r="BC329" s="52"/>
    </row>
    <row r="330" spans="1:55" ht="13" x14ac:dyDescent="0.3">
      <c r="A330" s="23">
        <f>'4JSON'!A324</f>
        <v>75200</v>
      </c>
      <c r="B330" s="20" t="str">
        <f>'4JSON'!B324</f>
        <v>Taxi and Limousine Drivers</v>
      </c>
      <c r="C330" s="24" t="str">
        <f>'4JSON'!D324</f>
        <v>OMS</v>
      </c>
      <c r="D330" s="24" t="e">
        <f ca="1">ABS(D$5-'4JSON'!C324)</f>
        <v>#VALUE!</v>
      </c>
      <c r="E330" s="24">
        <f ca="1">ABS(E$5-'4JSON'!E324)</f>
        <v>2</v>
      </c>
      <c r="F330" s="24">
        <f ca="1">ABS(F$5-'4JSON'!F324)</f>
        <v>3</v>
      </c>
      <c r="G330" s="24">
        <f ca="1">ABS(G$5-'4JSON'!G324)</f>
        <v>2</v>
      </c>
      <c r="H330" s="24">
        <f ca="1">ABS(H$5-'4JSON'!H324)</f>
        <v>3</v>
      </c>
      <c r="I330" s="24">
        <f>ABS(I$5-'4JSON'!I324)</f>
        <v>0</v>
      </c>
      <c r="J330" s="24">
        <f>ABS(J$5-'4JSON'!J324)</f>
        <v>0</v>
      </c>
      <c r="K330" s="24">
        <f>ABS(K$5-'4JSON'!K324)</f>
        <v>0</v>
      </c>
      <c r="L330" s="24">
        <f>ABS(L$5-'4JSON'!L324)</f>
        <v>0</v>
      </c>
      <c r="M330" s="53" t="e">
        <f t="shared" ca="1" si="5"/>
        <v>#VALUE!</v>
      </c>
      <c r="N330" s="56" t="e">
        <f t="shared" ca="1" si="6"/>
        <v>#VALUE!</v>
      </c>
      <c r="P330" s="51"/>
      <c r="Q330" s="51"/>
      <c r="S330" s="51"/>
      <c r="T330" s="51"/>
      <c r="Z330" s="55" t="str">
        <f t="shared" si="7"/>
        <v>OMS</v>
      </c>
      <c r="AF330" s="51"/>
      <c r="AG330" s="51"/>
      <c r="AH330" s="51"/>
      <c r="AI330" s="52"/>
      <c r="AJ330" s="52"/>
      <c r="AK330" s="52"/>
      <c r="AL330" s="51"/>
      <c r="AM330" s="51"/>
      <c r="AN330" s="51"/>
      <c r="AO330" s="52"/>
      <c r="AP330" s="52"/>
      <c r="AQ330" s="52"/>
      <c r="AR330" s="51"/>
      <c r="AS330" s="51"/>
      <c r="AT330" s="51"/>
      <c r="AU330" s="52"/>
      <c r="AV330" s="52"/>
      <c r="AW330" s="52"/>
      <c r="AX330" s="51"/>
      <c r="AY330" s="51"/>
      <c r="AZ330" s="51"/>
      <c r="BA330" s="52"/>
      <c r="BB330" s="52"/>
      <c r="BC330" s="52"/>
    </row>
    <row r="331" spans="1:55" ht="13" x14ac:dyDescent="0.3">
      <c r="A331" s="23">
        <f>'4JSON'!A325</f>
        <v>33109</v>
      </c>
      <c r="B331" s="20" t="str">
        <f>'4JSON'!B325</f>
        <v>Blood Donor Clinic Assistants</v>
      </c>
      <c r="C331" s="24" t="str">
        <f>'4JSON'!D325</f>
        <v>OMs</v>
      </c>
      <c r="D331" s="24" t="e">
        <f ca="1">ABS(D$5-'4JSON'!C325)</f>
        <v>#VALUE!</v>
      </c>
      <c r="E331" s="24">
        <f ca="1">ABS(E$5-'4JSON'!E325)</f>
        <v>2</v>
      </c>
      <c r="F331" s="24">
        <f ca="1">ABS(F$5-'4JSON'!F325)</f>
        <v>3</v>
      </c>
      <c r="G331" s="24">
        <f ca="1">ABS(G$5-'4JSON'!G325)</f>
        <v>2</v>
      </c>
      <c r="H331" s="24">
        <f ca="1">ABS(H$5-'4JSON'!H325)</f>
        <v>3</v>
      </c>
      <c r="I331" s="24">
        <f>ABS(I$5-'4JSON'!I325)</f>
        <v>0</v>
      </c>
      <c r="J331" s="24">
        <f>ABS(J$5-'4JSON'!J325)</f>
        <v>0</v>
      </c>
      <c r="K331" s="24">
        <f>ABS(K$5-'4JSON'!K325)</f>
        <v>0</v>
      </c>
      <c r="L331" s="24">
        <f>ABS(L$5-'4JSON'!L325)</f>
        <v>0</v>
      </c>
      <c r="M331" s="53" t="e">
        <f t="shared" ca="1" si="5"/>
        <v>#VALUE!</v>
      </c>
      <c r="N331" s="56" t="e">
        <f t="shared" ca="1" si="6"/>
        <v>#VALUE!</v>
      </c>
      <c r="P331" s="51"/>
      <c r="Q331" s="51"/>
      <c r="S331" s="51"/>
      <c r="T331" s="51"/>
      <c r="Z331" s="55" t="str">
        <f t="shared" si="7"/>
        <v>OMS</v>
      </c>
      <c r="AF331" s="51"/>
      <c r="AG331" s="51"/>
      <c r="AH331" s="51"/>
      <c r="AI331" s="52"/>
      <c r="AJ331" s="52"/>
      <c r="AK331" s="52"/>
      <c r="AL331" s="51"/>
      <c r="AM331" s="51"/>
      <c r="AN331" s="51"/>
      <c r="AO331" s="52"/>
      <c r="AP331" s="52"/>
      <c r="AQ331" s="52"/>
      <c r="AR331" s="51"/>
      <c r="AS331" s="51"/>
      <c r="AT331" s="51"/>
      <c r="AU331" s="52"/>
      <c r="AV331" s="52"/>
      <c r="AW331" s="52"/>
      <c r="AX331" s="51"/>
      <c r="AY331" s="51"/>
      <c r="AZ331" s="51"/>
      <c r="BA331" s="52"/>
      <c r="BB331" s="52"/>
      <c r="BC331" s="52"/>
    </row>
    <row r="332" spans="1:55" ht="13" x14ac:dyDescent="0.3">
      <c r="A332" s="23">
        <f>'4JSON'!A326</f>
        <v>65201</v>
      </c>
      <c r="B332" s="20" t="str">
        <f>'4JSON'!B326</f>
        <v>Dishwashers</v>
      </c>
      <c r="C332" s="24" t="str">
        <f>'4JSON'!D326</f>
        <v>OMs</v>
      </c>
      <c r="D332" s="24" t="e">
        <f ca="1">ABS(D$5-'4JSON'!C326)</f>
        <v>#VALUE!</v>
      </c>
      <c r="E332" s="24">
        <f ca="1">ABS(E$5-'4JSON'!E326)</f>
        <v>2</v>
      </c>
      <c r="F332" s="24">
        <f ca="1">ABS(F$5-'4JSON'!F326)</f>
        <v>3</v>
      </c>
      <c r="G332" s="24">
        <f ca="1">ABS(G$5-'4JSON'!G326)</f>
        <v>2</v>
      </c>
      <c r="H332" s="24">
        <f ca="1">ABS(H$5-'4JSON'!H326)</f>
        <v>3</v>
      </c>
      <c r="I332" s="24">
        <f>ABS(I$5-'4JSON'!I326)</f>
        <v>0</v>
      </c>
      <c r="J332" s="24">
        <f>ABS(J$5-'4JSON'!J326)</f>
        <v>0</v>
      </c>
      <c r="K332" s="24">
        <f>ABS(K$5-'4JSON'!K326)</f>
        <v>0</v>
      </c>
      <c r="L332" s="24">
        <f>ABS(L$5-'4JSON'!L326)</f>
        <v>0</v>
      </c>
      <c r="M332" s="53" t="e">
        <f t="shared" ca="1" si="5"/>
        <v>#VALUE!</v>
      </c>
      <c r="N332" s="56" t="e">
        <f t="shared" ca="1" si="6"/>
        <v>#VALUE!</v>
      </c>
      <c r="P332" s="51"/>
      <c r="Q332" s="51"/>
      <c r="S332" s="51"/>
      <c r="T332" s="51"/>
      <c r="Z332" s="55" t="str">
        <f t="shared" si="7"/>
        <v>OMS</v>
      </c>
      <c r="AF332" s="51"/>
      <c r="AG332" s="51"/>
      <c r="AH332" s="51"/>
      <c r="AI332" s="52"/>
      <c r="AJ332" s="52"/>
      <c r="AK332" s="52"/>
      <c r="AL332" s="51"/>
      <c r="AM332" s="51"/>
      <c r="AN332" s="51"/>
      <c r="AO332" s="52"/>
      <c r="AP332" s="52"/>
      <c r="AQ332" s="52"/>
      <c r="AR332" s="51"/>
      <c r="AS332" s="51"/>
      <c r="AT332" s="51"/>
      <c r="AU332" s="52"/>
      <c r="AV332" s="52"/>
      <c r="AW332" s="52"/>
      <c r="AX332" s="51"/>
      <c r="AY332" s="51"/>
      <c r="AZ332" s="51"/>
      <c r="BA332" s="52"/>
      <c r="BB332" s="52"/>
      <c r="BC332" s="52"/>
    </row>
    <row r="333" spans="1:55" ht="13" x14ac:dyDescent="0.3">
      <c r="A333" s="23">
        <f>'4JSON'!A327</f>
        <v>65201</v>
      </c>
      <c r="B333" s="20" t="str">
        <f>'4JSON'!B327</f>
        <v>Food Service Helpers</v>
      </c>
      <c r="C333" s="24" t="str">
        <f>'4JSON'!D327</f>
        <v>OMs</v>
      </c>
      <c r="D333" s="24" t="e">
        <f ca="1">ABS(D$5-'4JSON'!C327)</f>
        <v>#VALUE!</v>
      </c>
      <c r="E333" s="24">
        <f ca="1">ABS(E$5-'4JSON'!E327)</f>
        <v>2</v>
      </c>
      <c r="F333" s="24">
        <f ca="1">ABS(F$5-'4JSON'!F327)</f>
        <v>3</v>
      </c>
      <c r="G333" s="24">
        <f ca="1">ABS(G$5-'4JSON'!G327)</f>
        <v>2</v>
      </c>
      <c r="H333" s="24">
        <f ca="1">ABS(H$5-'4JSON'!H327)</f>
        <v>3</v>
      </c>
      <c r="I333" s="24">
        <f>ABS(I$5-'4JSON'!I327)</f>
        <v>0</v>
      </c>
      <c r="J333" s="24">
        <f>ABS(J$5-'4JSON'!J327)</f>
        <v>0</v>
      </c>
      <c r="K333" s="24">
        <f>ABS(K$5-'4JSON'!K327)</f>
        <v>0</v>
      </c>
      <c r="L333" s="24">
        <f>ABS(L$5-'4JSON'!L327)</f>
        <v>0</v>
      </c>
      <c r="M333" s="53" t="e">
        <f t="shared" ca="1" si="5"/>
        <v>#VALUE!</v>
      </c>
      <c r="N333" s="56" t="e">
        <f t="shared" ca="1" si="6"/>
        <v>#VALUE!</v>
      </c>
      <c r="P333" s="51"/>
      <c r="Q333" s="51"/>
      <c r="S333" s="51"/>
      <c r="T333" s="51"/>
      <c r="Z333" s="55" t="str">
        <f t="shared" si="7"/>
        <v>OMS</v>
      </c>
      <c r="AF333" s="51"/>
      <c r="AG333" s="51"/>
      <c r="AH333" s="51"/>
      <c r="AI333" s="52"/>
      <c r="AJ333" s="52"/>
      <c r="AK333" s="52"/>
      <c r="AL333" s="51"/>
      <c r="AM333" s="51"/>
      <c r="AN333" s="51"/>
      <c r="AO333" s="52"/>
      <c r="AP333" s="52"/>
      <c r="AQ333" s="52"/>
      <c r="AR333" s="51"/>
      <c r="AS333" s="51"/>
      <c r="AT333" s="51"/>
      <c r="AU333" s="52"/>
      <c r="AV333" s="52"/>
      <c r="AW333" s="52"/>
      <c r="AX333" s="51"/>
      <c r="AY333" s="51"/>
      <c r="AZ333" s="51"/>
      <c r="BA333" s="52"/>
      <c r="BB333" s="52"/>
      <c r="BC333" s="52"/>
    </row>
    <row r="334" spans="1:55" ht="13" x14ac:dyDescent="0.3">
      <c r="A334" s="23">
        <f>'4JSON'!A328</f>
        <v>65329</v>
      </c>
      <c r="B334" s="20" t="str">
        <f>'4JSON'!B328</f>
        <v>Funeral Home Attendants</v>
      </c>
      <c r="C334" s="24" t="str">
        <f>'4JSON'!D328</f>
        <v>OMs</v>
      </c>
      <c r="D334" s="24" t="e">
        <f ca="1">ABS(D$5-'4JSON'!C328)</f>
        <v>#VALUE!</v>
      </c>
      <c r="E334" s="24">
        <f ca="1">ABS(E$5-'4JSON'!E328)</f>
        <v>2</v>
      </c>
      <c r="F334" s="24">
        <f ca="1">ABS(F$5-'4JSON'!F328)</f>
        <v>3</v>
      </c>
      <c r="G334" s="24">
        <f ca="1">ABS(G$5-'4JSON'!G328)</f>
        <v>2</v>
      </c>
      <c r="H334" s="24">
        <f ca="1">ABS(H$5-'4JSON'!H328)</f>
        <v>3</v>
      </c>
      <c r="I334" s="24">
        <f>ABS(I$5-'4JSON'!I328)</f>
        <v>0</v>
      </c>
      <c r="J334" s="24">
        <f>ABS(J$5-'4JSON'!J328)</f>
        <v>0</v>
      </c>
      <c r="K334" s="24">
        <f>ABS(K$5-'4JSON'!K328)</f>
        <v>0</v>
      </c>
      <c r="L334" s="24">
        <f>ABS(L$5-'4JSON'!L328)</f>
        <v>0</v>
      </c>
      <c r="M334" s="53" t="e">
        <f t="shared" ca="1" si="5"/>
        <v>#VALUE!</v>
      </c>
      <c r="N334" s="56" t="e">
        <f t="shared" ca="1" si="6"/>
        <v>#VALUE!</v>
      </c>
      <c r="P334" s="51"/>
      <c r="Q334" s="51"/>
      <c r="S334" s="51"/>
      <c r="T334" s="51"/>
      <c r="Z334" s="55" t="str">
        <f t="shared" si="7"/>
        <v>OMS</v>
      </c>
      <c r="AF334" s="51"/>
      <c r="AG334" s="51"/>
      <c r="AH334" s="51"/>
      <c r="AI334" s="52"/>
      <c r="AJ334" s="52"/>
      <c r="AK334" s="52"/>
      <c r="AL334" s="51"/>
      <c r="AM334" s="51"/>
      <c r="AN334" s="51"/>
      <c r="AO334" s="52"/>
      <c r="AP334" s="52"/>
      <c r="AQ334" s="52"/>
      <c r="AR334" s="51"/>
      <c r="AS334" s="51"/>
      <c r="AT334" s="51"/>
      <c r="AU334" s="52"/>
      <c r="AV334" s="52"/>
      <c r="AW334" s="52"/>
      <c r="AX334" s="51"/>
      <c r="AY334" s="51"/>
      <c r="AZ334" s="51"/>
      <c r="BA334" s="52"/>
      <c r="BB334" s="52"/>
      <c r="BC334" s="52"/>
    </row>
    <row r="335" spans="1:55" ht="13" x14ac:dyDescent="0.3">
      <c r="A335" s="23">
        <f>'4JSON'!A329</f>
        <v>65201</v>
      </c>
      <c r="B335" s="20" t="str">
        <f>'4JSON'!B329</f>
        <v>Kitchen Helpers</v>
      </c>
      <c r="C335" s="24" t="str">
        <f>'4JSON'!D329</f>
        <v>OMs</v>
      </c>
      <c r="D335" s="24" t="e">
        <f ca="1">ABS(D$5-'4JSON'!C329)</f>
        <v>#VALUE!</v>
      </c>
      <c r="E335" s="24">
        <f ca="1">ABS(E$5-'4JSON'!E329)</f>
        <v>2</v>
      </c>
      <c r="F335" s="24">
        <f ca="1">ABS(F$5-'4JSON'!F329)</f>
        <v>3</v>
      </c>
      <c r="G335" s="24">
        <f ca="1">ABS(G$5-'4JSON'!G329)</f>
        <v>2</v>
      </c>
      <c r="H335" s="24">
        <f ca="1">ABS(H$5-'4JSON'!H329)</f>
        <v>3</v>
      </c>
      <c r="I335" s="24">
        <f>ABS(I$5-'4JSON'!I329)</f>
        <v>0</v>
      </c>
      <c r="J335" s="24">
        <f>ABS(J$5-'4JSON'!J329)</f>
        <v>0</v>
      </c>
      <c r="K335" s="24">
        <f>ABS(K$5-'4JSON'!K329)</f>
        <v>0</v>
      </c>
      <c r="L335" s="24">
        <f>ABS(L$5-'4JSON'!L329)</f>
        <v>0</v>
      </c>
      <c r="M335" s="53" t="e">
        <f t="shared" ca="1" si="5"/>
        <v>#VALUE!</v>
      </c>
      <c r="N335" s="56" t="e">
        <f t="shared" ca="1" si="6"/>
        <v>#VALUE!</v>
      </c>
      <c r="P335" s="51"/>
      <c r="Q335" s="51"/>
      <c r="S335" s="51"/>
      <c r="T335" s="51"/>
      <c r="Z335" s="55" t="str">
        <f t="shared" si="7"/>
        <v>OMS</v>
      </c>
      <c r="AF335" s="51"/>
      <c r="AG335" s="51"/>
      <c r="AH335" s="51"/>
      <c r="AI335" s="52"/>
      <c r="AJ335" s="52"/>
      <c r="AK335" s="52"/>
      <c r="AL335" s="51"/>
      <c r="AM335" s="51"/>
      <c r="AN335" s="51"/>
      <c r="AO335" s="52"/>
      <c r="AP335" s="52"/>
      <c r="AQ335" s="52"/>
      <c r="AR335" s="51"/>
      <c r="AS335" s="51"/>
      <c r="AT335" s="51"/>
      <c r="AU335" s="52"/>
      <c r="AV335" s="52"/>
      <c r="AW335" s="52"/>
      <c r="AX335" s="51"/>
      <c r="AY335" s="51"/>
      <c r="AZ335" s="51"/>
      <c r="BA335" s="52"/>
      <c r="BB335" s="52"/>
      <c r="BC335" s="52"/>
    </row>
    <row r="336" spans="1:55" ht="13" x14ac:dyDescent="0.3">
      <c r="A336" s="23">
        <f>'4JSON'!A330</f>
        <v>75119</v>
      </c>
      <c r="B336" s="20" t="str">
        <f>'4JSON'!B330</f>
        <v>Other Trades Helpers and Labourers</v>
      </c>
      <c r="C336" s="24" t="str">
        <f>'4JSON'!D330</f>
        <v>OMs</v>
      </c>
      <c r="D336" s="24" t="e">
        <f ca="1">ABS(D$5-'4JSON'!C330)</f>
        <v>#VALUE!</v>
      </c>
      <c r="E336" s="24">
        <f ca="1">ABS(E$5-'4JSON'!E330)</f>
        <v>2</v>
      </c>
      <c r="F336" s="24">
        <f ca="1">ABS(F$5-'4JSON'!F330)</f>
        <v>3</v>
      </c>
      <c r="G336" s="24">
        <f ca="1">ABS(G$5-'4JSON'!G330)</f>
        <v>2</v>
      </c>
      <c r="H336" s="24">
        <f ca="1">ABS(H$5-'4JSON'!H330)</f>
        <v>3</v>
      </c>
      <c r="I336" s="24">
        <f>ABS(I$5-'4JSON'!I330)</f>
        <v>0</v>
      </c>
      <c r="J336" s="24">
        <f>ABS(J$5-'4JSON'!J330)</f>
        <v>0</v>
      </c>
      <c r="K336" s="24">
        <f>ABS(K$5-'4JSON'!K330)</f>
        <v>0</v>
      </c>
      <c r="L336" s="24">
        <f>ABS(L$5-'4JSON'!L330)</f>
        <v>0</v>
      </c>
      <c r="M336" s="53" t="e">
        <f t="shared" ca="1" si="5"/>
        <v>#VALUE!</v>
      </c>
      <c r="N336" s="56" t="e">
        <f t="shared" ca="1" si="6"/>
        <v>#VALUE!</v>
      </c>
      <c r="P336" s="51"/>
      <c r="Q336" s="51"/>
      <c r="S336" s="51"/>
      <c r="T336" s="51"/>
      <c r="Z336" s="55" t="str">
        <f t="shared" si="7"/>
        <v>OMS</v>
      </c>
      <c r="AF336" s="51"/>
      <c r="AG336" s="51"/>
      <c r="AH336" s="51"/>
      <c r="AI336" s="52"/>
      <c r="AJ336" s="52"/>
      <c r="AK336" s="52"/>
      <c r="AL336" s="51"/>
      <c r="AM336" s="51"/>
      <c r="AN336" s="51"/>
      <c r="AO336" s="52"/>
      <c r="AP336" s="52"/>
      <c r="AQ336" s="52"/>
      <c r="AR336" s="51"/>
      <c r="AS336" s="51"/>
      <c r="AT336" s="51"/>
      <c r="AU336" s="52"/>
      <c r="AV336" s="52"/>
      <c r="AW336" s="52"/>
      <c r="AX336" s="51"/>
      <c r="AY336" s="51"/>
      <c r="AZ336" s="51"/>
      <c r="BA336" s="52"/>
      <c r="BB336" s="52"/>
      <c r="BC336" s="52"/>
    </row>
    <row r="337" spans="1:55" ht="13" x14ac:dyDescent="0.3">
      <c r="A337" s="23">
        <f>'4JSON'!A331</f>
        <v>75211</v>
      </c>
      <c r="B337" s="20" t="str">
        <f>'4JSON'!B331</f>
        <v>Railway Labourers</v>
      </c>
      <c r="C337" s="24" t="str">
        <f>'4JSON'!D331</f>
        <v>OMs</v>
      </c>
      <c r="D337" s="24" t="e">
        <f ca="1">ABS(D$5-'4JSON'!C331)</f>
        <v>#VALUE!</v>
      </c>
      <c r="E337" s="24">
        <f ca="1">ABS(E$5-'4JSON'!E331)</f>
        <v>2</v>
      </c>
      <c r="F337" s="24">
        <f ca="1">ABS(F$5-'4JSON'!F331)</f>
        <v>3</v>
      </c>
      <c r="G337" s="24">
        <f ca="1">ABS(G$5-'4JSON'!G331)</f>
        <v>2</v>
      </c>
      <c r="H337" s="24">
        <f ca="1">ABS(H$5-'4JSON'!H331)</f>
        <v>3</v>
      </c>
      <c r="I337" s="24">
        <f>ABS(I$5-'4JSON'!I331)</f>
        <v>0</v>
      </c>
      <c r="J337" s="24">
        <f>ABS(J$5-'4JSON'!J331)</f>
        <v>0</v>
      </c>
      <c r="K337" s="24">
        <f>ABS(K$5-'4JSON'!K331)</f>
        <v>0</v>
      </c>
      <c r="L337" s="24">
        <f>ABS(L$5-'4JSON'!L331)</f>
        <v>0</v>
      </c>
      <c r="M337" s="53" t="e">
        <f t="shared" ca="1" si="5"/>
        <v>#VALUE!</v>
      </c>
      <c r="N337" s="56" t="e">
        <f t="shared" ca="1" si="6"/>
        <v>#VALUE!</v>
      </c>
      <c r="P337" s="51"/>
      <c r="Q337" s="51"/>
      <c r="S337" s="51"/>
      <c r="T337" s="51"/>
      <c r="Z337" s="55" t="str">
        <f t="shared" si="7"/>
        <v>OMS</v>
      </c>
      <c r="AF337" s="51"/>
      <c r="AG337" s="51"/>
      <c r="AH337" s="51"/>
      <c r="AI337" s="52"/>
      <c r="AJ337" s="52"/>
      <c r="AK337" s="52"/>
      <c r="AL337" s="51"/>
      <c r="AM337" s="51"/>
      <c r="AN337" s="51"/>
      <c r="AO337" s="52"/>
      <c r="AP337" s="52"/>
      <c r="AQ337" s="52"/>
      <c r="AR337" s="51"/>
      <c r="AS337" s="51"/>
      <c r="AT337" s="51"/>
      <c r="AU337" s="52"/>
      <c r="AV337" s="52"/>
      <c r="AW337" s="52"/>
      <c r="AX337" s="51"/>
      <c r="AY337" s="51"/>
      <c r="AZ337" s="51"/>
      <c r="BA337" s="52"/>
      <c r="BB337" s="52"/>
      <c r="BC337" s="52"/>
    </row>
    <row r="338" spans="1:55" ht="13" x14ac:dyDescent="0.3">
      <c r="A338" s="23">
        <f>'4JSON'!A332</f>
        <v>73301</v>
      </c>
      <c r="B338" s="20" t="str">
        <f>'4JSON'!B332</f>
        <v>Subway Train and Light Rail Transit Operators</v>
      </c>
      <c r="C338" s="24" t="str">
        <f>'4JSON'!D332</f>
        <v>OMs</v>
      </c>
      <c r="D338" s="24" t="e">
        <f ca="1">ABS(D$5-'4JSON'!C332)</f>
        <v>#VALUE!</v>
      </c>
      <c r="E338" s="24">
        <f ca="1">ABS(E$5-'4JSON'!E332)</f>
        <v>2</v>
      </c>
      <c r="F338" s="24">
        <f ca="1">ABS(F$5-'4JSON'!F332)</f>
        <v>3</v>
      </c>
      <c r="G338" s="24">
        <f ca="1">ABS(G$5-'4JSON'!G332)</f>
        <v>2</v>
      </c>
      <c r="H338" s="24">
        <f ca="1">ABS(H$5-'4JSON'!H332)</f>
        <v>3</v>
      </c>
      <c r="I338" s="24">
        <f>ABS(I$5-'4JSON'!I332)</f>
        <v>0</v>
      </c>
      <c r="J338" s="24">
        <f>ABS(J$5-'4JSON'!J332)</f>
        <v>0</v>
      </c>
      <c r="K338" s="24">
        <f>ABS(K$5-'4JSON'!K332)</f>
        <v>0</v>
      </c>
      <c r="L338" s="24">
        <f>ABS(L$5-'4JSON'!L332)</f>
        <v>0</v>
      </c>
      <c r="M338" s="53" t="e">
        <f t="shared" ca="1" si="5"/>
        <v>#VALUE!</v>
      </c>
      <c r="N338" s="56" t="e">
        <f t="shared" ca="1" si="6"/>
        <v>#VALUE!</v>
      </c>
      <c r="P338" s="51"/>
      <c r="Q338" s="51"/>
      <c r="S338" s="51"/>
      <c r="T338" s="51"/>
      <c r="Z338" s="55" t="str">
        <f t="shared" si="7"/>
        <v>OMS</v>
      </c>
      <c r="AF338" s="51"/>
      <c r="AG338" s="51"/>
      <c r="AH338" s="51"/>
      <c r="AI338" s="52"/>
      <c r="AJ338" s="52"/>
      <c r="AK338" s="52"/>
      <c r="AL338" s="51"/>
      <c r="AM338" s="51"/>
      <c r="AN338" s="51"/>
      <c r="AO338" s="52"/>
      <c r="AP338" s="52"/>
      <c r="AQ338" s="52"/>
      <c r="AR338" s="51"/>
      <c r="AS338" s="51"/>
      <c r="AT338" s="51"/>
      <c r="AU338" s="52"/>
      <c r="AV338" s="52"/>
      <c r="AW338" s="52"/>
      <c r="AX338" s="51"/>
      <c r="AY338" s="51"/>
      <c r="AZ338" s="51"/>
      <c r="BA338" s="52"/>
      <c r="BB338" s="52"/>
      <c r="BC338" s="52"/>
    </row>
    <row r="339" spans="1:55" ht="13" x14ac:dyDescent="0.3">
      <c r="A339" s="23">
        <f>'4JSON'!A333</f>
        <v>65210</v>
      </c>
      <c r="B339" s="20" t="str">
        <f>'4JSON'!B333</f>
        <v>Baggage Porters</v>
      </c>
      <c r="C339" s="24" t="str">
        <f>'4JSON'!D333</f>
        <v>OSM</v>
      </c>
      <c r="D339" s="24" t="e">
        <f ca="1">ABS(D$5-'4JSON'!C333)</f>
        <v>#VALUE!</v>
      </c>
      <c r="E339" s="24">
        <f ca="1">ABS(E$5-'4JSON'!E333)</f>
        <v>2</v>
      </c>
      <c r="F339" s="24">
        <f ca="1">ABS(F$5-'4JSON'!F333)</f>
        <v>3</v>
      </c>
      <c r="G339" s="24">
        <f ca="1">ABS(G$5-'4JSON'!G333)</f>
        <v>2</v>
      </c>
      <c r="H339" s="24">
        <f ca="1">ABS(H$5-'4JSON'!H333)</f>
        <v>3</v>
      </c>
      <c r="I339" s="24">
        <f>ABS(I$5-'4JSON'!I333)</f>
        <v>0</v>
      </c>
      <c r="J339" s="24">
        <f>ABS(J$5-'4JSON'!J333)</f>
        <v>0</v>
      </c>
      <c r="K339" s="24">
        <f>ABS(K$5-'4JSON'!K333)</f>
        <v>0</v>
      </c>
      <c r="L339" s="24">
        <f>ABS(L$5-'4JSON'!L333)</f>
        <v>0</v>
      </c>
      <c r="M339" s="53" t="e">
        <f t="shared" ca="1" si="5"/>
        <v>#VALUE!</v>
      </c>
      <c r="N339" s="56" t="e">
        <f t="shared" ca="1" si="6"/>
        <v>#VALUE!</v>
      </c>
      <c r="P339" s="51"/>
      <c r="Q339" s="51"/>
      <c r="S339" s="51"/>
      <c r="T339" s="51"/>
      <c r="Z339" s="55" t="str">
        <f t="shared" si="7"/>
        <v>OSM</v>
      </c>
      <c r="AF339" s="51"/>
      <c r="AG339" s="51"/>
      <c r="AH339" s="51"/>
      <c r="AI339" s="52"/>
      <c r="AJ339" s="52"/>
      <c r="AK339" s="52"/>
      <c r="AL339" s="51"/>
      <c r="AM339" s="51"/>
      <c r="AN339" s="51"/>
      <c r="AO339" s="52"/>
      <c r="AP339" s="52"/>
      <c r="AQ339" s="52"/>
      <c r="AR339" s="51"/>
      <c r="AS339" s="51"/>
      <c r="AT339" s="51"/>
      <c r="AU339" s="52"/>
      <c r="AV339" s="52"/>
      <c r="AW339" s="52"/>
      <c r="AX339" s="51"/>
      <c r="AY339" s="51"/>
      <c r="AZ339" s="51"/>
      <c r="BA339" s="52"/>
      <c r="BB339" s="52"/>
      <c r="BC339" s="52"/>
    </row>
    <row r="340" spans="1:55" ht="13" x14ac:dyDescent="0.3">
      <c r="A340" s="23">
        <f>'4JSON'!A334</f>
        <v>65210</v>
      </c>
      <c r="B340" s="20" t="str">
        <f>'4JSON'!B334</f>
        <v>Guest Service Attendants</v>
      </c>
      <c r="C340" s="24" t="str">
        <f>'4JSON'!D334</f>
        <v>OSM</v>
      </c>
      <c r="D340" s="24" t="e">
        <f ca="1">ABS(D$5-'4JSON'!C334)</f>
        <v>#VALUE!</v>
      </c>
      <c r="E340" s="24">
        <f ca="1">ABS(E$5-'4JSON'!E334)</f>
        <v>2</v>
      </c>
      <c r="F340" s="24">
        <f ca="1">ABS(F$5-'4JSON'!F334)</f>
        <v>3</v>
      </c>
      <c r="G340" s="24">
        <f ca="1">ABS(G$5-'4JSON'!G334)</f>
        <v>2</v>
      </c>
      <c r="H340" s="24">
        <f ca="1">ABS(H$5-'4JSON'!H334)</f>
        <v>3</v>
      </c>
      <c r="I340" s="24">
        <f>ABS(I$5-'4JSON'!I334)</f>
        <v>0</v>
      </c>
      <c r="J340" s="24">
        <f>ABS(J$5-'4JSON'!J334)</f>
        <v>0</v>
      </c>
      <c r="K340" s="24">
        <f>ABS(K$5-'4JSON'!K334)</f>
        <v>0</v>
      </c>
      <c r="L340" s="24">
        <f>ABS(L$5-'4JSON'!L334)</f>
        <v>0</v>
      </c>
      <c r="M340" s="53" t="e">
        <f t="shared" ca="1" si="5"/>
        <v>#VALUE!</v>
      </c>
      <c r="N340" s="56" t="e">
        <f t="shared" ca="1" si="6"/>
        <v>#VALUE!</v>
      </c>
      <c r="P340" s="51"/>
      <c r="Q340" s="51"/>
      <c r="S340" s="51"/>
      <c r="T340" s="51"/>
      <c r="Z340" s="55" t="str">
        <f t="shared" si="7"/>
        <v>OSM</v>
      </c>
      <c r="AF340" s="51"/>
      <c r="AG340" s="51"/>
      <c r="AH340" s="51"/>
      <c r="AI340" s="52"/>
      <c r="AJ340" s="52"/>
      <c r="AK340" s="52"/>
      <c r="AL340" s="51"/>
      <c r="AM340" s="51"/>
      <c r="AN340" s="51"/>
      <c r="AO340" s="52"/>
      <c r="AP340" s="52"/>
      <c r="AQ340" s="52"/>
      <c r="AR340" s="51"/>
      <c r="AS340" s="51"/>
      <c r="AT340" s="51"/>
      <c r="AU340" s="52"/>
      <c r="AV340" s="52"/>
      <c r="AW340" s="52"/>
      <c r="AX340" s="51"/>
      <c r="AY340" s="51"/>
      <c r="AZ340" s="51"/>
      <c r="BA340" s="52"/>
      <c r="BB340" s="52"/>
      <c r="BC340" s="52"/>
    </row>
    <row r="341" spans="1:55" ht="13" x14ac:dyDescent="0.3">
      <c r="A341" s="23">
        <f>'4JSON'!A335</f>
        <v>65210</v>
      </c>
      <c r="B341" s="20" t="str">
        <f>'4JSON'!B335</f>
        <v>Ship Attendants</v>
      </c>
      <c r="C341" s="24" t="str">
        <f>'4JSON'!D335</f>
        <v>OSM</v>
      </c>
      <c r="D341" s="24" t="e">
        <f ca="1">ABS(D$5-'4JSON'!C335)</f>
        <v>#VALUE!</v>
      </c>
      <c r="E341" s="24">
        <f ca="1">ABS(E$5-'4JSON'!E335)</f>
        <v>2</v>
      </c>
      <c r="F341" s="24">
        <f ca="1">ABS(F$5-'4JSON'!F335)</f>
        <v>3</v>
      </c>
      <c r="G341" s="24">
        <f ca="1">ABS(G$5-'4JSON'!G335)</f>
        <v>2</v>
      </c>
      <c r="H341" s="24">
        <f ca="1">ABS(H$5-'4JSON'!H335)</f>
        <v>3</v>
      </c>
      <c r="I341" s="24">
        <f>ABS(I$5-'4JSON'!I335)</f>
        <v>0</v>
      </c>
      <c r="J341" s="24">
        <f>ABS(J$5-'4JSON'!J335)</f>
        <v>0</v>
      </c>
      <c r="K341" s="24">
        <f>ABS(K$5-'4JSON'!K335)</f>
        <v>0</v>
      </c>
      <c r="L341" s="24">
        <f>ABS(L$5-'4JSON'!L335)</f>
        <v>0</v>
      </c>
      <c r="M341" s="53" t="e">
        <f t="shared" ca="1" si="5"/>
        <v>#VALUE!</v>
      </c>
      <c r="N341" s="56" t="e">
        <f t="shared" ca="1" si="6"/>
        <v>#VALUE!</v>
      </c>
      <c r="P341" s="51"/>
      <c r="Q341" s="51"/>
      <c r="S341" s="51"/>
      <c r="T341" s="51"/>
      <c r="Z341" s="55" t="str">
        <f t="shared" si="7"/>
        <v>OSM</v>
      </c>
      <c r="AF341" s="51"/>
      <c r="AG341" s="51"/>
      <c r="AH341" s="51"/>
      <c r="AI341" s="52"/>
      <c r="AJ341" s="52"/>
      <c r="AK341" s="52"/>
      <c r="AL341" s="51"/>
      <c r="AM341" s="51"/>
      <c r="AN341" s="51"/>
      <c r="AO341" s="52"/>
      <c r="AP341" s="52"/>
      <c r="AQ341" s="52"/>
      <c r="AR341" s="51"/>
      <c r="AS341" s="51"/>
      <c r="AT341" s="51"/>
      <c r="AU341" s="52"/>
      <c r="AV341" s="52"/>
      <c r="AW341" s="52"/>
      <c r="AX341" s="51"/>
      <c r="AY341" s="51"/>
      <c r="AZ341" s="51"/>
      <c r="BA341" s="52"/>
      <c r="BB341" s="52"/>
      <c r="BC341" s="52"/>
    </row>
    <row r="342" spans="1:55" ht="13" x14ac:dyDescent="0.3">
      <c r="A342" s="23">
        <f>'4JSON'!A336</f>
        <v>65210</v>
      </c>
      <c r="B342" s="20" t="str">
        <f>'4JSON'!B336</f>
        <v>Train Service Attendants</v>
      </c>
      <c r="C342" s="24" t="str">
        <f>'4JSON'!D336</f>
        <v>OSM</v>
      </c>
      <c r="D342" s="24" t="e">
        <f ca="1">ABS(D$5-'4JSON'!C336)</f>
        <v>#VALUE!</v>
      </c>
      <c r="E342" s="24">
        <f ca="1">ABS(E$5-'4JSON'!E336)</f>
        <v>2</v>
      </c>
      <c r="F342" s="24">
        <f ca="1">ABS(F$5-'4JSON'!F336)</f>
        <v>3</v>
      </c>
      <c r="G342" s="24">
        <f ca="1">ABS(G$5-'4JSON'!G336)</f>
        <v>2</v>
      </c>
      <c r="H342" s="24">
        <f ca="1">ABS(H$5-'4JSON'!H336)</f>
        <v>3</v>
      </c>
      <c r="I342" s="24">
        <f>ABS(I$5-'4JSON'!I336)</f>
        <v>0</v>
      </c>
      <c r="J342" s="24">
        <f>ABS(J$5-'4JSON'!J336)</f>
        <v>0</v>
      </c>
      <c r="K342" s="24">
        <f>ABS(K$5-'4JSON'!K336)</f>
        <v>0</v>
      </c>
      <c r="L342" s="24">
        <f>ABS(L$5-'4JSON'!L336)</f>
        <v>0</v>
      </c>
      <c r="M342" s="53" t="e">
        <f t="shared" ca="1" si="5"/>
        <v>#VALUE!</v>
      </c>
      <c r="N342" s="56" t="e">
        <f t="shared" ca="1" si="6"/>
        <v>#VALUE!</v>
      </c>
      <c r="P342" s="51"/>
      <c r="Q342" s="51"/>
      <c r="S342" s="51"/>
      <c r="T342" s="51"/>
      <c r="Z342" s="55" t="str">
        <f t="shared" si="7"/>
        <v>OSM</v>
      </c>
      <c r="AF342" s="51"/>
      <c r="AG342" s="51"/>
      <c r="AH342" s="51"/>
      <c r="AI342" s="52"/>
      <c r="AJ342" s="52"/>
      <c r="AK342" s="52"/>
      <c r="AL342" s="51"/>
      <c r="AM342" s="51"/>
      <c r="AN342" s="51"/>
      <c r="AO342" s="52"/>
      <c r="AP342" s="52"/>
      <c r="AQ342" s="52"/>
      <c r="AR342" s="51"/>
      <c r="AS342" s="51"/>
      <c r="AT342" s="51"/>
      <c r="AU342" s="52"/>
      <c r="AV342" s="52"/>
      <c r="AW342" s="52"/>
      <c r="AX342" s="51"/>
      <c r="AY342" s="51"/>
      <c r="AZ342" s="51"/>
      <c r="BA342" s="52"/>
      <c r="BB342" s="52"/>
      <c r="BC342" s="52"/>
    </row>
    <row r="343" spans="1:55" ht="13" x14ac:dyDescent="0.3">
      <c r="A343" s="23">
        <f>'4JSON'!A337</f>
        <v>64322</v>
      </c>
      <c r="B343" s="20" t="str">
        <f>'4JSON'!B337</f>
        <v>Outdoor Sport and Recreational Guides</v>
      </c>
      <c r="C343" s="24" t="str">
        <f>'4JSON'!D337</f>
        <v>SMO</v>
      </c>
      <c r="D343" s="24" t="e">
        <f ca="1">ABS(D$5-'4JSON'!C337)</f>
        <v>#VALUE!</v>
      </c>
      <c r="E343" s="24">
        <f ca="1">ABS(E$5-'4JSON'!E337)</f>
        <v>2</v>
      </c>
      <c r="F343" s="24">
        <f ca="1">ABS(F$5-'4JSON'!F337)</f>
        <v>3</v>
      </c>
      <c r="G343" s="24">
        <f ca="1">ABS(G$5-'4JSON'!G337)</f>
        <v>2</v>
      </c>
      <c r="H343" s="24">
        <f ca="1">ABS(H$5-'4JSON'!H337)</f>
        <v>3</v>
      </c>
      <c r="I343" s="24">
        <f>ABS(I$5-'4JSON'!I337)</f>
        <v>0</v>
      </c>
      <c r="J343" s="24">
        <f>ABS(J$5-'4JSON'!J337)</f>
        <v>0</v>
      </c>
      <c r="K343" s="24">
        <f>ABS(K$5-'4JSON'!K337)</f>
        <v>0</v>
      </c>
      <c r="L343" s="24">
        <f>ABS(L$5-'4JSON'!L337)</f>
        <v>0</v>
      </c>
      <c r="M343" s="53" t="e">
        <f t="shared" ca="1" si="5"/>
        <v>#VALUE!</v>
      </c>
      <c r="N343" s="56" t="e">
        <f t="shared" ca="1" si="6"/>
        <v>#VALUE!</v>
      </c>
      <c r="P343" s="51"/>
      <c r="Q343" s="51"/>
      <c r="S343" s="51"/>
      <c r="T343" s="51"/>
      <c r="Z343" s="55" t="str">
        <f t="shared" si="7"/>
        <v>SMO</v>
      </c>
      <c r="AF343" s="51"/>
      <c r="AG343" s="51"/>
      <c r="AH343" s="51"/>
      <c r="AI343" s="52"/>
      <c r="AJ343" s="52"/>
      <c r="AK343" s="52"/>
      <c r="AL343" s="51"/>
      <c r="AM343" s="51"/>
      <c r="AN343" s="51"/>
      <c r="AO343" s="52"/>
      <c r="AP343" s="52"/>
      <c r="AQ343" s="52"/>
      <c r="AR343" s="51"/>
      <c r="AS343" s="51"/>
      <c r="AT343" s="51"/>
      <c r="AU343" s="52"/>
      <c r="AV343" s="52"/>
      <c r="AW343" s="52"/>
      <c r="AX343" s="51"/>
      <c r="AY343" s="51"/>
      <c r="AZ343" s="51"/>
      <c r="BA343" s="52"/>
      <c r="BB343" s="52"/>
      <c r="BC343" s="52"/>
    </row>
    <row r="344" spans="1:55" ht="13" x14ac:dyDescent="0.3">
      <c r="A344" s="23">
        <f>'4JSON'!A338</f>
        <v>44101</v>
      </c>
      <c r="B344" s="20" t="str">
        <f>'4JSON'!B338</f>
        <v>Companions</v>
      </c>
      <c r="C344" s="24" t="str">
        <f>'4JSON'!D338</f>
        <v>SMo</v>
      </c>
      <c r="D344" s="24" t="e">
        <f ca="1">ABS(D$5-'4JSON'!C338)</f>
        <v>#VALUE!</v>
      </c>
      <c r="E344" s="24">
        <f ca="1">ABS(E$5-'4JSON'!E338)</f>
        <v>2</v>
      </c>
      <c r="F344" s="24">
        <f ca="1">ABS(F$5-'4JSON'!F338)</f>
        <v>3</v>
      </c>
      <c r="G344" s="24">
        <f ca="1">ABS(G$5-'4JSON'!G338)</f>
        <v>2</v>
      </c>
      <c r="H344" s="24">
        <f ca="1">ABS(H$5-'4JSON'!H338)</f>
        <v>3</v>
      </c>
      <c r="I344" s="24">
        <f>ABS(I$5-'4JSON'!I338)</f>
        <v>0</v>
      </c>
      <c r="J344" s="24">
        <f>ABS(J$5-'4JSON'!J338)</f>
        <v>0</v>
      </c>
      <c r="K344" s="24">
        <f>ABS(K$5-'4JSON'!K338)</f>
        <v>0</v>
      </c>
      <c r="L344" s="24">
        <f>ABS(L$5-'4JSON'!L338)</f>
        <v>0</v>
      </c>
      <c r="M344" s="53" t="e">
        <f t="shared" ca="1" si="5"/>
        <v>#VALUE!</v>
      </c>
      <c r="N344" s="56" t="e">
        <f t="shared" ca="1" si="6"/>
        <v>#VALUE!</v>
      </c>
      <c r="P344" s="51"/>
      <c r="Q344" s="51"/>
      <c r="S344" s="51"/>
      <c r="T344" s="51"/>
      <c r="Z344" s="55" t="str">
        <f t="shared" si="7"/>
        <v>SMO</v>
      </c>
      <c r="AF344" s="51"/>
      <c r="AG344" s="51"/>
      <c r="AH344" s="51"/>
      <c r="AI344" s="52"/>
      <c r="AJ344" s="52"/>
      <c r="AK344" s="52"/>
      <c r="AL344" s="51"/>
      <c r="AM344" s="51"/>
      <c r="AN344" s="51"/>
      <c r="AO344" s="52"/>
      <c r="AP344" s="52"/>
      <c r="AQ344" s="52"/>
      <c r="AR344" s="51"/>
      <c r="AS344" s="51"/>
      <c r="AT344" s="51"/>
      <c r="AU344" s="52"/>
      <c r="AV344" s="52"/>
      <c r="AW344" s="52"/>
      <c r="AX344" s="51"/>
      <c r="AY344" s="51"/>
      <c r="AZ344" s="51"/>
      <c r="BA344" s="52"/>
      <c r="BB344" s="52"/>
      <c r="BC344" s="52"/>
    </row>
    <row r="345" spans="1:55" ht="13" x14ac:dyDescent="0.3">
      <c r="A345" s="23">
        <f>'4JSON'!A339</f>
        <v>64314</v>
      </c>
      <c r="B345" s="20" t="str">
        <f>'4JSON'!B339</f>
        <v>Hotel Front Desk Clerks</v>
      </c>
      <c r="C345" s="24" t="str">
        <f>'4JSON'!D339</f>
        <v>SMo</v>
      </c>
      <c r="D345" s="24" t="e">
        <f ca="1">ABS(D$5-'4JSON'!C339)</f>
        <v>#VALUE!</v>
      </c>
      <c r="E345" s="24">
        <f ca="1">ABS(E$5-'4JSON'!E339)</f>
        <v>2</v>
      </c>
      <c r="F345" s="24">
        <f ca="1">ABS(F$5-'4JSON'!F339)</f>
        <v>3</v>
      </c>
      <c r="G345" s="24">
        <f ca="1">ABS(G$5-'4JSON'!G339)</f>
        <v>2</v>
      </c>
      <c r="H345" s="24">
        <f ca="1">ABS(H$5-'4JSON'!H339)</f>
        <v>3</v>
      </c>
      <c r="I345" s="24">
        <f>ABS(I$5-'4JSON'!I339)</f>
        <v>0</v>
      </c>
      <c r="J345" s="24">
        <f>ABS(J$5-'4JSON'!J339)</f>
        <v>0</v>
      </c>
      <c r="K345" s="24">
        <f>ABS(K$5-'4JSON'!K339)</f>
        <v>0</v>
      </c>
      <c r="L345" s="24">
        <f>ABS(L$5-'4JSON'!L339)</f>
        <v>0</v>
      </c>
      <c r="M345" s="53" t="e">
        <f t="shared" ca="1" si="5"/>
        <v>#VALUE!</v>
      </c>
      <c r="N345" s="56" t="e">
        <f t="shared" ca="1" si="6"/>
        <v>#VALUE!</v>
      </c>
      <c r="P345" s="51"/>
      <c r="Q345" s="51"/>
      <c r="S345" s="51"/>
      <c r="T345" s="51"/>
      <c r="Z345" s="55" t="str">
        <f t="shared" si="7"/>
        <v>SMO</v>
      </c>
      <c r="AF345" s="51"/>
      <c r="AG345" s="51"/>
      <c r="AH345" s="51"/>
      <c r="AI345" s="52"/>
      <c r="AJ345" s="52"/>
      <c r="AK345" s="52"/>
      <c r="AL345" s="51"/>
      <c r="AM345" s="51"/>
      <c r="AN345" s="51"/>
      <c r="AO345" s="52"/>
      <c r="AP345" s="52"/>
      <c r="AQ345" s="52"/>
      <c r="AR345" s="51"/>
      <c r="AS345" s="51"/>
      <c r="AT345" s="51"/>
      <c r="AU345" s="52"/>
      <c r="AV345" s="52"/>
      <c r="AW345" s="52"/>
      <c r="AX345" s="51"/>
      <c r="AY345" s="51"/>
      <c r="AZ345" s="51"/>
      <c r="BA345" s="52"/>
      <c r="BB345" s="52"/>
      <c r="BC345" s="52"/>
    </row>
    <row r="346" spans="1:55" ht="13" x14ac:dyDescent="0.3">
      <c r="A346" s="23">
        <f>'4JSON'!A340</f>
        <v>14301</v>
      </c>
      <c r="B346" s="20" t="str">
        <f>'4JSON'!B340</f>
        <v>Instructors and Teachers of Persons with Disabilities</v>
      </c>
      <c r="C346" s="24" t="str">
        <f>'4JSON'!D340</f>
        <v>SMo</v>
      </c>
      <c r="D346" s="24" t="e">
        <f ca="1">ABS(D$5-'4JSON'!C340)</f>
        <v>#VALUE!</v>
      </c>
      <c r="E346" s="24">
        <f ca="1">ABS(E$5-'4JSON'!E340)</f>
        <v>2</v>
      </c>
      <c r="F346" s="24">
        <f ca="1">ABS(F$5-'4JSON'!F340)</f>
        <v>3</v>
      </c>
      <c r="G346" s="24">
        <f ca="1">ABS(G$5-'4JSON'!G340)</f>
        <v>2</v>
      </c>
      <c r="H346" s="24">
        <f ca="1">ABS(H$5-'4JSON'!H340)</f>
        <v>3</v>
      </c>
      <c r="I346" s="24">
        <f>ABS(I$5-'4JSON'!I340)</f>
        <v>0</v>
      </c>
      <c r="J346" s="24">
        <f>ABS(J$5-'4JSON'!J340)</f>
        <v>0</v>
      </c>
      <c r="K346" s="24">
        <f>ABS(K$5-'4JSON'!K340)</f>
        <v>0</v>
      </c>
      <c r="L346" s="24">
        <f>ABS(L$5-'4JSON'!L340)</f>
        <v>0</v>
      </c>
      <c r="M346" s="53" t="e">
        <f t="shared" ca="1" si="5"/>
        <v>#VALUE!</v>
      </c>
      <c r="N346" s="56" t="e">
        <f t="shared" ca="1" si="6"/>
        <v>#VALUE!</v>
      </c>
      <c r="P346" s="51"/>
      <c r="Q346" s="51"/>
      <c r="S346" s="51"/>
      <c r="T346" s="51"/>
      <c r="Z346" s="55" t="str">
        <f t="shared" si="7"/>
        <v>SMO</v>
      </c>
      <c r="AF346" s="51"/>
      <c r="AG346" s="51"/>
      <c r="AH346" s="51"/>
      <c r="AI346" s="52"/>
      <c r="AJ346" s="52"/>
      <c r="AK346" s="52"/>
      <c r="AL346" s="51"/>
      <c r="AM346" s="51"/>
      <c r="AN346" s="51"/>
      <c r="AO346" s="52"/>
      <c r="AP346" s="52"/>
      <c r="AQ346" s="52"/>
      <c r="AR346" s="51"/>
      <c r="AS346" s="51"/>
      <c r="AT346" s="51"/>
      <c r="AU346" s="52"/>
      <c r="AV346" s="52"/>
      <c r="AW346" s="52"/>
      <c r="AX346" s="51"/>
      <c r="AY346" s="51"/>
      <c r="AZ346" s="51"/>
      <c r="BA346" s="52"/>
      <c r="BB346" s="52"/>
      <c r="BC346" s="52"/>
    </row>
    <row r="347" spans="1:55" ht="13" x14ac:dyDescent="0.3">
      <c r="A347" s="23">
        <f>'4JSON'!A341</f>
        <v>33102</v>
      </c>
      <c r="B347" s="20" t="str">
        <f>'4JSON'!B341</f>
        <v>Nurse Aides, Orderlies and Patient Service Associates</v>
      </c>
      <c r="C347" s="24" t="str">
        <f>'4JSON'!D341</f>
        <v>SMo</v>
      </c>
      <c r="D347" s="24" t="e">
        <f ca="1">ABS(D$5-'4JSON'!C341)</f>
        <v>#VALUE!</v>
      </c>
      <c r="E347" s="24">
        <f ca="1">ABS(E$5-'4JSON'!E341)</f>
        <v>2</v>
      </c>
      <c r="F347" s="24">
        <f ca="1">ABS(F$5-'4JSON'!F341)</f>
        <v>3</v>
      </c>
      <c r="G347" s="24">
        <f ca="1">ABS(G$5-'4JSON'!G341)</f>
        <v>2</v>
      </c>
      <c r="H347" s="24">
        <f ca="1">ABS(H$5-'4JSON'!H341)</f>
        <v>3</v>
      </c>
      <c r="I347" s="24">
        <f>ABS(I$5-'4JSON'!I341)</f>
        <v>0</v>
      </c>
      <c r="J347" s="24">
        <f>ABS(J$5-'4JSON'!J341)</f>
        <v>0</v>
      </c>
      <c r="K347" s="24">
        <f>ABS(K$5-'4JSON'!K341)</f>
        <v>0</v>
      </c>
      <c r="L347" s="24">
        <f>ABS(L$5-'4JSON'!L341)</f>
        <v>0</v>
      </c>
      <c r="M347" s="53" t="e">
        <f t="shared" ca="1" si="5"/>
        <v>#VALUE!</v>
      </c>
      <c r="N347" s="56" t="e">
        <f t="shared" ca="1" si="6"/>
        <v>#VALUE!</v>
      </c>
      <c r="P347" s="51"/>
      <c r="Q347" s="51"/>
      <c r="S347" s="51"/>
      <c r="T347" s="51"/>
      <c r="Z347" s="55" t="str">
        <f t="shared" si="7"/>
        <v>SMO</v>
      </c>
      <c r="AF347" s="51"/>
      <c r="AG347" s="51"/>
      <c r="AH347" s="51"/>
      <c r="AI347" s="52"/>
      <c r="AJ347" s="52"/>
      <c r="AK347" s="52"/>
      <c r="AL347" s="51"/>
      <c r="AM347" s="51"/>
      <c r="AN347" s="51"/>
      <c r="AO347" s="52"/>
      <c r="AP347" s="52"/>
      <c r="AQ347" s="52"/>
      <c r="AR347" s="51"/>
      <c r="AS347" s="51"/>
      <c r="AT347" s="51"/>
      <c r="AU347" s="52"/>
      <c r="AV347" s="52"/>
      <c r="AW347" s="52"/>
      <c r="AX347" s="51"/>
      <c r="AY347" s="51"/>
      <c r="AZ347" s="51"/>
      <c r="BA347" s="52"/>
      <c r="BB347" s="52"/>
      <c r="BC347" s="52"/>
    </row>
    <row r="348" spans="1:55" ht="13" x14ac:dyDescent="0.3">
      <c r="A348" s="23">
        <f>'4JSON'!A342</f>
        <v>44100</v>
      </c>
      <c r="B348" s="20" t="str">
        <f>'4JSON'!B342</f>
        <v>Parents' Helpers</v>
      </c>
      <c r="C348" s="24" t="str">
        <f>'4JSON'!D342</f>
        <v>SMo</v>
      </c>
      <c r="D348" s="24" t="e">
        <f ca="1">ABS(D$5-'4JSON'!C342)</f>
        <v>#VALUE!</v>
      </c>
      <c r="E348" s="24">
        <f ca="1">ABS(E$5-'4JSON'!E342)</f>
        <v>2</v>
      </c>
      <c r="F348" s="24">
        <f ca="1">ABS(F$5-'4JSON'!F342)</f>
        <v>3</v>
      </c>
      <c r="G348" s="24">
        <f ca="1">ABS(G$5-'4JSON'!G342)</f>
        <v>2</v>
      </c>
      <c r="H348" s="24">
        <f ca="1">ABS(H$5-'4JSON'!H342)</f>
        <v>3</v>
      </c>
      <c r="I348" s="24">
        <f>ABS(I$5-'4JSON'!I342)</f>
        <v>0</v>
      </c>
      <c r="J348" s="24">
        <f>ABS(J$5-'4JSON'!J342)</f>
        <v>0</v>
      </c>
      <c r="K348" s="24">
        <f>ABS(K$5-'4JSON'!K342)</f>
        <v>0</v>
      </c>
      <c r="L348" s="24">
        <f>ABS(L$5-'4JSON'!L342)</f>
        <v>0</v>
      </c>
      <c r="M348" s="53" t="e">
        <f t="shared" ca="1" si="5"/>
        <v>#VALUE!</v>
      </c>
      <c r="N348" s="56" t="e">
        <f t="shared" ca="1" si="6"/>
        <v>#VALUE!</v>
      </c>
      <c r="P348" s="51"/>
      <c r="Q348" s="51"/>
      <c r="S348" s="51"/>
      <c r="T348" s="51"/>
      <c r="Z348" s="55" t="str">
        <f t="shared" si="7"/>
        <v>SMO</v>
      </c>
      <c r="AF348" s="51"/>
      <c r="AG348" s="51"/>
      <c r="AH348" s="51"/>
      <c r="AI348" s="52"/>
      <c r="AJ348" s="52"/>
      <c r="AK348" s="52"/>
      <c r="AL348" s="51"/>
      <c r="AM348" s="51"/>
      <c r="AN348" s="51"/>
      <c r="AO348" s="52"/>
      <c r="AP348" s="52"/>
      <c r="AQ348" s="52"/>
      <c r="AR348" s="51"/>
      <c r="AS348" s="51"/>
      <c r="AT348" s="51"/>
      <c r="AU348" s="52"/>
      <c r="AV348" s="52"/>
      <c r="AW348" s="52"/>
      <c r="AX348" s="51"/>
      <c r="AY348" s="51"/>
      <c r="AZ348" s="51"/>
      <c r="BA348" s="52"/>
      <c r="BB348" s="52"/>
      <c r="BC348" s="52"/>
    </row>
    <row r="349" spans="1:55" ht="13" x14ac:dyDescent="0.3">
      <c r="A349" s="23">
        <f>'4JSON'!A343</f>
        <v>44101</v>
      </c>
      <c r="B349" s="20" t="str">
        <f>'4JSON'!B343</f>
        <v>Visiting Homemakers</v>
      </c>
      <c r="C349" s="24" t="str">
        <f>'4JSON'!D343</f>
        <v>SMo</v>
      </c>
      <c r="D349" s="24" t="e">
        <f ca="1">ABS(D$5-'4JSON'!C343)</f>
        <v>#VALUE!</v>
      </c>
      <c r="E349" s="24">
        <f ca="1">ABS(E$5-'4JSON'!E343)</f>
        <v>2</v>
      </c>
      <c r="F349" s="24">
        <f ca="1">ABS(F$5-'4JSON'!F343)</f>
        <v>3</v>
      </c>
      <c r="G349" s="24">
        <f ca="1">ABS(G$5-'4JSON'!G343)</f>
        <v>2</v>
      </c>
      <c r="H349" s="24">
        <f ca="1">ABS(H$5-'4JSON'!H343)</f>
        <v>3</v>
      </c>
      <c r="I349" s="24">
        <f>ABS(I$5-'4JSON'!I343)</f>
        <v>0</v>
      </c>
      <c r="J349" s="24">
        <f>ABS(J$5-'4JSON'!J343)</f>
        <v>0</v>
      </c>
      <c r="K349" s="24">
        <f>ABS(K$5-'4JSON'!K343)</f>
        <v>0</v>
      </c>
      <c r="L349" s="24">
        <f>ABS(L$5-'4JSON'!L343)</f>
        <v>0</v>
      </c>
      <c r="M349" s="53" t="e">
        <f t="shared" ca="1" si="5"/>
        <v>#VALUE!</v>
      </c>
      <c r="N349" s="56" t="e">
        <f t="shared" ca="1" si="6"/>
        <v>#VALUE!</v>
      </c>
      <c r="P349" s="51"/>
      <c r="Q349" s="51"/>
      <c r="S349" s="51"/>
      <c r="T349" s="51"/>
      <c r="Z349" s="55" t="str">
        <f t="shared" si="7"/>
        <v>SMO</v>
      </c>
      <c r="AF349" s="51"/>
      <c r="AG349" s="51"/>
      <c r="AH349" s="51"/>
      <c r="AI349" s="52"/>
      <c r="AJ349" s="52"/>
      <c r="AK349" s="52"/>
      <c r="AL349" s="51"/>
      <c r="AM349" s="51"/>
      <c r="AN349" s="51"/>
      <c r="AO349" s="52"/>
      <c r="AP349" s="52"/>
      <c r="AQ349" s="52"/>
      <c r="AR349" s="51"/>
      <c r="AS349" s="51"/>
      <c r="AT349" s="51"/>
      <c r="AU349" s="52"/>
      <c r="AV349" s="52"/>
      <c r="AW349" s="52"/>
      <c r="AX349" s="51"/>
      <c r="AY349" s="51"/>
      <c r="AZ349" s="51"/>
      <c r="BA349" s="52"/>
      <c r="BB349" s="52"/>
      <c r="BC349" s="52"/>
    </row>
    <row r="350" spans="1:55" ht="13" x14ac:dyDescent="0.3">
      <c r="A350" s="23">
        <f>'4JSON'!A344</f>
        <v>53124</v>
      </c>
      <c r="B350" s="20" t="str">
        <f>'4JSON'!B344</f>
        <v>Artistic Floral Arrangers</v>
      </c>
      <c r="C350" s="24" t="str">
        <f>'4JSON'!D344</f>
        <v>IOS</v>
      </c>
      <c r="D350" s="24" t="e">
        <f ca="1">ABS(D$5-'4JSON'!C344)</f>
        <v>#VALUE!</v>
      </c>
      <c r="E350" s="24">
        <f ca="1">ABS(E$5-'4JSON'!E344)</f>
        <v>2</v>
      </c>
      <c r="F350" s="24">
        <f ca="1">ABS(F$5-'4JSON'!F344)</f>
        <v>3</v>
      </c>
      <c r="G350" s="24">
        <f ca="1">ABS(G$5-'4JSON'!G344)</f>
        <v>2</v>
      </c>
      <c r="H350" s="24">
        <f ca="1">ABS(H$5-'4JSON'!H344)</f>
        <v>3</v>
      </c>
      <c r="I350" s="24">
        <f>ABS(I$5-'4JSON'!I344)</f>
        <v>0</v>
      </c>
      <c r="J350" s="24">
        <f>ABS(J$5-'4JSON'!J344)</f>
        <v>0</v>
      </c>
      <c r="K350" s="24">
        <f>ABS(K$5-'4JSON'!K344)</f>
        <v>0</v>
      </c>
      <c r="L350" s="24">
        <f>ABS(L$5-'4JSON'!L344)</f>
        <v>0</v>
      </c>
      <c r="M350" s="53" t="e">
        <f t="shared" ca="1" si="5"/>
        <v>#VALUE!</v>
      </c>
      <c r="N350" s="56" t="e">
        <f t="shared" ca="1" si="6"/>
        <v>#VALUE!</v>
      </c>
      <c r="P350" s="51"/>
      <c r="Q350" s="51"/>
      <c r="S350" s="51"/>
      <c r="T350" s="51"/>
      <c r="Z350" s="55" t="str">
        <f t="shared" si="7"/>
        <v>IOS</v>
      </c>
      <c r="AF350" s="51"/>
      <c r="AG350" s="51"/>
      <c r="AH350" s="51"/>
      <c r="AI350" s="52"/>
      <c r="AJ350" s="52"/>
      <c r="AK350" s="52"/>
      <c r="AL350" s="51"/>
      <c r="AM350" s="51"/>
      <c r="AN350" s="51"/>
      <c r="AO350" s="52"/>
      <c r="AP350" s="52"/>
      <c r="AQ350" s="52"/>
      <c r="AR350" s="51"/>
      <c r="AS350" s="51"/>
      <c r="AT350" s="51"/>
      <c r="AU350" s="52"/>
      <c r="AV350" s="52"/>
      <c r="AW350" s="52"/>
      <c r="AX350" s="51"/>
      <c r="AY350" s="51"/>
      <c r="AZ350" s="51"/>
      <c r="BA350" s="52"/>
      <c r="BB350" s="52"/>
      <c r="BC350" s="52"/>
    </row>
    <row r="351" spans="1:55" ht="13" x14ac:dyDescent="0.3">
      <c r="A351" s="23">
        <f>'4JSON'!A345</f>
        <v>63210</v>
      </c>
      <c r="B351" s="20" t="str">
        <f>'4JSON'!B345</f>
        <v>Hairstylists</v>
      </c>
      <c r="C351" s="24" t="str">
        <f>'4JSON'!D345</f>
        <v>IOS</v>
      </c>
      <c r="D351" s="24" t="e">
        <f ca="1">ABS(D$5-'4JSON'!C345)</f>
        <v>#VALUE!</v>
      </c>
      <c r="E351" s="24">
        <f ca="1">ABS(E$5-'4JSON'!E345)</f>
        <v>2</v>
      </c>
      <c r="F351" s="24">
        <f ca="1">ABS(F$5-'4JSON'!F345)</f>
        <v>3</v>
      </c>
      <c r="G351" s="24">
        <f ca="1">ABS(G$5-'4JSON'!G345)</f>
        <v>2</v>
      </c>
      <c r="H351" s="24">
        <f ca="1">ABS(H$5-'4JSON'!H345)</f>
        <v>3</v>
      </c>
      <c r="I351" s="24">
        <f>ABS(I$5-'4JSON'!I345)</f>
        <v>0</v>
      </c>
      <c r="J351" s="24">
        <f>ABS(J$5-'4JSON'!J345)</f>
        <v>0</v>
      </c>
      <c r="K351" s="24">
        <f>ABS(K$5-'4JSON'!K345)</f>
        <v>0</v>
      </c>
      <c r="L351" s="24">
        <f>ABS(L$5-'4JSON'!L345)</f>
        <v>0</v>
      </c>
      <c r="M351" s="53" t="e">
        <f t="shared" ca="1" si="5"/>
        <v>#VALUE!</v>
      </c>
      <c r="N351" s="56" t="e">
        <f t="shared" ca="1" si="6"/>
        <v>#VALUE!</v>
      </c>
      <c r="P351" s="51"/>
      <c r="Q351" s="51"/>
      <c r="S351" s="51"/>
      <c r="T351" s="51"/>
      <c r="Z351" s="55" t="str">
        <f t="shared" si="7"/>
        <v>IOS</v>
      </c>
      <c r="AF351" s="51"/>
      <c r="AG351" s="51"/>
      <c r="AH351" s="51"/>
      <c r="AI351" s="52"/>
      <c r="AJ351" s="52"/>
      <c r="AK351" s="52"/>
      <c r="AL351" s="51"/>
      <c r="AM351" s="51"/>
      <c r="AN351" s="51"/>
      <c r="AO351" s="52"/>
      <c r="AP351" s="52"/>
      <c r="AQ351" s="52"/>
      <c r="AR351" s="51"/>
      <c r="AS351" s="51"/>
      <c r="AT351" s="51"/>
      <c r="AU351" s="52"/>
      <c r="AV351" s="52"/>
      <c r="AW351" s="52"/>
      <c r="AX351" s="51"/>
      <c r="AY351" s="51"/>
      <c r="AZ351" s="51"/>
      <c r="BA351" s="52"/>
      <c r="BB351" s="52"/>
      <c r="BC351" s="52"/>
    </row>
    <row r="352" spans="1:55" ht="13" x14ac:dyDescent="0.3">
      <c r="A352" s="23">
        <f>'4JSON'!A346</f>
        <v>31110</v>
      </c>
      <c r="B352" s="20" t="str">
        <f>'4JSON'!B346</f>
        <v>Dentists</v>
      </c>
      <c r="C352" s="24" t="str">
        <f>'4JSON'!D346</f>
        <v>IOs</v>
      </c>
      <c r="D352" s="24" t="e">
        <f ca="1">ABS(D$5-'4JSON'!C346)</f>
        <v>#VALUE!</v>
      </c>
      <c r="E352" s="24">
        <f ca="1">ABS(E$5-'4JSON'!E346)</f>
        <v>2</v>
      </c>
      <c r="F352" s="24">
        <f ca="1">ABS(F$5-'4JSON'!F346)</f>
        <v>3</v>
      </c>
      <c r="G352" s="24">
        <f ca="1">ABS(G$5-'4JSON'!G346)</f>
        <v>2</v>
      </c>
      <c r="H352" s="24">
        <f ca="1">ABS(H$5-'4JSON'!H346)</f>
        <v>3</v>
      </c>
      <c r="I352" s="24">
        <f>ABS(I$5-'4JSON'!I346)</f>
        <v>0</v>
      </c>
      <c r="J352" s="24">
        <f>ABS(J$5-'4JSON'!J346)</f>
        <v>0</v>
      </c>
      <c r="K352" s="24">
        <f>ABS(K$5-'4JSON'!K346)</f>
        <v>0</v>
      </c>
      <c r="L352" s="24">
        <f>ABS(L$5-'4JSON'!L346)</f>
        <v>0</v>
      </c>
      <c r="M352" s="53" t="e">
        <f t="shared" ca="1" si="5"/>
        <v>#VALUE!</v>
      </c>
      <c r="N352" s="56" t="e">
        <f t="shared" ca="1" si="6"/>
        <v>#VALUE!</v>
      </c>
      <c r="P352" s="51"/>
      <c r="Q352" s="51"/>
      <c r="S352" s="51"/>
      <c r="T352" s="51"/>
      <c r="Z352" s="55" t="str">
        <f t="shared" si="7"/>
        <v>IOS</v>
      </c>
      <c r="AF352" s="51"/>
      <c r="AG352" s="51"/>
      <c r="AH352" s="51"/>
      <c r="AI352" s="52"/>
      <c r="AJ352" s="52"/>
      <c r="AK352" s="52"/>
      <c r="AL352" s="51"/>
      <c r="AM352" s="51"/>
      <c r="AN352" s="51"/>
      <c r="AO352" s="52"/>
      <c r="AP352" s="52"/>
      <c r="AQ352" s="52"/>
      <c r="AR352" s="51"/>
      <c r="AS352" s="51"/>
      <c r="AT352" s="51"/>
      <c r="AU352" s="52"/>
      <c r="AV352" s="52"/>
      <c r="AW352" s="52"/>
      <c r="AX352" s="51"/>
      <c r="AY352" s="51"/>
      <c r="AZ352" s="51"/>
      <c r="BA352" s="52"/>
      <c r="BB352" s="52"/>
      <c r="BC352" s="52"/>
    </row>
    <row r="353" spans="1:55" ht="13" x14ac:dyDescent="0.3">
      <c r="A353" s="23">
        <f>'4JSON'!A347</f>
        <v>31103</v>
      </c>
      <c r="B353" s="20" t="str">
        <f>'4JSON'!B347</f>
        <v>Veterinarians</v>
      </c>
      <c r="C353" s="24" t="str">
        <f>'4JSON'!D347</f>
        <v>IOs</v>
      </c>
      <c r="D353" s="24" t="e">
        <f ca="1">ABS(D$5-'4JSON'!C347)</f>
        <v>#VALUE!</v>
      </c>
      <c r="E353" s="24">
        <f ca="1">ABS(E$5-'4JSON'!E347)</f>
        <v>2</v>
      </c>
      <c r="F353" s="24">
        <f ca="1">ABS(F$5-'4JSON'!F347)</f>
        <v>3</v>
      </c>
      <c r="G353" s="24">
        <f ca="1">ABS(G$5-'4JSON'!G347)</f>
        <v>2</v>
      </c>
      <c r="H353" s="24">
        <f ca="1">ABS(H$5-'4JSON'!H347)</f>
        <v>3</v>
      </c>
      <c r="I353" s="24">
        <f>ABS(I$5-'4JSON'!I347)</f>
        <v>0</v>
      </c>
      <c r="J353" s="24">
        <f>ABS(J$5-'4JSON'!J347)</f>
        <v>0</v>
      </c>
      <c r="K353" s="24">
        <f>ABS(K$5-'4JSON'!K347)</f>
        <v>0</v>
      </c>
      <c r="L353" s="24">
        <f>ABS(L$5-'4JSON'!L347)</f>
        <v>0</v>
      </c>
      <c r="M353" s="53" t="e">
        <f t="shared" ca="1" si="5"/>
        <v>#VALUE!</v>
      </c>
      <c r="N353" s="56" t="e">
        <f t="shared" ca="1" si="6"/>
        <v>#VALUE!</v>
      </c>
      <c r="P353" s="51"/>
      <c r="Q353" s="51"/>
      <c r="S353" s="51"/>
      <c r="T353" s="51"/>
      <c r="Z353" s="55" t="str">
        <f t="shared" si="7"/>
        <v>IOS</v>
      </c>
      <c r="AF353" s="51"/>
      <c r="AG353" s="51"/>
      <c r="AH353" s="51"/>
      <c r="AI353" s="52"/>
      <c r="AJ353" s="52"/>
      <c r="AK353" s="52"/>
      <c r="AL353" s="51"/>
      <c r="AM353" s="51"/>
      <c r="AN353" s="51"/>
      <c r="AO353" s="52"/>
      <c r="AP353" s="52"/>
      <c r="AQ353" s="52"/>
      <c r="AR353" s="51"/>
      <c r="AS353" s="51"/>
      <c r="AT353" s="51"/>
      <c r="AU353" s="52"/>
      <c r="AV353" s="52"/>
      <c r="AW353" s="52"/>
      <c r="AX353" s="51"/>
      <c r="AY353" s="51"/>
      <c r="AZ353" s="51"/>
      <c r="BA353" s="52"/>
      <c r="BB353" s="52"/>
      <c r="BC353" s="52"/>
    </row>
    <row r="354" spans="1:55" ht="13" x14ac:dyDescent="0.3">
      <c r="A354" s="23">
        <f>'4JSON'!A348</f>
        <v>55109</v>
      </c>
      <c r="B354" s="20" t="str">
        <f>'4JSON'!B348</f>
        <v>Buskers</v>
      </c>
      <c r="C354" s="24" t="str">
        <f>'4JSON'!D348</f>
        <v>ISo</v>
      </c>
      <c r="D354" s="24" t="e">
        <f ca="1">ABS(D$5-'4JSON'!C348)</f>
        <v>#VALUE!</v>
      </c>
      <c r="E354" s="24">
        <f ca="1">ABS(E$5-'4JSON'!E348)</f>
        <v>2</v>
      </c>
      <c r="F354" s="24">
        <f ca="1">ABS(F$5-'4JSON'!F348)</f>
        <v>3</v>
      </c>
      <c r="G354" s="24">
        <f ca="1">ABS(G$5-'4JSON'!G348)</f>
        <v>2</v>
      </c>
      <c r="H354" s="24">
        <f ca="1">ABS(H$5-'4JSON'!H348)</f>
        <v>3</v>
      </c>
      <c r="I354" s="24">
        <f>ABS(I$5-'4JSON'!I348)</f>
        <v>0</v>
      </c>
      <c r="J354" s="24">
        <f>ABS(J$5-'4JSON'!J348)</f>
        <v>0</v>
      </c>
      <c r="K354" s="24">
        <f>ABS(K$5-'4JSON'!K348)</f>
        <v>0</v>
      </c>
      <c r="L354" s="24">
        <f>ABS(L$5-'4JSON'!L348)</f>
        <v>0</v>
      </c>
      <c r="M354" s="53" t="e">
        <f t="shared" ca="1" si="5"/>
        <v>#VALUE!</v>
      </c>
      <c r="N354" s="56" t="e">
        <f t="shared" ca="1" si="6"/>
        <v>#VALUE!</v>
      </c>
      <c r="P354" s="51"/>
      <c r="Q354" s="51"/>
      <c r="S354" s="51"/>
      <c r="T354" s="51"/>
      <c r="Z354" s="55" t="str">
        <f t="shared" si="7"/>
        <v>ISO</v>
      </c>
      <c r="AF354" s="51"/>
      <c r="AG354" s="51"/>
      <c r="AH354" s="51"/>
      <c r="AI354" s="52"/>
      <c r="AJ354" s="52"/>
      <c r="AK354" s="52"/>
      <c r="AL354" s="51"/>
      <c r="AM354" s="51"/>
      <c r="AN354" s="51"/>
      <c r="AO354" s="52"/>
      <c r="AP354" s="52"/>
      <c r="AQ354" s="52"/>
      <c r="AR354" s="51"/>
      <c r="AS354" s="51"/>
      <c r="AT354" s="51"/>
      <c r="AU354" s="52"/>
      <c r="AV354" s="52"/>
      <c r="AW354" s="52"/>
      <c r="AX354" s="51"/>
      <c r="AY354" s="51"/>
      <c r="AZ354" s="51"/>
      <c r="BA354" s="52"/>
      <c r="BB354" s="52"/>
      <c r="BC354" s="52"/>
    </row>
    <row r="355" spans="1:55" ht="13" x14ac:dyDescent="0.3">
      <c r="A355" s="23">
        <f>'4JSON'!A349</f>
        <v>53121</v>
      </c>
      <c r="B355" s="20" t="str">
        <f>'4JSON'!B349</f>
        <v>Circus Performers</v>
      </c>
      <c r="C355" s="24" t="str">
        <f>'4JSON'!D349</f>
        <v>ISo</v>
      </c>
      <c r="D355" s="24" t="e">
        <f ca="1">ABS(D$5-'4JSON'!C349)</f>
        <v>#VALUE!</v>
      </c>
      <c r="E355" s="24">
        <f ca="1">ABS(E$5-'4JSON'!E349)</f>
        <v>2</v>
      </c>
      <c r="F355" s="24">
        <f ca="1">ABS(F$5-'4JSON'!F349)</f>
        <v>3</v>
      </c>
      <c r="G355" s="24">
        <f ca="1">ABS(G$5-'4JSON'!G349)</f>
        <v>2</v>
      </c>
      <c r="H355" s="24">
        <f ca="1">ABS(H$5-'4JSON'!H349)</f>
        <v>3</v>
      </c>
      <c r="I355" s="24">
        <f>ABS(I$5-'4JSON'!I349)</f>
        <v>0</v>
      </c>
      <c r="J355" s="24">
        <f>ABS(J$5-'4JSON'!J349)</f>
        <v>0</v>
      </c>
      <c r="K355" s="24">
        <f>ABS(K$5-'4JSON'!K349)</f>
        <v>0</v>
      </c>
      <c r="L355" s="24">
        <f>ABS(L$5-'4JSON'!L349)</f>
        <v>0</v>
      </c>
      <c r="M355" s="53" t="e">
        <f t="shared" ca="1" si="5"/>
        <v>#VALUE!</v>
      </c>
      <c r="N355" s="56" t="e">
        <f t="shared" ca="1" si="6"/>
        <v>#VALUE!</v>
      </c>
      <c r="P355" s="51"/>
      <c r="Q355" s="51"/>
      <c r="S355" s="51"/>
      <c r="T355" s="51"/>
      <c r="Z355" s="55" t="str">
        <f t="shared" si="7"/>
        <v>ISO</v>
      </c>
      <c r="AF355" s="51"/>
      <c r="AG355" s="51"/>
      <c r="AH355" s="51"/>
      <c r="AI355" s="52"/>
      <c r="AJ355" s="52"/>
      <c r="AK355" s="52"/>
      <c r="AL355" s="51"/>
      <c r="AM355" s="51"/>
      <c r="AN355" s="51"/>
      <c r="AO355" s="52"/>
      <c r="AP355" s="52"/>
      <c r="AQ355" s="52"/>
      <c r="AR355" s="51"/>
      <c r="AS355" s="51"/>
      <c r="AT355" s="51"/>
      <c r="AU355" s="52"/>
      <c r="AV355" s="52"/>
      <c r="AW355" s="52"/>
      <c r="AX355" s="51"/>
      <c r="AY355" s="51"/>
      <c r="AZ355" s="51"/>
      <c r="BA355" s="52"/>
      <c r="BB355" s="52"/>
      <c r="BC355" s="52"/>
    </row>
    <row r="356" spans="1:55" ht="13" x14ac:dyDescent="0.3">
      <c r="A356" s="23">
        <f>'4JSON'!A350</f>
        <v>55109</v>
      </c>
      <c r="B356" s="20" t="str">
        <f>'4JSON'!B350</f>
        <v>Magicians and Illusionists</v>
      </c>
      <c r="C356" s="24" t="str">
        <f>'4JSON'!D350</f>
        <v>ISo</v>
      </c>
      <c r="D356" s="24" t="e">
        <f ca="1">ABS(D$5-'4JSON'!C350)</f>
        <v>#VALUE!</v>
      </c>
      <c r="E356" s="24">
        <f ca="1">ABS(E$5-'4JSON'!E350)</f>
        <v>2</v>
      </c>
      <c r="F356" s="24">
        <f ca="1">ABS(F$5-'4JSON'!F350)</f>
        <v>3</v>
      </c>
      <c r="G356" s="24">
        <f ca="1">ABS(G$5-'4JSON'!G350)</f>
        <v>2</v>
      </c>
      <c r="H356" s="24">
        <f ca="1">ABS(H$5-'4JSON'!H350)</f>
        <v>3</v>
      </c>
      <c r="I356" s="24">
        <f>ABS(I$5-'4JSON'!I350)</f>
        <v>0</v>
      </c>
      <c r="J356" s="24">
        <f>ABS(J$5-'4JSON'!J350)</f>
        <v>0</v>
      </c>
      <c r="K356" s="24">
        <f>ABS(K$5-'4JSON'!K350)</f>
        <v>0</v>
      </c>
      <c r="L356" s="24">
        <f>ABS(L$5-'4JSON'!L350)</f>
        <v>0</v>
      </c>
      <c r="M356" s="53" t="e">
        <f t="shared" ca="1" si="5"/>
        <v>#VALUE!</v>
      </c>
      <c r="N356" s="56" t="e">
        <f t="shared" ca="1" si="6"/>
        <v>#VALUE!</v>
      </c>
      <c r="P356" s="51"/>
      <c r="Q356" s="51"/>
      <c r="S356" s="51"/>
      <c r="T356" s="51"/>
      <c r="Z356" s="55" t="str">
        <f t="shared" si="7"/>
        <v>ISO</v>
      </c>
      <c r="AF356" s="51"/>
      <c r="AG356" s="51"/>
      <c r="AH356" s="51"/>
      <c r="AI356" s="52"/>
      <c r="AJ356" s="52"/>
      <c r="AK356" s="52"/>
      <c r="AL356" s="51"/>
      <c r="AM356" s="51"/>
      <c r="AN356" s="51"/>
      <c r="AO356" s="52"/>
      <c r="AP356" s="52"/>
      <c r="AQ356" s="52"/>
      <c r="AR356" s="51"/>
      <c r="AS356" s="51"/>
      <c r="AT356" s="51"/>
      <c r="AU356" s="52"/>
      <c r="AV356" s="52"/>
      <c r="AW356" s="52"/>
      <c r="AX356" s="51"/>
      <c r="AY356" s="51"/>
      <c r="AZ356" s="51"/>
      <c r="BA356" s="52"/>
      <c r="BB356" s="52"/>
      <c r="BC356" s="52"/>
    </row>
    <row r="357" spans="1:55" ht="13" x14ac:dyDescent="0.3">
      <c r="A357" s="23">
        <f>'4JSON'!A351</f>
        <v>55109</v>
      </c>
      <c r="B357" s="20" t="str">
        <f>'4JSON'!B351</f>
        <v>Puppeteers</v>
      </c>
      <c r="C357" s="24" t="str">
        <f>'4JSON'!D351</f>
        <v>ISo</v>
      </c>
      <c r="D357" s="24" t="e">
        <f ca="1">ABS(D$5-'4JSON'!C351)</f>
        <v>#VALUE!</v>
      </c>
      <c r="E357" s="24">
        <f ca="1">ABS(E$5-'4JSON'!E351)</f>
        <v>2</v>
      </c>
      <c r="F357" s="24">
        <f ca="1">ABS(F$5-'4JSON'!F351)</f>
        <v>3</v>
      </c>
      <c r="G357" s="24">
        <f ca="1">ABS(G$5-'4JSON'!G351)</f>
        <v>2</v>
      </c>
      <c r="H357" s="24">
        <f ca="1">ABS(H$5-'4JSON'!H351)</f>
        <v>3</v>
      </c>
      <c r="I357" s="24">
        <f>ABS(I$5-'4JSON'!I351)</f>
        <v>0</v>
      </c>
      <c r="J357" s="24">
        <f>ABS(J$5-'4JSON'!J351)</f>
        <v>0</v>
      </c>
      <c r="K357" s="24">
        <f>ABS(K$5-'4JSON'!K351)</f>
        <v>0</v>
      </c>
      <c r="L357" s="24">
        <f>ABS(L$5-'4JSON'!L351)</f>
        <v>0</v>
      </c>
      <c r="M357" s="53" t="e">
        <f t="shared" ca="1" si="5"/>
        <v>#VALUE!</v>
      </c>
      <c r="N357" s="56" t="e">
        <f t="shared" ca="1" si="6"/>
        <v>#VALUE!</v>
      </c>
      <c r="P357" s="51"/>
      <c r="Q357" s="51"/>
      <c r="S357" s="51"/>
      <c r="T357" s="51"/>
      <c r="Z357" s="55" t="str">
        <f t="shared" si="7"/>
        <v>ISO</v>
      </c>
      <c r="AF357" s="51"/>
      <c r="AG357" s="51"/>
      <c r="AH357" s="51"/>
      <c r="AI357" s="52"/>
      <c r="AJ357" s="52"/>
      <c r="AK357" s="52"/>
      <c r="AL357" s="51"/>
      <c r="AM357" s="51"/>
      <c r="AN357" s="51"/>
      <c r="AO357" s="52"/>
      <c r="AP357" s="52"/>
      <c r="AQ357" s="52"/>
      <c r="AR357" s="51"/>
      <c r="AS357" s="51"/>
      <c r="AT357" s="51"/>
      <c r="AU357" s="52"/>
      <c r="AV357" s="52"/>
      <c r="AW357" s="52"/>
      <c r="AX357" s="51"/>
      <c r="AY357" s="51"/>
      <c r="AZ357" s="51"/>
      <c r="BA357" s="52"/>
      <c r="BB357" s="52"/>
      <c r="BC357" s="52"/>
    </row>
    <row r="358" spans="1:55" ht="13" x14ac:dyDescent="0.3">
      <c r="A358" s="23">
        <f>'4JSON'!A352</f>
        <v>31112</v>
      </c>
      <c r="B358" s="20" t="str">
        <f>'4JSON'!B352</f>
        <v>Audiologists</v>
      </c>
      <c r="C358" s="24" t="str">
        <f>'4JSON'!D352</f>
        <v>OIS</v>
      </c>
      <c r="D358" s="24" t="e">
        <f ca="1">ABS(D$5-'4JSON'!C352)</f>
        <v>#VALUE!</v>
      </c>
      <c r="E358" s="24">
        <f ca="1">ABS(E$5-'4JSON'!E352)</f>
        <v>2</v>
      </c>
      <c r="F358" s="24">
        <f ca="1">ABS(F$5-'4JSON'!F352)</f>
        <v>3</v>
      </c>
      <c r="G358" s="24">
        <f ca="1">ABS(G$5-'4JSON'!G352)</f>
        <v>2</v>
      </c>
      <c r="H358" s="24">
        <f ca="1">ABS(H$5-'4JSON'!H352)</f>
        <v>3</v>
      </c>
      <c r="I358" s="24">
        <f>ABS(I$5-'4JSON'!I352)</f>
        <v>0</v>
      </c>
      <c r="J358" s="24">
        <f>ABS(J$5-'4JSON'!J352)</f>
        <v>0</v>
      </c>
      <c r="K358" s="24">
        <f>ABS(K$5-'4JSON'!K352)</f>
        <v>0</v>
      </c>
      <c r="L358" s="24">
        <f>ABS(L$5-'4JSON'!L352)</f>
        <v>0</v>
      </c>
      <c r="M358" s="53" t="e">
        <f t="shared" ca="1" si="5"/>
        <v>#VALUE!</v>
      </c>
      <c r="N358" s="56" t="e">
        <f t="shared" ca="1" si="6"/>
        <v>#VALUE!</v>
      </c>
      <c r="P358" s="51"/>
      <c r="Q358" s="51"/>
      <c r="S358" s="51"/>
      <c r="T358" s="51"/>
      <c r="Z358" s="55" t="str">
        <f t="shared" si="7"/>
        <v>OIS</v>
      </c>
      <c r="AF358" s="51"/>
      <c r="AG358" s="51"/>
      <c r="AH358" s="51"/>
      <c r="AI358" s="52"/>
      <c r="AJ358" s="52"/>
      <c r="AK358" s="52"/>
      <c r="AL358" s="51"/>
      <c r="AM358" s="51"/>
      <c r="AN358" s="51"/>
      <c r="AO358" s="52"/>
      <c r="AP358" s="52"/>
      <c r="AQ358" s="52"/>
      <c r="AR358" s="51"/>
      <c r="AS358" s="51"/>
      <c r="AT358" s="51"/>
      <c r="AU358" s="52"/>
      <c r="AV358" s="52"/>
      <c r="AW358" s="52"/>
      <c r="AX358" s="51"/>
      <c r="AY358" s="51"/>
      <c r="AZ358" s="51"/>
      <c r="BA358" s="52"/>
      <c r="BB358" s="52"/>
      <c r="BC358" s="52"/>
    </row>
    <row r="359" spans="1:55" ht="13" x14ac:dyDescent="0.3">
      <c r="A359" s="23">
        <f>'4JSON'!A353</f>
        <v>72205</v>
      </c>
      <c r="B359" s="20" t="str">
        <f>'4JSON'!B353</f>
        <v>Cable Television Service Technicians</v>
      </c>
      <c r="C359" s="24" t="str">
        <f>'4JSON'!D353</f>
        <v>Ois</v>
      </c>
      <c r="D359" s="24" t="e">
        <f ca="1">ABS(D$5-'4JSON'!C353)</f>
        <v>#VALUE!</v>
      </c>
      <c r="E359" s="24">
        <f ca="1">ABS(E$5-'4JSON'!E353)</f>
        <v>2</v>
      </c>
      <c r="F359" s="24">
        <f ca="1">ABS(F$5-'4JSON'!F353)</f>
        <v>3</v>
      </c>
      <c r="G359" s="24">
        <f ca="1">ABS(G$5-'4JSON'!G353)</f>
        <v>2</v>
      </c>
      <c r="H359" s="24">
        <f ca="1">ABS(H$5-'4JSON'!H353)</f>
        <v>3</v>
      </c>
      <c r="I359" s="24">
        <f>ABS(I$5-'4JSON'!I353)</f>
        <v>0</v>
      </c>
      <c r="J359" s="24">
        <f>ABS(J$5-'4JSON'!J353)</f>
        <v>0</v>
      </c>
      <c r="K359" s="24">
        <f>ABS(K$5-'4JSON'!K353)</f>
        <v>0</v>
      </c>
      <c r="L359" s="24">
        <f>ABS(L$5-'4JSON'!L353)</f>
        <v>0</v>
      </c>
      <c r="M359" s="53" t="e">
        <f t="shared" ca="1" si="5"/>
        <v>#VALUE!</v>
      </c>
      <c r="N359" s="56" t="e">
        <f t="shared" ca="1" si="6"/>
        <v>#VALUE!</v>
      </c>
      <c r="P359" s="51"/>
      <c r="Q359" s="51"/>
      <c r="S359" s="51"/>
      <c r="T359" s="51"/>
      <c r="Z359" s="55" t="str">
        <f t="shared" si="7"/>
        <v>OIS</v>
      </c>
      <c r="AF359" s="51"/>
      <c r="AG359" s="51"/>
      <c r="AH359" s="51"/>
      <c r="AI359" s="52"/>
      <c r="AJ359" s="52"/>
      <c r="AK359" s="52"/>
      <c r="AL359" s="51"/>
      <c r="AM359" s="51"/>
      <c r="AN359" s="51"/>
      <c r="AO359" s="52"/>
      <c r="AP359" s="52"/>
      <c r="AQ359" s="52"/>
      <c r="AR359" s="51"/>
      <c r="AS359" s="51"/>
      <c r="AT359" s="51"/>
      <c r="AU359" s="52"/>
      <c r="AV359" s="52"/>
      <c r="AW359" s="52"/>
      <c r="AX359" s="51"/>
      <c r="AY359" s="51"/>
      <c r="AZ359" s="51"/>
      <c r="BA359" s="52"/>
      <c r="BB359" s="52"/>
      <c r="BC359" s="52"/>
    </row>
    <row r="360" spans="1:55" ht="13" x14ac:dyDescent="0.3">
      <c r="A360" s="23">
        <f>'4JSON'!A354</f>
        <v>62100</v>
      </c>
      <c r="B360" s="20" t="str">
        <f>'4JSON'!B354</f>
        <v>Technical Sales Specialists - Wholesale Trade</v>
      </c>
      <c r="C360" s="24" t="str">
        <f>'4JSON'!D354</f>
        <v>OSi</v>
      </c>
      <c r="D360" s="24" t="e">
        <f ca="1">ABS(D$5-'4JSON'!C354)</f>
        <v>#VALUE!</v>
      </c>
      <c r="E360" s="24">
        <f ca="1">ABS(E$5-'4JSON'!E354)</f>
        <v>2</v>
      </c>
      <c r="F360" s="24">
        <f ca="1">ABS(F$5-'4JSON'!F354)</f>
        <v>3</v>
      </c>
      <c r="G360" s="24">
        <f ca="1">ABS(G$5-'4JSON'!G354)</f>
        <v>2</v>
      </c>
      <c r="H360" s="24">
        <f ca="1">ABS(H$5-'4JSON'!H354)</f>
        <v>3</v>
      </c>
      <c r="I360" s="24">
        <f>ABS(I$5-'4JSON'!I354)</f>
        <v>0</v>
      </c>
      <c r="J360" s="24">
        <f>ABS(J$5-'4JSON'!J354)</f>
        <v>0</v>
      </c>
      <c r="K360" s="24">
        <f>ABS(K$5-'4JSON'!K354)</f>
        <v>0</v>
      </c>
      <c r="L360" s="24">
        <f>ABS(L$5-'4JSON'!L354)</f>
        <v>0</v>
      </c>
      <c r="M360" s="53" t="e">
        <f t="shared" ca="1" si="5"/>
        <v>#VALUE!</v>
      </c>
      <c r="N360" s="56" t="e">
        <f t="shared" ca="1" si="6"/>
        <v>#VALUE!</v>
      </c>
      <c r="P360" s="51"/>
      <c r="Q360" s="51"/>
      <c r="S360" s="51"/>
      <c r="T360" s="51"/>
      <c r="Z360" s="55" t="str">
        <f t="shared" si="7"/>
        <v>OSI</v>
      </c>
      <c r="AF360" s="51"/>
      <c r="AG360" s="51"/>
      <c r="AH360" s="51"/>
      <c r="AI360" s="52"/>
      <c r="AJ360" s="52"/>
      <c r="AK360" s="52"/>
      <c r="AL360" s="51"/>
      <c r="AM360" s="51"/>
      <c r="AN360" s="51"/>
      <c r="AO360" s="52"/>
      <c r="AP360" s="52"/>
      <c r="AQ360" s="52"/>
      <c r="AR360" s="51"/>
      <c r="AS360" s="51"/>
      <c r="AT360" s="51"/>
      <c r="AU360" s="52"/>
      <c r="AV360" s="52"/>
      <c r="AW360" s="52"/>
      <c r="AX360" s="51"/>
      <c r="AY360" s="51"/>
      <c r="AZ360" s="51"/>
      <c r="BA360" s="52"/>
      <c r="BB360" s="52"/>
      <c r="BC360" s="52"/>
    </row>
    <row r="361" spans="1:55" ht="13" x14ac:dyDescent="0.3">
      <c r="A361" s="23">
        <f>'4JSON'!A355</f>
        <v>93100</v>
      </c>
      <c r="B361" s="20" t="str">
        <f>'4JSON'!B355</f>
        <v>Central Control and Process Operators, Mineral and Metal Processing</v>
      </c>
      <c r="C361" s="24" t="str">
        <f>'4JSON'!D355</f>
        <v>ODi</v>
      </c>
      <c r="D361" s="24" t="e">
        <f ca="1">ABS(D$5-'4JSON'!C355)</f>
        <v>#VALUE!</v>
      </c>
      <c r="E361" s="24">
        <f ca="1">ABS(E$5-'4JSON'!E355)</f>
        <v>2</v>
      </c>
      <c r="F361" s="24">
        <f ca="1">ABS(F$5-'4JSON'!F355)</f>
        <v>3</v>
      </c>
      <c r="G361" s="24">
        <f ca="1">ABS(G$5-'4JSON'!G355)</f>
        <v>2</v>
      </c>
      <c r="H361" s="24">
        <f ca="1">ABS(H$5-'4JSON'!H355)</f>
        <v>3</v>
      </c>
      <c r="I361" s="24">
        <f>ABS(I$5-'4JSON'!I355)</f>
        <v>0</v>
      </c>
      <c r="J361" s="24">
        <f>ABS(J$5-'4JSON'!J355)</f>
        <v>0</v>
      </c>
      <c r="K361" s="24">
        <f>ABS(K$5-'4JSON'!K355)</f>
        <v>0</v>
      </c>
      <c r="L361" s="24">
        <f>ABS(L$5-'4JSON'!L355)</f>
        <v>0</v>
      </c>
      <c r="M361" s="53" t="e">
        <f t="shared" ca="1" si="5"/>
        <v>#VALUE!</v>
      </c>
      <c r="N361" s="56" t="e">
        <f t="shared" ca="1" si="6"/>
        <v>#VALUE!</v>
      </c>
      <c r="P361" s="51"/>
      <c r="Q361" s="51"/>
      <c r="S361" s="51"/>
      <c r="T361" s="51"/>
      <c r="Z361" s="55" t="str">
        <f t="shared" si="7"/>
        <v>ODI</v>
      </c>
      <c r="AF361" s="51"/>
      <c r="AG361" s="51"/>
      <c r="AH361" s="51"/>
      <c r="AI361" s="52"/>
      <c r="AJ361" s="52"/>
      <c r="AK361" s="52"/>
      <c r="AL361" s="51"/>
      <c r="AM361" s="51"/>
      <c r="AN361" s="51"/>
      <c r="AO361" s="52"/>
      <c r="AP361" s="52"/>
      <c r="AQ361" s="52"/>
      <c r="AR361" s="51"/>
      <c r="AS361" s="51"/>
      <c r="AT361" s="51"/>
      <c r="AU361" s="52"/>
      <c r="AV361" s="52"/>
      <c r="AW361" s="52"/>
      <c r="AX361" s="51"/>
      <c r="AY361" s="51"/>
      <c r="AZ361" s="51"/>
      <c r="BA361" s="52"/>
      <c r="BB361" s="52"/>
      <c r="BC361" s="52"/>
    </row>
    <row r="362" spans="1:55" ht="13" x14ac:dyDescent="0.3">
      <c r="A362" s="23">
        <f>'4JSON'!A356</f>
        <v>83121</v>
      </c>
      <c r="B362" s="20" t="str">
        <f>'4JSON'!B356</f>
        <v>Fishing Vessel Skippers and Fishermen/women</v>
      </c>
      <c r="C362" s="24" t="str">
        <f>'4JSON'!D356</f>
        <v>ODi</v>
      </c>
      <c r="D362" s="24" t="e">
        <f ca="1">ABS(D$5-'4JSON'!C356)</f>
        <v>#VALUE!</v>
      </c>
      <c r="E362" s="24">
        <f ca="1">ABS(E$5-'4JSON'!E356)</f>
        <v>2</v>
      </c>
      <c r="F362" s="24">
        <f ca="1">ABS(F$5-'4JSON'!F356)</f>
        <v>3</v>
      </c>
      <c r="G362" s="24">
        <f ca="1">ABS(G$5-'4JSON'!G356)</f>
        <v>2</v>
      </c>
      <c r="H362" s="24">
        <f ca="1">ABS(H$5-'4JSON'!H356)</f>
        <v>3</v>
      </c>
      <c r="I362" s="24">
        <f>ABS(I$5-'4JSON'!I356)</f>
        <v>0</v>
      </c>
      <c r="J362" s="24">
        <f>ABS(J$5-'4JSON'!J356)</f>
        <v>0</v>
      </c>
      <c r="K362" s="24">
        <f>ABS(K$5-'4JSON'!K356)</f>
        <v>0</v>
      </c>
      <c r="L362" s="24">
        <f>ABS(L$5-'4JSON'!L356)</f>
        <v>0</v>
      </c>
      <c r="M362" s="53" t="e">
        <f t="shared" ca="1" si="5"/>
        <v>#VALUE!</v>
      </c>
      <c r="N362" s="56" t="e">
        <f t="shared" ca="1" si="6"/>
        <v>#VALUE!</v>
      </c>
      <c r="P362" s="51"/>
      <c r="Q362" s="51"/>
      <c r="S362" s="51"/>
      <c r="T362" s="51"/>
      <c r="Z362" s="55" t="str">
        <f t="shared" si="7"/>
        <v>ODI</v>
      </c>
      <c r="AF362" s="51"/>
      <c r="AG362" s="51"/>
      <c r="AH362" s="51"/>
      <c r="AI362" s="52"/>
      <c r="AJ362" s="52"/>
      <c r="AK362" s="52"/>
      <c r="AL362" s="51"/>
      <c r="AM362" s="51"/>
      <c r="AN362" s="51"/>
      <c r="AO362" s="52"/>
      <c r="AP362" s="52"/>
      <c r="AQ362" s="52"/>
      <c r="AR362" s="51"/>
      <c r="AS362" s="51"/>
      <c r="AT362" s="51"/>
      <c r="AU362" s="52"/>
      <c r="AV362" s="52"/>
      <c r="AW362" s="52"/>
      <c r="AX362" s="51"/>
      <c r="AY362" s="51"/>
      <c r="AZ362" s="51"/>
      <c r="BA362" s="52"/>
      <c r="BB362" s="52"/>
      <c r="BC362" s="52"/>
    </row>
    <row r="363" spans="1:55" ht="13" x14ac:dyDescent="0.3">
      <c r="A363" s="23">
        <f>'4JSON'!A357</f>
        <v>73402</v>
      </c>
      <c r="B363" s="20" t="str">
        <f>'4JSON'!B357</f>
        <v>Blasters - Surface Mining, Quarrying and Construction</v>
      </c>
      <c r="C363" s="24" t="str">
        <f>'4JSON'!D357</f>
        <v>OID</v>
      </c>
      <c r="D363" s="24" t="e">
        <f ca="1">ABS(D$5-'4JSON'!C357)</f>
        <v>#VALUE!</v>
      </c>
      <c r="E363" s="24">
        <f ca="1">ABS(E$5-'4JSON'!E357)</f>
        <v>2</v>
      </c>
      <c r="F363" s="24">
        <f ca="1">ABS(F$5-'4JSON'!F357)</f>
        <v>3</v>
      </c>
      <c r="G363" s="24">
        <f ca="1">ABS(G$5-'4JSON'!G357)</f>
        <v>2</v>
      </c>
      <c r="H363" s="24">
        <f ca="1">ABS(H$5-'4JSON'!H357)</f>
        <v>3</v>
      </c>
      <c r="I363" s="24">
        <f>ABS(I$5-'4JSON'!I357)</f>
        <v>0</v>
      </c>
      <c r="J363" s="24">
        <f>ABS(J$5-'4JSON'!J357)</f>
        <v>0</v>
      </c>
      <c r="K363" s="24">
        <f>ABS(K$5-'4JSON'!K357)</f>
        <v>0</v>
      </c>
      <c r="L363" s="24">
        <f>ABS(L$5-'4JSON'!L357)</f>
        <v>0</v>
      </c>
      <c r="M363" s="53" t="e">
        <f t="shared" ca="1" si="5"/>
        <v>#VALUE!</v>
      </c>
      <c r="N363" s="56" t="e">
        <f t="shared" ca="1" si="6"/>
        <v>#VALUE!</v>
      </c>
      <c r="P363" s="51"/>
      <c r="Q363" s="51"/>
      <c r="S363" s="51"/>
      <c r="T363" s="51"/>
      <c r="Z363" s="55" t="str">
        <f t="shared" si="7"/>
        <v>OID</v>
      </c>
      <c r="AF363" s="51"/>
      <c r="AG363" s="51"/>
      <c r="AH363" s="51"/>
      <c r="AI363" s="52"/>
      <c r="AJ363" s="52"/>
      <c r="AK363" s="52"/>
      <c r="AL363" s="51"/>
      <c r="AM363" s="51"/>
      <c r="AN363" s="51"/>
      <c r="AO363" s="52"/>
      <c r="AP363" s="52"/>
      <c r="AQ363" s="52"/>
      <c r="AR363" s="51"/>
      <c r="AS363" s="51"/>
      <c r="AT363" s="51"/>
      <c r="AU363" s="52"/>
      <c r="AV363" s="52"/>
      <c r="AW363" s="52"/>
      <c r="AX363" s="51"/>
      <c r="AY363" s="51"/>
      <c r="AZ363" s="51"/>
      <c r="BA363" s="52"/>
      <c r="BB363" s="52"/>
      <c r="BC363" s="52"/>
    </row>
    <row r="364" spans="1:55" ht="13" x14ac:dyDescent="0.3">
      <c r="A364" s="23">
        <f>'4JSON'!A358</f>
        <v>72602</v>
      </c>
      <c r="B364" s="20" t="str">
        <f>'4JSON'!B358</f>
        <v>Deck Officers, Water Transport</v>
      </c>
      <c r="C364" s="24" t="str">
        <f>'4JSON'!D358</f>
        <v>OID</v>
      </c>
      <c r="D364" s="24" t="e">
        <f ca="1">ABS(D$5-'4JSON'!C358)</f>
        <v>#VALUE!</v>
      </c>
      <c r="E364" s="24">
        <f ca="1">ABS(E$5-'4JSON'!E358)</f>
        <v>2</v>
      </c>
      <c r="F364" s="24">
        <f ca="1">ABS(F$5-'4JSON'!F358)</f>
        <v>3</v>
      </c>
      <c r="G364" s="24">
        <f ca="1">ABS(G$5-'4JSON'!G358)</f>
        <v>2</v>
      </c>
      <c r="H364" s="24">
        <f ca="1">ABS(H$5-'4JSON'!H358)</f>
        <v>3</v>
      </c>
      <c r="I364" s="24">
        <f>ABS(I$5-'4JSON'!I358)</f>
        <v>0</v>
      </c>
      <c r="J364" s="24">
        <f>ABS(J$5-'4JSON'!J358)</f>
        <v>0</v>
      </c>
      <c r="K364" s="24">
        <f>ABS(K$5-'4JSON'!K358)</f>
        <v>0</v>
      </c>
      <c r="L364" s="24">
        <f>ABS(L$5-'4JSON'!L358)</f>
        <v>0</v>
      </c>
      <c r="M364" s="53" t="e">
        <f t="shared" ca="1" si="5"/>
        <v>#VALUE!</v>
      </c>
      <c r="N364" s="56" t="e">
        <f t="shared" ca="1" si="6"/>
        <v>#VALUE!</v>
      </c>
      <c r="P364" s="51"/>
      <c r="Q364" s="51"/>
      <c r="S364" s="51"/>
      <c r="T364" s="51"/>
      <c r="Z364" s="55" t="str">
        <f t="shared" si="7"/>
        <v>OID</v>
      </c>
      <c r="AF364" s="51"/>
      <c r="AG364" s="51"/>
      <c r="AH364" s="51"/>
      <c r="AI364" s="52"/>
      <c r="AJ364" s="52"/>
      <c r="AK364" s="52"/>
      <c r="AL364" s="51"/>
      <c r="AM364" s="51"/>
      <c r="AN364" s="51"/>
      <c r="AO364" s="52"/>
      <c r="AP364" s="52"/>
      <c r="AQ364" s="52"/>
      <c r="AR364" s="51"/>
      <c r="AS364" s="51"/>
      <c r="AT364" s="51"/>
      <c r="AU364" s="52"/>
      <c r="AV364" s="52"/>
      <c r="AW364" s="52"/>
      <c r="AX364" s="51"/>
      <c r="AY364" s="51"/>
      <c r="AZ364" s="51"/>
      <c r="BA364" s="52"/>
      <c r="BB364" s="52"/>
      <c r="BC364" s="52"/>
    </row>
    <row r="365" spans="1:55" ht="13" x14ac:dyDescent="0.3">
      <c r="A365" s="23">
        <f>'4JSON'!A359</f>
        <v>72603</v>
      </c>
      <c r="B365" s="20" t="str">
        <f>'4JSON'!B359</f>
        <v>Engineer Officers, Water Transport</v>
      </c>
      <c r="C365" s="24" t="str">
        <f>'4JSON'!D359</f>
        <v>OID</v>
      </c>
      <c r="D365" s="24" t="e">
        <f ca="1">ABS(D$5-'4JSON'!C359)</f>
        <v>#VALUE!</v>
      </c>
      <c r="E365" s="24">
        <f ca="1">ABS(E$5-'4JSON'!E359)</f>
        <v>2</v>
      </c>
      <c r="F365" s="24">
        <f ca="1">ABS(F$5-'4JSON'!F359)</f>
        <v>3</v>
      </c>
      <c r="G365" s="24">
        <f ca="1">ABS(G$5-'4JSON'!G359)</f>
        <v>2</v>
      </c>
      <c r="H365" s="24">
        <f ca="1">ABS(H$5-'4JSON'!H359)</f>
        <v>3</v>
      </c>
      <c r="I365" s="24">
        <f>ABS(I$5-'4JSON'!I359)</f>
        <v>0</v>
      </c>
      <c r="J365" s="24">
        <f>ABS(J$5-'4JSON'!J359)</f>
        <v>0</v>
      </c>
      <c r="K365" s="24">
        <f>ABS(K$5-'4JSON'!K359)</f>
        <v>0</v>
      </c>
      <c r="L365" s="24">
        <f>ABS(L$5-'4JSON'!L359)</f>
        <v>0</v>
      </c>
      <c r="M365" s="53" t="e">
        <f t="shared" ca="1" si="5"/>
        <v>#VALUE!</v>
      </c>
      <c r="N365" s="56" t="e">
        <f t="shared" ca="1" si="6"/>
        <v>#VALUE!</v>
      </c>
      <c r="P365" s="51"/>
      <c r="Q365" s="51"/>
      <c r="S365" s="51"/>
      <c r="T365" s="51"/>
      <c r="Z365" s="55" t="str">
        <f t="shared" si="7"/>
        <v>OID</v>
      </c>
      <c r="AF365" s="51"/>
      <c r="AG365" s="51"/>
      <c r="AH365" s="51"/>
      <c r="AI365" s="52"/>
      <c r="AJ365" s="52"/>
      <c r="AK365" s="52"/>
      <c r="AL365" s="51"/>
      <c r="AM365" s="51"/>
      <c r="AN365" s="51"/>
      <c r="AO365" s="52"/>
      <c r="AP365" s="52"/>
      <c r="AQ365" s="52"/>
      <c r="AR365" s="51"/>
      <c r="AS365" s="51"/>
      <c r="AT365" s="51"/>
      <c r="AU365" s="52"/>
      <c r="AV365" s="52"/>
      <c r="AW365" s="52"/>
      <c r="AX365" s="51"/>
      <c r="AY365" s="51"/>
      <c r="AZ365" s="51"/>
      <c r="BA365" s="52"/>
      <c r="BB365" s="52"/>
      <c r="BC365" s="52"/>
    </row>
    <row r="366" spans="1:55" ht="13" x14ac:dyDescent="0.3">
      <c r="A366" s="23">
        <f>'4JSON'!A360</f>
        <v>72600</v>
      </c>
      <c r="B366" s="20" t="str">
        <f>'4JSON'!B360</f>
        <v>Pilots</v>
      </c>
      <c r="C366" s="24" t="str">
        <f>'4JSON'!D360</f>
        <v>OID</v>
      </c>
      <c r="D366" s="24" t="e">
        <f ca="1">ABS(D$5-'4JSON'!C360)</f>
        <v>#VALUE!</v>
      </c>
      <c r="E366" s="24">
        <f ca="1">ABS(E$5-'4JSON'!E360)</f>
        <v>2</v>
      </c>
      <c r="F366" s="24">
        <f ca="1">ABS(F$5-'4JSON'!F360)</f>
        <v>3</v>
      </c>
      <c r="G366" s="24">
        <f ca="1">ABS(G$5-'4JSON'!G360)</f>
        <v>2</v>
      </c>
      <c r="H366" s="24">
        <f ca="1">ABS(H$5-'4JSON'!H360)</f>
        <v>3</v>
      </c>
      <c r="I366" s="24">
        <f>ABS(I$5-'4JSON'!I360)</f>
        <v>0</v>
      </c>
      <c r="J366" s="24">
        <f>ABS(J$5-'4JSON'!J360)</f>
        <v>0</v>
      </c>
      <c r="K366" s="24">
        <f>ABS(K$5-'4JSON'!K360)</f>
        <v>0</v>
      </c>
      <c r="L366" s="24">
        <f>ABS(L$5-'4JSON'!L360)</f>
        <v>0</v>
      </c>
      <c r="M366" s="53" t="e">
        <f t="shared" ca="1" si="5"/>
        <v>#VALUE!</v>
      </c>
      <c r="N366" s="56" t="e">
        <f t="shared" ca="1" si="6"/>
        <v>#VALUE!</v>
      </c>
      <c r="P366" s="51"/>
      <c r="Q366" s="51"/>
      <c r="S366" s="51"/>
      <c r="T366" s="51"/>
      <c r="Z366" s="55" t="str">
        <f t="shared" si="7"/>
        <v>OID</v>
      </c>
      <c r="AF366" s="51"/>
      <c r="AG366" s="51"/>
      <c r="AH366" s="51"/>
      <c r="AI366" s="52"/>
      <c r="AJ366" s="52"/>
      <c r="AK366" s="52"/>
      <c r="AL366" s="51"/>
      <c r="AM366" s="51"/>
      <c r="AN366" s="51"/>
      <c r="AO366" s="52"/>
      <c r="AP366" s="52"/>
      <c r="AQ366" s="52"/>
      <c r="AR366" s="51"/>
      <c r="AS366" s="51"/>
      <c r="AT366" s="51"/>
      <c r="AU366" s="52"/>
      <c r="AV366" s="52"/>
      <c r="AW366" s="52"/>
      <c r="AX366" s="51"/>
      <c r="AY366" s="51"/>
      <c r="AZ366" s="51"/>
      <c r="BA366" s="52"/>
      <c r="BB366" s="52"/>
      <c r="BC366" s="52"/>
    </row>
    <row r="367" spans="1:55" ht="13" x14ac:dyDescent="0.3">
      <c r="A367" s="23">
        <f>'4JSON'!A361</f>
        <v>32129</v>
      </c>
      <c r="B367" s="20" t="str">
        <f>'4JSON'!B361</f>
        <v>Prosthetists and Orthotists</v>
      </c>
      <c r="C367" s="24" t="str">
        <f>'4JSON'!D361</f>
        <v>OID</v>
      </c>
      <c r="D367" s="24" t="e">
        <f ca="1">ABS(D$5-'4JSON'!C361)</f>
        <v>#VALUE!</v>
      </c>
      <c r="E367" s="24">
        <f ca="1">ABS(E$5-'4JSON'!E361)</f>
        <v>2</v>
      </c>
      <c r="F367" s="24">
        <f ca="1">ABS(F$5-'4JSON'!F361)</f>
        <v>3</v>
      </c>
      <c r="G367" s="24">
        <f ca="1">ABS(G$5-'4JSON'!G361)</f>
        <v>2</v>
      </c>
      <c r="H367" s="24">
        <f ca="1">ABS(H$5-'4JSON'!H361)</f>
        <v>3</v>
      </c>
      <c r="I367" s="24">
        <f>ABS(I$5-'4JSON'!I361)</f>
        <v>0</v>
      </c>
      <c r="J367" s="24">
        <f>ABS(J$5-'4JSON'!J361)</f>
        <v>0</v>
      </c>
      <c r="K367" s="24">
        <f>ABS(K$5-'4JSON'!K361)</f>
        <v>0</v>
      </c>
      <c r="L367" s="24">
        <f>ABS(L$5-'4JSON'!L361)</f>
        <v>0</v>
      </c>
      <c r="M367" s="53" t="e">
        <f t="shared" ca="1" si="5"/>
        <v>#VALUE!</v>
      </c>
      <c r="N367" s="56" t="e">
        <f t="shared" ca="1" si="6"/>
        <v>#VALUE!</v>
      </c>
      <c r="P367" s="51"/>
      <c r="Q367" s="51"/>
      <c r="S367" s="51"/>
      <c r="T367" s="51"/>
      <c r="Z367" s="55" t="str">
        <f t="shared" si="7"/>
        <v>OID</v>
      </c>
      <c r="AF367" s="51"/>
      <c r="AG367" s="51"/>
      <c r="AH367" s="51"/>
      <c r="AI367" s="52"/>
      <c r="AJ367" s="52"/>
      <c r="AK367" s="52"/>
      <c r="AL367" s="51"/>
      <c r="AM367" s="51"/>
      <c r="AN367" s="51"/>
      <c r="AO367" s="52"/>
      <c r="AP367" s="52"/>
      <c r="AQ367" s="52"/>
      <c r="AR367" s="51"/>
      <c r="AS367" s="51"/>
      <c r="AT367" s="51"/>
      <c r="AU367" s="52"/>
      <c r="AV367" s="52"/>
      <c r="AW367" s="52"/>
      <c r="AX367" s="51"/>
      <c r="AY367" s="51"/>
      <c r="AZ367" s="51"/>
      <c r="BA367" s="52"/>
      <c r="BB367" s="52"/>
      <c r="BC367" s="52"/>
    </row>
    <row r="368" spans="1:55" ht="13" x14ac:dyDescent="0.3">
      <c r="A368" s="23">
        <f>'4JSON'!A362</f>
        <v>72601</v>
      </c>
      <c r="B368" s="20" t="str">
        <f>'4JSON'!B362</f>
        <v>Flight Dispatchers</v>
      </c>
      <c r="C368" s="24" t="str">
        <f>'4JSON'!D362</f>
        <v>OId</v>
      </c>
      <c r="D368" s="24" t="e">
        <f ca="1">ABS(D$5-'4JSON'!C362)</f>
        <v>#VALUE!</v>
      </c>
      <c r="E368" s="24">
        <f ca="1">ABS(E$5-'4JSON'!E362)</f>
        <v>2</v>
      </c>
      <c r="F368" s="24">
        <f ca="1">ABS(F$5-'4JSON'!F362)</f>
        <v>3</v>
      </c>
      <c r="G368" s="24">
        <f ca="1">ABS(G$5-'4JSON'!G362)</f>
        <v>2</v>
      </c>
      <c r="H368" s="24">
        <f ca="1">ABS(H$5-'4JSON'!H362)</f>
        <v>3</v>
      </c>
      <c r="I368" s="24">
        <f>ABS(I$5-'4JSON'!I362)</f>
        <v>0</v>
      </c>
      <c r="J368" s="24">
        <f>ABS(J$5-'4JSON'!J362)</f>
        <v>0</v>
      </c>
      <c r="K368" s="24">
        <f>ABS(K$5-'4JSON'!K362)</f>
        <v>0</v>
      </c>
      <c r="L368" s="24">
        <f>ABS(L$5-'4JSON'!L362)</f>
        <v>0</v>
      </c>
      <c r="M368" s="53" t="e">
        <f t="shared" ca="1" si="5"/>
        <v>#VALUE!</v>
      </c>
      <c r="N368" s="56" t="e">
        <f t="shared" ca="1" si="6"/>
        <v>#VALUE!</v>
      </c>
      <c r="P368" s="51"/>
      <c r="Q368" s="51"/>
      <c r="S368" s="51"/>
      <c r="T368" s="51"/>
      <c r="Z368" s="55" t="str">
        <f t="shared" si="7"/>
        <v>OID</v>
      </c>
      <c r="AF368" s="51"/>
      <c r="AG368" s="51"/>
      <c r="AH368" s="51"/>
      <c r="AI368" s="52"/>
      <c r="AJ368" s="52"/>
      <c r="AK368" s="52"/>
      <c r="AL368" s="51"/>
      <c r="AM368" s="51"/>
      <c r="AN368" s="51"/>
      <c r="AO368" s="52"/>
      <c r="AP368" s="52"/>
      <c r="AQ368" s="52"/>
      <c r="AR368" s="51"/>
      <c r="AS368" s="51"/>
      <c r="AT368" s="51"/>
      <c r="AU368" s="52"/>
      <c r="AV368" s="52"/>
      <c r="AW368" s="52"/>
      <c r="AX368" s="51"/>
      <c r="AY368" s="51"/>
      <c r="AZ368" s="51"/>
      <c r="BA368" s="52"/>
      <c r="BB368" s="52"/>
      <c r="BC368" s="52"/>
    </row>
    <row r="369" spans="1:55" ht="13" x14ac:dyDescent="0.3">
      <c r="A369" s="23">
        <f>'4JSON'!A363</f>
        <v>22101</v>
      </c>
      <c r="B369" s="20" t="str">
        <f>'4JSON'!B363</f>
        <v>Geological and Mineral Technologists</v>
      </c>
      <c r="C369" s="24" t="str">
        <f>'4JSON'!D363</f>
        <v>OId</v>
      </c>
      <c r="D369" s="24" t="e">
        <f ca="1">ABS(D$5-'4JSON'!C363)</f>
        <v>#VALUE!</v>
      </c>
      <c r="E369" s="24">
        <f ca="1">ABS(E$5-'4JSON'!E363)</f>
        <v>2</v>
      </c>
      <c r="F369" s="24">
        <f ca="1">ABS(F$5-'4JSON'!F363)</f>
        <v>3</v>
      </c>
      <c r="G369" s="24">
        <f ca="1">ABS(G$5-'4JSON'!G363)</f>
        <v>2</v>
      </c>
      <c r="H369" s="24">
        <f ca="1">ABS(H$5-'4JSON'!H363)</f>
        <v>3</v>
      </c>
      <c r="I369" s="24">
        <f>ABS(I$5-'4JSON'!I363)</f>
        <v>0</v>
      </c>
      <c r="J369" s="24">
        <f>ABS(J$5-'4JSON'!J363)</f>
        <v>0</v>
      </c>
      <c r="K369" s="24">
        <f>ABS(K$5-'4JSON'!K363)</f>
        <v>0</v>
      </c>
      <c r="L369" s="24">
        <f>ABS(L$5-'4JSON'!L363)</f>
        <v>0</v>
      </c>
      <c r="M369" s="53" t="e">
        <f t="shared" ca="1" si="5"/>
        <v>#VALUE!</v>
      </c>
      <c r="N369" s="56" t="e">
        <f t="shared" ca="1" si="6"/>
        <v>#VALUE!</v>
      </c>
      <c r="P369" s="51"/>
      <c r="Q369" s="51"/>
      <c r="S369" s="51"/>
      <c r="T369" s="51"/>
      <c r="Z369" s="55" t="str">
        <f t="shared" si="7"/>
        <v>OID</v>
      </c>
      <c r="AF369" s="51"/>
      <c r="AG369" s="51"/>
      <c r="AH369" s="51"/>
      <c r="AI369" s="52"/>
      <c r="AJ369" s="52"/>
      <c r="AK369" s="52"/>
      <c r="AL369" s="51"/>
      <c r="AM369" s="51"/>
      <c r="AN369" s="51"/>
      <c r="AO369" s="52"/>
      <c r="AP369" s="52"/>
      <c r="AQ369" s="52"/>
      <c r="AR369" s="51"/>
      <c r="AS369" s="51"/>
      <c r="AT369" s="51"/>
      <c r="AU369" s="52"/>
      <c r="AV369" s="52"/>
      <c r="AW369" s="52"/>
      <c r="AX369" s="51"/>
      <c r="AY369" s="51"/>
      <c r="AZ369" s="51"/>
      <c r="BA369" s="52"/>
      <c r="BB369" s="52"/>
      <c r="BC369" s="52"/>
    </row>
    <row r="370" spans="1:55" ht="13" x14ac:dyDescent="0.3">
      <c r="A370" s="23">
        <f>'4JSON'!A364</f>
        <v>93102</v>
      </c>
      <c r="B370" s="20" t="str">
        <f>'4JSON'!B364</f>
        <v>Papermaking and Coating Control Operators</v>
      </c>
      <c r="C370" s="24" t="str">
        <f>'4JSON'!D364</f>
        <v>OId</v>
      </c>
      <c r="D370" s="24" t="e">
        <f ca="1">ABS(D$5-'4JSON'!C364)</f>
        <v>#VALUE!</v>
      </c>
      <c r="E370" s="24">
        <f ca="1">ABS(E$5-'4JSON'!E364)</f>
        <v>2</v>
      </c>
      <c r="F370" s="24">
        <f ca="1">ABS(F$5-'4JSON'!F364)</f>
        <v>3</v>
      </c>
      <c r="G370" s="24">
        <f ca="1">ABS(G$5-'4JSON'!G364)</f>
        <v>2</v>
      </c>
      <c r="H370" s="24">
        <f ca="1">ABS(H$5-'4JSON'!H364)</f>
        <v>3</v>
      </c>
      <c r="I370" s="24">
        <f>ABS(I$5-'4JSON'!I364)</f>
        <v>0</v>
      </c>
      <c r="J370" s="24">
        <f>ABS(J$5-'4JSON'!J364)</f>
        <v>0</v>
      </c>
      <c r="K370" s="24">
        <f>ABS(K$5-'4JSON'!K364)</f>
        <v>0</v>
      </c>
      <c r="L370" s="24">
        <f>ABS(L$5-'4JSON'!L364)</f>
        <v>0</v>
      </c>
      <c r="M370" s="53" t="e">
        <f t="shared" ca="1" si="5"/>
        <v>#VALUE!</v>
      </c>
      <c r="N370" s="56" t="e">
        <f t="shared" ca="1" si="6"/>
        <v>#VALUE!</v>
      </c>
      <c r="P370" s="51"/>
      <c r="Q370" s="51"/>
      <c r="S370" s="51"/>
      <c r="T370" s="51"/>
      <c r="Z370" s="55" t="str">
        <f t="shared" si="7"/>
        <v>OID</v>
      </c>
      <c r="AF370" s="51"/>
      <c r="AG370" s="51"/>
      <c r="AH370" s="51"/>
      <c r="AI370" s="52"/>
      <c r="AJ370" s="52"/>
      <c r="AK370" s="52"/>
      <c r="AL370" s="51"/>
      <c r="AM370" s="51"/>
      <c r="AN370" s="51"/>
      <c r="AO370" s="52"/>
      <c r="AP370" s="52"/>
      <c r="AQ370" s="52"/>
      <c r="AR370" s="51"/>
      <c r="AS370" s="51"/>
      <c r="AT370" s="51"/>
      <c r="AU370" s="52"/>
      <c r="AV370" s="52"/>
      <c r="AW370" s="52"/>
      <c r="AX370" s="51"/>
      <c r="AY370" s="51"/>
      <c r="AZ370" s="51"/>
      <c r="BA370" s="52"/>
      <c r="BB370" s="52"/>
      <c r="BC370" s="52"/>
    </row>
    <row r="371" spans="1:55" ht="13" x14ac:dyDescent="0.3">
      <c r="A371" s="23">
        <f>'4JSON'!A365</f>
        <v>93101</v>
      </c>
      <c r="B371" s="20" t="str">
        <f>'4JSON'!B365</f>
        <v>Petroleum, Gas and Chemical Process Operators</v>
      </c>
      <c r="C371" s="24" t="str">
        <f>'4JSON'!D365</f>
        <v>OId</v>
      </c>
      <c r="D371" s="24" t="e">
        <f ca="1">ABS(D$5-'4JSON'!C365)</f>
        <v>#VALUE!</v>
      </c>
      <c r="E371" s="24">
        <f ca="1">ABS(E$5-'4JSON'!E365)</f>
        <v>2</v>
      </c>
      <c r="F371" s="24">
        <f ca="1">ABS(F$5-'4JSON'!F365)</f>
        <v>3</v>
      </c>
      <c r="G371" s="24">
        <f ca="1">ABS(G$5-'4JSON'!G365)</f>
        <v>2</v>
      </c>
      <c r="H371" s="24">
        <f ca="1">ABS(H$5-'4JSON'!H365)</f>
        <v>3</v>
      </c>
      <c r="I371" s="24">
        <f>ABS(I$5-'4JSON'!I365)</f>
        <v>0</v>
      </c>
      <c r="J371" s="24">
        <f>ABS(J$5-'4JSON'!J365)</f>
        <v>0</v>
      </c>
      <c r="K371" s="24">
        <f>ABS(K$5-'4JSON'!K365)</f>
        <v>0</v>
      </c>
      <c r="L371" s="24">
        <f>ABS(L$5-'4JSON'!L365)</f>
        <v>0</v>
      </c>
      <c r="M371" s="53" t="e">
        <f t="shared" ca="1" si="5"/>
        <v>#VALUE!</v>
      </c>
      <c r="N371" s="56" t="e">
        <f t="shared" ca="1" si="6"/>
        <v>#VALUE!</v>
      </c>
      <c r="P371" s="51"/>
      <c r="Q371" s="51"/>
      <c r="S371" s="51"/>
      <c r="T371" s="51"/>
      <c r="Z371" s="55" t="str">
        <f t="shared" si="7"/>
        <v>OID</v>
      </c>
      <c r="AF371" s="51"/>
      <c r="AG371" s="51"/>
      <c r="AH371" s="51"/>
      <c r="AI371" s="52"/>
      <c r="AJ371" s="52"/>
      <c r="AK371" s="52"/>
      <c r="AL371" s="51"/>
      <c r="AM371" s="51"/>
      <c r="AN371" s="51"/>
      <c r="AO371" s="52"/>
      <c r="AP371" s="52"/>
      <c r="AQ371" s="52"/>
      <c r="AR371" s="51"/>
      <c r="AS371" s="51"/>
      <c r="AT371" s="51"/>
      <c r="AU371" s="52"/>
      <c r="AV371" s="52"/>
      <c r="AW371" s="52"/>
      <c r="AX371" s="51"/>
      <c r="AY371" s="51"/>
      <c r="AZ371" s="51"/>
      <c r="BA371" s="52"/>
      <c r="BB371" s="52"/>
      <c r="BC371" s="52"/>
    </row>
    <row r="372" spans="1:55" ht="13" x14ac:dyDescent="0.3">
      <c r="A372" s="23">
        <f>'4JSON'!A366</f>
        <v>93102</v>
      </c>
      <c r="B372" s="20" t="str">
        <f>'4JSON'!B366</f>
        <v>Pulping Control Operators</v>
      </c>
      <c r="C372" s="24" t="str">
        <f>'4JSON'!D366</f>
        <v>OId</v>
      </c>
      <c r="D372" s="24" t="e">
        <f ca="1">ABS(D$5-'4JSON'!C366)</f>
        <v>#VALUE!</v>
      </c>
      <c r="E372" s="24">
        <f ca="1">ABS(E$5-'4JSON'!E366)</f>
        <v>2</v>
      </c>
      <c r="F372" s="24">
        <f ca="1">ABS(F$5-'4JSON'!F366)</f>
        <v>3</v>
      </c>
      <c r="G372" s="24">
        <f ca="1">ABS(G$5-'4JSON'!G366)</f>
        <v>2</v>
      </c>
      <c r="H372" s="24">
        <f ca="1">ABS(H$5-'4JSON'!H366)</f>
        <v>3</v>
      </c>
      <c r="I372" s="24">
        <f>ABS(I$5-'4JSON'!I366)</f>
        <v>0</v>
      </c>
      <c r="J372" s="24">
        <f>ABS(J$5-'4JSON'!J366)</f>
        <v>0</v>
      </c>
      <c r="K372" s="24">
        <f>ABS(K$5-'4JSON'!K366)</f>
        <v>0</v>
      </c>
      <c r="L372" s="24">
        <f>ABS(L$5-'4JSON'!L366)</f>
        <v>0</v>
      </c>
      <c r="M372" s="53" t="e">
        <f t="shared" ca="1" si="5"/>
        <v>#VALUE!</v>
      </c>
      <c r="N372" s="56" t="e">
        <f t="shared" ca="1" si="6"/>
        <v>#VALUE!</v>
      </c>
      <c r="P372" s="51"/>
      <c r="Q372" s="51"/>
      <c r="S372" s="51"/>
      <c r="T372" s="51"/>
      <c r="Z372" s="55" t="str">
        <f t="shared" si="7"/>
        <v>OID</v>
      </c>
      <c r="AF372" s="51"/>
      <c r="AG372" s="51"/>
      <c r="AH372" s="51"/>
      <c r="AI372" s="52"/>
      <c r="AJ372" s="52"/>
      <c r="AK372" s="52"/>
      <c r="AL372" s="51"/>
      <c r="AM372" s="51"/>
      <c r="AN372" s="51"/>
      <c r="AO372" s="52"/>
      <c r="AP372" s="52"/>
      <c r="AQ372" s="52"/>
      <c r="AR372" s="51"/>
      <c r="AS372" s="51"/>
      <c r="AT372" s="51"/>
      <c r="AU372" s="52"/>
      <c r="AV372" s="52"/>
      <c r="AW372" s="52"/>
      <c r="AX372" s="51"/>
      <c r="AY372" s="51"/>
      <c r="AZ372" s="51"/>
      <c r="BA372" s="52"/>
      <c r="BB372" s="52"/>
      <c r="BC372" s="52"/>
    </row>
    <row r="373" spans="1:55" ht="13" x14ac:dyDescent="0.3">
      <c r="A373" s="23">
        <f>'4JSON'!A367</f>
        <v>20011</v>
      </c>
      <c r="B373" s="20" t="str">
        <f>'4JSON'!B367</f>
        <v>Architecture and Science Managers</v>
      </c>
      <c r="C373" s="24" t="str">
        <f>'4JSON'!D367</f>
        <v>DIS</v>
      </c>
      <c r="D373" s="24" t="e">
        <f ca="1">ABS(D$5-'4JSON'!C367)</f>
        <v>#VALUE!</v>
      </c>
      <c r="E373" s="24">
        <f ca="1">ABS(E$5-'4JSON'!E367)</f>
        <v>2</v>
      </c>
      <c r="F373" s="24">
        <f ca="1">ABS(F$5-'4JSON'!F367)</f>
        <v>3</v>
      </c>
      <c r="G373" s="24">
        <f ca="1">ABS(G$5-'4JSON'!G367)</f>
        <v>2</v>
      </c>
      <c r="H373" s="24">
        <f ca="1">ABS(H$5-'4JSON'!H367)</f>
        <v>3</v>
      </c>
      <c r="I373" s="24">
        <f>ABS(I$5-'4JSON'!I367)</f>
        <v>0</v>
      </c>
      <c r="J373" s="24">
        <f>ABS(J$5-'4JSON'!J367)</f>
        <v>0</v>
      </c>
      <c r="K373" s="24">
        <f>ABS(K$5-'4JSON'!K367)</f>
        <v>0</v>
      </c>
      <c r="L373" s="24">
        <f>ABS(L$5-'4JSON'!L367)</f>
        <v>0</v>
      </c>
      <c r="M373" s="53" t="e">
        <f t="shared" ca="1" si="5"/>
        <v>#VALUE!</v>
      </c>
      <c r="N373" s="56" t="e">
        <f t="shared" ca="1" si="6"/>
        <v>#VALUE!</v>
      </c>
      <c r="P373" s="51"/>
      <c r="Q373" s="51"/>
      <c r="S373" s="51"/>
      <c r="T373" s="51"/>
      <c r="Z373" s="55" t="str">
        <f t="shared" si="7"/>
        <v>DIS</v>
      </c>
      <c r="AF373" s="51"/>
      <c r="AG373" s="51"/>
      <c r="AH373" s="51"/>
      <c r="AI373" s="52"/>
      <c r="AJ373" s="52"/>
      <c r="AK373" s="52"/>
      <c r="AL373" s="51"/>
      <c r="AM373" s="51"/>
      <c r="AN373" s="51"/>
      <c r="AO373" s="52"/>
      <c r="AP373" s="52"/>
      <c r="AQ373" s="52"/>
      <c r="AR373" s="51"/>
      <c r="AS373" s="51"/>
      <c r="AT373" s="51"/>
      <c r="AU373" s="52"/>
      <c r="AV373" s="52"/>
      <c r="AW373" s="52"/>
      <c r="AX373" s="51"/>
      <c r="AY373" s="51"/>
      <c r="AZ373" s="51"/>
      <c r="BA373" s="52"/>
      <c r="BB373" s="52"/>
      <c r="BC373" s="52"/>
    </row>
    <row r="374" spans="1:55" ht="13" x14ac:dyDescent="0.3">
      <c r="A374" s="23">
        <f>'4JSON'!A368</f>
        <v>41402</v>
      </c>
      <c r="B374" s="20" t="str">
        <f>'4JSON'!B368</f>
        <v>Business Development Officers and Marketing Researchers and Consultants</v>
      </c>
      <c r="C374" s="24" t="str">
        <f>'4JSON'!D368</f>
        <v>DIS</v>
      </c>
      <c r="D374" s="24" t="e">
        <f ca="1">ABS(D$5-'4JSON'!C368)</f>
        <v>#VALUE!</v>
      </c>
      <c r="E374" s="24">
        <f ca="1">ABS(E$5-'4JSON'!E368)</f>
        <v>2</v>
      </c>
      <c r="F374" s="24">
        <f ca="1">ABS(F$5-'4JSON'!F368)</f>
        <v>3</v>
      </c>
      <c r="G374" s="24">
        <f ca="1">ABS(G$5-'4JSON'!G368)</f>
        <v>2</v>
      </c>
      <c r="H374" s="24">
        <f ca="1">ABS(H$5-'4JSON'!H368)</f>
        <v>3</v>
      </c>
      <c r="I374" s="24">
        <f>ABS(I$5-'4JSON'!I368)</f>
        <v>0</v>
      </c>
      <c r="J374" s="24">
        <f>ABS(J$5-'4JSON'!J368)</f>
        <v>0</v>
      </c>
      <c r="K374" s="24">
        <f>ABS(K$5-'4JSON'!K368)</f>
        <v>0</v>
      </c>
      <c r="L374" s="24">
        <f>ABS(L$5-'4JSON'!L368)</f>
        <v>0</v>
      </c>
      <c r="M374" s="53" t="e">
        <f t="shared" ca="1" si="5"/>
        <v>#VALUE!</v>
      </c>
      <c r="N374" s="56" t="e">
        <f t="shared" ca="1" si="6"/>
        <v>#VALUE!</v>
      </c>
      <c r="P374" s="51"/>
      <c r="Q374" s="51"/>
      <c r="S374" s="51"/>
      <c r="T374" s="51"/>
      <c r="Z374" s="55" t="str">
        <f t="shared" si="7"/>
        <v>DIS</v>
      </c>
      <c r="AF374" s="51"/>
      <c r="AG374" s="51"/>
      <c r="AH374" s="51"/>
      <c r="AI374" s="52"/>
      <c r="AJ374" s="52"/>
      <c r="AK374" s="52"/>
      <c r="AL374" s="51"/>
      <c r="AM374" s="51"/>
      <c r="AN374" s="51"/>
      <c r="AO374" s="52"/>
      <c r="AP374" s="52"/>
      <c r="AQ374" s="52"/>
      <c r="AR374" s="51"/>
      <c r="AS374" s="51"/>
      <c r="AT374" s="51"/>
      <c r="AU374" s="52"/>
      <c r="AV374" s="52"/>
      <c r="AW374" s="52"/>
      <c r="AX374" s="51"/>
      <c r="AY374" s="51"/>
      <c r="AZ374" s="51"/>
      <c r="BA374" s="52"/>
      <c r="BB374" s="52"/>
      <c r="BC374" s="52"/>
    </row>
    <row r="375" spans="1:55" ht="13" x14ac:dyDescent="0.3">
      <c r="A375" s="23">
        <f>'4JSON'!A369</f>
        <v>20012</v>
      </c>
      <c r="B375" s="20" t="str">
        <f>'4JSON'!B369</f>
        <v>Computer and Information Systems Managers</v>
      </c>
      <c r="C375" s="24" t="str">
        <f>'4JSON'!D369</f>
        <v>DIS</v>
      </c>
      <c r="D375" s="24" t="e">
        <f ca="1">ABS(D$5-'4JSON'!C369)</f>
        <v>#VALUE!</v>
      </c>
      <c r="E375" s="24">
        <f ca="1">ABS(E$5-'4JSON'!E369)</f>
        <v>2</v>
      </c>
      <c r="F375" s="24">
        <f ca="1">ABS(F$5-'4JSON'!F369)</f>
        <v>3</v>
      </c>
      <c r="G375" s="24">
        <f ca="1">ABS(G$5-'4JSON'!G369)</f>
        <v>2</v>
      </c>
      <c r="H375" s="24">
        <f ca="1">ABS(H$5-'4JSON'!H369)</f>
        <v>3</v>
      </c>
      <c r="I375" s="24">
        <f>ABS(I$5-'4JSON'!I369)</f>
        <v>0</v>
      </c>
      <c r="J375" s="24">
        <f>ABS(J$5-'4JSON'!J369)</f>
        <v>0</v>
      </c>
      <c r="K375" s="24">
        <f>ABS(K$5-'4JSON'!K369)</f>
        <v>0</v>
      </c>
      <c r="L375" s="24">
        <f>ABS(L$5-'4JSON'!L369)</f>
        <v>0</v>
      </c>
      <c r="M375" s="53" t="e">
        <f t="shared" ca="1" si="5"/>
        <v>#VALUE!</v>
      </c>
      <c r="N375" s="56" t="e">
        <f t="shared" ca="1" si="6"/>
        <v>#VALUE!</v>
      </c>
      <c r="P375" s="51"/>
      <c r="Q375" s="51"/>
      <c r="S375" s="51"/>
      <c r="T375" s="51"/>
      <c r="Z375" s="55" t="str">
        <f t="shared" si="7"/>
        <v>DIS</v>
      </c>
      <c r="AF375" s="51"/>
      <c r="AG375" s="51"/>
      <c r="AH375" s="51"/>
      <c r="AI375" s="52"/>
      <c r="AJ375" s="52"/>
      <c r="AK375" s="52"/>
      <c r="AL375" s="51"/>
      <c r="AM375" s="51"/>
      <c r="AN375" s="51"/>
      <c r="AO375" s="52"/>
      <c r="AP375" s="52"/>
      <c r="AQ375" s="52"/>
      <c r="AR375" s="51"/>
      <c r="AS375" s="51"/>
      <c r="AT375" s="51"/>
      <c r="AU375" s="52"/>
      <c r="AV375" s="52"/>
      <c r="AW375" s="52"/>
      <c r="AX375" s="51"/>
      <c r="AY375" s="51"/>
      <c r="AZ375" s="51"/>
      <c r="BA375" s="52"/>
      <c r="BB375" s="52"/>
      <c r="BC375" s="52"/>
    </row>
    <row r="376" spans="1:55" ht="13" x14ac:dyDescent="0.3">
      <c r="A376" s="23">
        <f>'4JSON'!A370</f>
        <v>31121</v>
      </c>
      <c r="B376" s="20" t="str">
        <f>'4JSON'!B370</f>
        <v>Dietitians and Nutritionists</v>
      </c>
      <c r="C376" s="24" t="str">
        <f>'4JSON'!D370</f>
        <v>DIS</v>
      </c>
      <c r="D376" s="24" t="e">
        <f ca="1">ABS(D$5-'4JSON'!C370)</f>
        <v>#VALUE!</v>
      </c>
      <c r="E376" s="24">
        <f ca="1">ABS(E$5-'4JSON'!E370)</f>
        <v>2</v>
      </c>
      <c r="F376" s="24">
        <f ca="1">ABS(F$5-'4JSON'!F370)</f>
        <v>3</v>
      </c>
      <c r="G376" s="24">
        <f ca="1">ABS(G$5-'4JSON'!G370)</f>
        <v>2</v>
      </c>
      <c r="H376" s="24">
        <f ca="1">ABS(H$5-'4JSON'!H370)</f>
        <v>3</v>
      </c>
      <c r="I376" s="24">
        <f>ABS(I$5-'4JSON'!I370)</f>
        <v>0</v>
      </c>
      <c r="J376" s="24">
        <f>ABS(J$5-'4JSON'!J370)</f>
        <v>0</v>
      </c>
      <c r="K376" s="24">
        <f>ABS(K$5-'4JSON'!K370)</f>
        <v>0</v>
      </c>
      <c r="L376" s="24">
        <f>ABS(L$5-'4JSON'!L370)</f>
        <v>0</v>
      </c>
      <c r="M376" s="53" t="e">
        <f t="shared" ca="1" si="5"/>
        <v>#VALUE!</v>
      </c>
      <c r="N376" s="56" t="e">
        <f t="shared" ca="1" si="6"/>
        <v>#VALUE!</v>
      </c>
      <c r="P376" s="51"/>
      <c r="Q376" s="51"/>
      <c r="S376" s="51"/>
      <c r="T376" s="51"/>
      <c r="Z376" s="55" t="str">
        <f t="shared" si="7"/>
        <v>DIS</v>
      </c>
      <c r="AF376" s="51"/>
      <c r="AG376" s="51"/>
      <c r="AH376" s="51"/>
      <c r="AI376" s="52"/>
      <c r="AJ376" s="52"/>
      <c r="AK376" s="52"/>
      <c r="AL376" s="51"/>
      <c r="AM376" s="51"/>
      <c r="AN376" s="51"/>
      <c r="AO376" s="52"/>
      <c r="AP376" s="52"/>
      <c r="AQ376" s="52"/>
      <c r="AR376" s="51"/>
      <c r="AS376" s="51"/>
      <c r="AT376" s="51"/>
      <c r="AU376" s="52"/>
      <c r="AV376" s="52"/>
      <c r="AW376" s="52"/>
      <c r="AX376" s="51"/>
      <c r="AY376" s="51"/>
      <c r="AZ376" s="51"/>
      <c r="BA376" s="52"/>
      <c r="BB376" s="52"/>
      <c r="BC376" s="52"/>
    </row>
    <row r="377" spans="1:55" ht="13" x14ac:dyDescent="0.3">
      <c r="A377" s="23">
        <f>'4JSON'!A371</f>
        <v>51110</v>
      </c>
      <c r="B377" s="20" t="str">
        <f>'4JSON'!B371</f>
        <v>Editors</v>
      </c>
      <c r="C377" s="24" t="str">
        <f>'4JSON'!D371</f>
        <v>DIS</v>
      </c>
      <c r="D377" s="24" t="e">
        <f ca="1">ABS(D$5-'4JSON'!C371)</f>
        <v>#VALUE!</v>
      </c>
      <c r="E377" s="24">
        <f ca="1">ABS(E$5-'4JSON'!E371)</f>
        <v>2</v>
      </c>
      <c r="F377" s="24">
        <f ca="1">ABS(F$5-'4JSON'!F371)</f>
        <v>3</v>
      </c>
      <c r="G377" s="24">
        <f ca="1">ABS(G$5-'4JSON'!G371)</f>
        <v>2</v>
      </c>
      <c r="H377" s="24">
        <f ca="1">ABS(H$5-'4JSON'!H371)</f>
        <v>3</v>
      </c>
      <c r="I377" s="24">
        <f>ABS(I$5-'4JSON'!I371)</f>
        <v>0</v>
      </c>
      <c r="J377" s="24">
        <f>ABS(J$5-'4JSON'!J371)</f>
        <v>0</v>
      </c>
      <c r="K377" s="24">
        <f>ABS(K$5-'4JSON'!K371)</f>
        <v>0</v>
      </c>
      <c r="L377" s="24">
        <f>ABS(L$5-'4JSON'!L371)</f>
        <v>0</v>
      </c>
      <c r="M377" s="53" t="e">
        <f t="shared" ca="1" si="5"/>
        <v>#VALUE!</v>
      </c>
      <c r="N377" s="56" t="e">
        <f t="shared" ca="1" si="6"/>
        <v>#VALUE!</v>
      </c>
      <c r="P377" s="51"/>
      <c r="Q377" s="51"/>
      <c r="S377" s="51"/>
      <c r="T377" s="51"/>
      <c r="Z377" s="55" t="str">
        <f t="shared" si="7"/>
        <v>DIS</v>
      </c>
      <c r="AF377" s="51"/>
      <c r="AG377" s="51"/>
      <c r="AH377" s="51"/>
      <c r="AI377" s="52"/>
      <c r="AJ377" s="52"/>
      <c r="AK377" s="52"/>
      <c r="AL377" s="51"/>
      <c r="AM377" s="51"/>
      <c r="AN377" s="51"/>
      <c r="AO377" s="52"/>
      <c r="AP377" s="52"/>
      <c r="AQ377" s="52"/>
      <c r="AR377" s="51"/>
      <c r="AS377" s="51"/>
      <c r="AT377" s="51"/>
      <c r="AU377" s="52"/>
      <c r="AV377" s="52"/>
      <c r="AW377" s="52"/>
      <c r="AX377" s="51"/>
      <c r="AY377" s="51"/>
      <c r="AZ377" s="51"/>
      <c r="BA377" s="52"/>
      <c r="BB377" s="52"/>
      <c r="BC377" s="52"/>
    </row>
    <row r="378" spans="1:55" ht="13" x14ac:dyDescent="0.3">
      <c r="A378" s="23">
        <f>'4JSON'!A372</f>
        <v>20010</v>
      </c>
      <c r="B378" s="20" t="str">
        <f>'4JSON'!B372</f>
        <v>Engineering Managers</v>
      </c>
      <c r="C378" s="24" t="str">
        <f>'4JSON'!D372</f>
        <v>DIS</v>
      </c>
      <c r="D378" s="24" t="e">
        <f ca="1">ABS(D$5-'4JSON'!C372)</f>
        <v>#VALUE!</v>
      </c>
      <c r="E378" s="24">
        <f ca="1">ABS(E$5-'4JSON'!E372)</f>
        <v>2</v>
      </c>
      <c r="F378" s="24">
        <f ca="1">ABS(F$5-'4JSON'!F372)</f>
        <v>3</v>
      </c>
      <c r="G378" s="24">
        <f ca="1">ABS(G$5-'4JSON'!G372)</f>
        <v>2</v>
      </c>
      <c r="H378" s="24">
        <f ca="1">ABS(H$5-'4JSON'!H372)</f>
        <v>3</v>
      </c>
      <c r="I378" s="24">
        <f>ABS(I$5-'4JSON'!I372)</f>
        <v>0</v>
      </c>
      <c r="J378" s="24">
        <f>ABS(J$5-'4JSON'!J372)</f>
        <v>0</v>
      </c>
      <c r="K378" s="24">
        <f>ABS(K$5-'4JSON'!K372)</f>
        <v>0</v>
      </c>
      <c r="L378" s="24">
        <f>ABS(L$5-'4JSON'!L372)</f>
        <v>0</v>
      </c>
      <c r="M378" s="53" t="e">
        <f t="shared" ca="1" si="5"/>
        <v>#VALUE!</v>
      </c>
      <c r="N378" s="56" t="e">
        <f t="shared" ca="1" si="6"/>
        <v>#VALUE!</v>
      </c>
      <c r="P378" s="51"/>
      <c r="Q378" s="51"/>
      <c r="S378" s="51"/>
      <c r="T378" s="51"/>
      <c r="Z378" s="55" t="str">
        <f t="shared" si="7"/>
        <v>DIS</v>
      </c>
      <c r="AF378" s="51"/>
      <c r="AG378" s="51"/>
      <c r="AH378" s="51"/>
      <c r="AI378" s="52"/>
      <c r="AJ378" s="52"/>
      <c r="AK378" s="52"/>
      <c r="AL378" s="51"/>
      <c r="AM378" s="51"/>
      <c r="AN378" s="51"/>
      <c r="AO378" s="52"/>
      <c r="AP378" s="52"/>
      <c r="AQ378" s="52"/>
      <c r="AR378" s="51"/>
      <c r="AS378" s="51"/>
      <c r="AT378" s="51"/>
      <c r="AU378" s="52"/>
      <c r="AV378" s="52"/>
      <c r="AW378" s="52"/>
      <c r="AX378" s="51"/>
      <c r="AY378" s="51"/>
      <c r="AZ378" s="51"/>
      <c r="BA378" s="52"/>
      <c r="BB378" s="52"/>
      <c r="BC378" s="52"/>
    </row>
    <row r="379" spans="1:55" ht="13" x14ac:dyDescent="0.3">
      <c r="A379" s="23">
        <f>'4JSON'!A373</f>
        <v>41407</v>
      </c>
      <c r="B379" s="20" t="str">
        <f>'4JSON'!B373</f>
        <v>Program Officers Unique to Government</v>
      </c>
      <c r="C379" s="24" t="str">
        <f>'4JSON'!D373</f>
        <v>DIS</v>
      </c>
      <c r="D379" s="24" t="e">
        <f ca="1">ABS(D$5-'4JSON'!C373)</f>
        <v>#VALUE!</v>
      </c>
      <c r="E379" s="24">
        <f ca="1">ABS(E$5-'4JSON'!E373)</f>
        <v>2</v>
      </c>
      <c r="F379" s="24">
        <f ca="1">ABS(F$5-'4JSON'!F373)</f>
        <v>3</v>
      </c>
      <c r="G379" s="24">
        <f ca="1">ABS(G$5-'4JSON'!G373)</f>
        <v>2</v>
      </c>
      <c r="H379" s="24">
        <f ca="1">ABS(H$5-'4JSON'!H373)</f>
        <v>3</v>
      </c>
      <c r="I379" s="24">
        <f>ABS(I$5-'4JSON'!I373)</f>
        <v>0</v>
      </c>
      <c r="J379" s="24">
        <f>ABS(J$5-'4JSON'!J373)</f>
        <v>0</v>
      </c>
      <c r="K379" s="24">
        <f>ABS(K$5-'4JSON'!K373)</f>
        <v>0</v>
      </c>
      <c r="L379" s="24">
        <f>ABS(L$5-'4JSON'!L373)</f>
        <v>0</v>
      </c>
      <c r="M379" s="53" t="e">
        <f t="shared" ca="1" si="5"/>
        <v>#VALUE!</v>
      </c>
      <c r="N379" s="56" t="e">
        <f t="shared" ca="1" si="6"/>
        <v>#VALUE!</v>
      </c>
      <c r="P379" s="51"/>
      <c r="Q379" s="51"/>
      <c r="S379" s="51"/>
      <c r="T379" s="51"/>
      <c r="Z379" s="55" t="str">
        <f t="shared" si="7"/>
        <v>DIS</v>
      </c>
      <c r="AF379" s="51"/>
      <c r="AG379" s="51"/>
      <c r="AH379" s="51"/>
      <c r="AI379" s="52"/>
      <c r="AJ379" s="52"/>
      <c r="AK379" s="52"/>
      <c r="AL379" s="51"/>
      <c r="AM379" s="51"/>
      <c r="AN379" s="51"/>
      <c r="AO379" s="52"/>
      <c r="AP379" s="52"/>
      <c r="AQ379" s="52"/>
      <c r="AR379" s="51"/>
      <c r="AS379" s="51"/>
      <c r="AT379" s="51"/>
      <c r="AU379" s="52"/>
      <c r="AV379" s="52"/>
      <c r="AW379" s="52"/>
      <c r="AX379" s="51"/>
      <c r="AY379" s="51"/>
      <c r="AZ379" s="51"/>
      <c r="BA379" s="52"/>
      <c r="BB379" s="52"/>
      <c r="BC379" s="52"/>
    </row>
    <row r="380" spans="1:55" ht="13" x14ac:dyDescent="0.3">
      <c r="A380" s="23">
        <f>'4JSON'!A374</f>
        <v>10022</v>
      </c>
      <c r="B380" s="20" t="str">
        <f>'4JSON'!B374</f>
        <v>Advertising Managers</v>
      </c>
      <c r="C380" s="24" t="str">
        <f>'4JSON'!D374</f>
        <v>DSI</v>
      </c>
      <c r="D380" s="24" t="e">
        <f ca="1">ABS(D$5-'4JSON'!C374)</f>
        <v>#VALUE!</v>
      </c>
      <c r="E380" s="24">
        <f ca="1">ABS(E$5-'4JSON'!E374)</f>
        <v>2</v>
      </c>
      <c r="F380" s="24">
        <f ca="1">ABS(F$5-'4JSON'!F374)</f>
        <v>3</v>
      </c>
      <c r="G380" s="24">
        <f ca="1">ABS(G$5-'4JSON'!G374)</f>
        <v>2</v>
      </c>
      <c r="H380" s="24">
        <f ca="1">ABS(H$5-'4JSON'!H374)</f>
        <v>3</v>
      </c>
      <c r="I380" s="24">
        <f>ABS(I$5-'4JSON'!I374)</f>
        <v>0</v>
      </c>
      <c r="J380" s="24">
        <f>ABS(J$5-'4JSON'!J374)</f>
        <v>0</v>
      </c>
      <c r="K380" s="24">
        <f>ABS(K$5-'4JSON'!K374)</f>
        <v>0</v>
      </c>
      <c r="L380" s="24">
        <f>ABS(L$5-'4JSON'!L374)</f>
        <v>0</v>
      </c>
      <c r="M380" s="53" t="e">
        <f t="shared" ca="1" si="5"/>
        <v>#VALUE!</v>
      </c>
      <c r="N380" s="56" t="e">
        <f t="shared" ca="1" si="6"/>
        <v>#VALUE!</v>
      </c>
      <c r="P380" s="51"/>
      <c r="Q380" s="51"/>
      <c r="S380" s="51"/>
      <c r="T380" s="51"/>
      <c r="Z380" s="55" t="str">
        <f t="shared" si="7"/>
        <v>DSI</v>
      </c>
      <c r="AF380" s="51"/>
      <c r="AG380" s="51"/>
      <c r="AH380" s="51"/>
      <c r="AI380" s="52"/>
      <c r="AJ380" s="52"/>
      <c r="AK380" s="52"/>
      <c r="AL380" s="51"/>
      <c r="AM380" s="51"/>
      <c r="AN380" s="51"/>
      <c r="AO380" s="52"/>
      <c r="AP380" s="52"/>
      <c r="AQ380" s="52"/>
      <c r="AR380" s="51"/>
      <c r="AS380" s="51"/>
      <c r="AT380" s="51"/>
      <c r="AU380" s="52"/>
      <c r="AV380" s="52"/>
      <c r="AW380" s="52"/>
      <c r="AX380" s="51"/>
      <c r="AY380" s="51"/>
      <c r="AZ380" s="51"/>
      <c r="BA380" s="52"/>
      <c r="BB380" s="52"/>
      <c r="BC380" s="52"/>
    </row>
    <row r="381" spans="1:55" ht="13" x14ac:dyDescent="0.3">
      <c r="A381" s="23">
        <f>'4JSON'!A375</f>
        <v>12103</v>
      </c>
      <c r="B381" s="20" t="str">
        <f>'4JSON'!B375</f>
        <v>Conference and Event Planners</v>
      </c>
      <c r="C381" s="24" t="str">
        <f>'4JSON'!D375</f>
        <v>DSI</v>
      </c>
      <c r="D381" s="24" t="e">
        <f ca="1">ABS(D$5-'4JSON'!C375)</f>
        <v>#VALUE!</v>
      </c>
      <c r="E381" s="24">
        <f ca="1">ABS(E$5-'4JSON'!E375)</f>
        <v>2</v>
      </c>
      <c r="F381" s="24">
        <f ca="1">ABS(F$5-'4JSON'!F375)</f>
        <v>3</v>
      </c>
      <c r="G381" s="24">
        <f ca="1">ABS(G$5-'4JSON'!G375)</f>
        <v>2</v>
      </c>
      <c r="H381" s="24">
        <f ca="1">ABS(H$5-'4JSON'!H375)</f>
        <v>3</v>
      </c>
      <c r="I381" s="24">
        <f>ABS(I$5-'4JSON'!I375)</f>
        <v>0</v>
      </c>
      <c r="J381" s="24">
        <f>ABS(J$5-'4JSON'!J375)</f>
        <v>0</v>
      </c>
      <c r="K381" s="24">
        <f>ABS(K$5-'4JSON'!K375)</f>
        <v>0</v>
      </c>
      <c r="L381" s="24">
        <f>ABS(L$5-'4JSON'!L375)</f>
        <v>0</v>
      </c>
      <c r="M381" s="53" t="e">
        <f t="shared" ca="1" si="5"/>
        <v>#VALUE!</v>
      </c>
      <c r="N381" s="56" t="e">
        <f t="shared" ca="1" si="6"/>
        <v>#VALUE!</v>
      </c>
      <c r="P381" s="51"/>
      <c r="Q381" s="51"/>
      <c r="S381" s="51"/>
      <c r="T381" s="51"/>
      <c r="Z381" s="55" t="str">
        <f t="shared" si="7"/>
        <v>DSI</v>
      </c>
      <c r="AF381" s="51"/>
      <c r="AG381" s="51"/>
      <c r="AH381" s="51"/>
      <c r="AI381" s="52"/>
      <c r="AJ381" s="52"/>
      <c r="AK381" s="52"/>
      <c r="AL381" s="51"/>
      <c r="AM381" s="51"/>
      <c r="AN381" s="51"/>
      <c r="AO381" s="52"/>
      <c r="AP381" s="52"/>
      <c r="AQ381" s="52"/>
      <c r="AR381" s="51"/>
      <c r="AS381" s="51"/>
      <c r="AT381" s="51"/>
      <c r="AU381" s="52"/>
      <c r="AV381" s="52"/>
      <c r="AW381" s="52"/>
      <c r="AX381" s="51"/>
      <c r="AY381" s="51"/>
      <c r="AZ381" s="51"/>
      <c r="BA381" s="52"/>
      <c r="BB381" s="52"/>
      <c r="BC381" s="52"/>
    </row>
    <row r="382" spans="1:55" ht="13" x14ac:dyDescent="0.3">
      <c r="A382" s="23">
        <f>'4JSON'!A376</f>
        <v>10022</v>
      </c>
      <c r="B382" s="20" t="str">
        <f>'4JSON'!B376</f>
        <v>E-commerce Managers</v>
      </c>
      <c r="C382" s="24" t="str">
        <f>'4JSON'!D376</f>
        <v>DSI</v>
      </c>
      <c r="D382" s="24" t="e">
        <f ca="1">ABS(D$5-'4JSON'!C376)</f>
        <v>#VALUE!</v>
      </c>
      <c r="E382" s="24">
        <f ca="1">ABS(E$5-'4JSON'!E376)</f>
        <v>2</v>
      </c>
      <c r="F382" s="24">
        <f ca="1">ABS(F$5-'4JSON'!F376)</f>
        <v>3</v>
      </c>
      <c r="G382" s="24">
        <f ca="1">ABS(G$5-'4JSON'!G376)</f>
        <v>2</v>
      </c>
      <c r="H382" s="24">
        <f ca="1">ABS(H$5-'4JSON'!H376)</f>
        <v>3</v>
      </c>
      <c r="I382" s="24">
        <f>ABS(I$5-'4JSON'!I376)</f>
        <v>0</v>
      </c>
      <c r="J382" s="24">
        <f>ABS(J$5-'4JSON'!J376)</f>
        <v>0</v>
      </c>
      <c r="K382" s="24">
        <f>ABS(K$5-'4JSON'!K376)</f>
        <v>0</v>
      </c>
      <c r="L382" s="24">
        <f>ABS(L$5-'4JSON'!L376)</f>
        <v>0</v>
      </c>
      <c r="M382" s="53" t="e">
        <f t="shared" ca="1" si="5"/>
        <v>#VALUE!</v>
      </c>
      <c r="N382" s="56" t="e">
        <f t="shared" ca="1" si="6"/>
        <v>#VALUE!</v>
      </c>
      <c r="P382" s="51"/>
      <c r="Q382" s="51"/>
      <c r="S382" s="51"/>
      <c r="T382" s="51"/>
      <c r="Z382" s="55" t="str">
        <f t="shared" si="7"/>
        <v>DSI</v>
      </c>
      <c r="AF382" s="51"/>
      <c r="AG382" s="51"/>
      <c r="AH382" s="51"/>
      <c r="AI382" s="52"/>
      <c r="AJ382" s="52"/>
      <c r="AK382" s="52"/>
      <c r="AL382" s="51"/>
      <c r="AM382" s="51"/>
      <c r="AN382" s="51"/>
      <c r="AO382" s="52"/>
      <c r="AP382" s="52"/>
      <c r="AQ382" s="52"/>
      <c r="AR382" s="51"/>
      <c r="AS382" s="51"/>
      <c r="AT382" s="51"/>
      <c r="AU382" s="52"/>
      <c r="AV382" s="52"/>
      <c r="AW382" s="52"/>
      <c r="AX382" s="51"/>
      <c r="AY382" s="51"/>
      <c r="AZ382" s="51"/>
      <c r="BA382" s="52"/>
      <c r="BB382" s="52"/>
      <c r="BC382" s="52"/>
    </row>
    <row r="383" spans="1:55" ht="13" x14ac:dyDescent="0.3">
      <c r="A383" s="23">
        <f>'4JSON'!A377</f>
        <v>10022</v>
      </c>
      <c r="B383" s="20" t="str">
        <f>'4JSON'!B377</f>
        <v>Marketing Managers</v>
      </c>
      <c r="C383" s="24" t="str">
        <f>'4JSON'!D377</f>
        <v>DSI</v>
      </c>
      <c r="D383" s="24" t="e">
        <f ca="1">ABS(D$5-'4JSON'!C377)</f>
        <v>#VALUE!</v>
      </c>
      <c r="E383" s="24">
        <f ca="1">ABS(E$5-'4JSON'!E377)</f>
        <v>2</v>
      </c>
      <c r="F383" s="24">
        <f ca="1">ABS(F$5-'4JSON'!F377)</f>
        <v>3</v>
      </c>
      <c r="G383" s="24">
        <f ca="1">ABS(G$5-'4JSON'!G377)</f>
        <v>2</v>
      </c>
      <c r="H383" s="24">
        <f ca="1">ABS(H$5-'4JSON'!H377)</f>
        <v>3</v>
      </c>
      <c r="I383" s="24">
        <f>ABS(I$5-'4JSON'!I377)</f>
        <v>0</v>
      </c>
      <c r="J383" s="24">
        <f>ABS(J$5-'4JSON'!J377)</f>
        <v>0</v>
      </c>
      <c r="K383" s="24">
        <f>ABS(K$5-'4JSON'!K377)</f>
        <v>0</v>
      </c>
      <c r="L383" s="24">
        <f>ABS(L$5-'4JSON'!L377)</f>
        <v>0</v>
      </c>
      <c r="M383" s="53" t="e">
        <f t="shared" ca="1" si="5"/>
        <v>#VALUE!</v>
      </c>
      <c r="N383" s="56" t="e">
        <f t="shared" ca="1" si="6"/>
        <v>#VALUE!</v>
      </c>
      <c r="P383" s="51"/>
      <c r="Q383" s="51"/>
      <c r="S383" s="51"/>
      <c r="T383" s="51"/>
      <c r="Z383" s="55" t="str">
        <f t="shared" si="7"/>
        <v>DSI</v>
      </c>
      <c r="AF383" s="51"/>
      <c r="AG383" s="51"/>
      <c r="AH383" s="51"/>
      <c r="AI383" s="52"/>
      <c r="AJ383" s="52"/>
      <c r="AK383" s="52"/>
      <c r="AL383" s="51"/>
      <c r="AM383" s="51"/>
      <c r="AN383" s="51"/>
      <c r="AO383" s="52"/>
      <c r="AP383" s="52"/>
      <c r="AQ383" s="52"/>
      <c r="AR383" s="51"/>
      <c r="AS383" s="51"/>
      <c r="AT383" s="51"/>
      <c r="AU383" s="52"/>
      <c r="AV383" s="52"/>
      <c r="AW383" s="52"/>
      <c r="AX383" s="51"/>
      <c r="AY383" s="51"/>
      <c r="AZ383" s="51"/>
      <c r="BA383" s="52"/>
      <c r="BB383" s="52"/>
      <c r="BC383" s="52"/>
    </row>
    <row r="384" spans="1:55" ht="13" x14ac:dyDescent="0.3">
      <c r="A384" s="23">
        <f>'4JSON'!A378</f>
        <v>10022</v>
      </c>
      <c r="B384" s="20" t="str">
        <f>'4JSON'!B378</f>
        <v>Public Relations Managers</v>
      </c>
      <c r="C384" s="24" t="str">
        <f>'4JSON'!D378</f>
        <v>DSI</v>
      </c>
      <c r="D384" s="24" t="e">
        <f ca="1">ABS(D$5-'4JSON'!C378)</f>
        <v>#VALUE!</v>
      </c>
      <c r="E384" s="24">
        <f ca="1">ABS(E$5-'4JSON'!E378)</f>
        <v>2</v>
      </c>
      <c r="F384" s="24">
        <f ca="1">ABS(F$5-'4JSON'!F378)</f>
        <v>3</v>
      </c>
      <c r="G384" s="24">
        <f ca="1">ABS(G$5-'4JSON'!G378)</f>
        <v>2</v>
      </c>
      <c r="H384" s="24">
        <f ca="1">ABS(H$5-'4JSON'!H378)</f>
        <v>3</v>
      </c>
      <c r="I384" s="24">
        <f>ABS(I$5-'4JSON'!I378)</f>
        <v>0</v>
      </c>
      <c r="J384" s="24">
        <f>ABS(J$5-'4JSON'!J378)</f>
        <v>0</v>
      </c>
      <c r="K384" s="24">
        <f>ABS(K$5-'4JSON'!K378)</f>
        <v>0</v>
      </c>
      <c r="L384" s="24">
        <f>ABS(L$5-'4JSON'!L378)</f>
        <v>0</v>
      </c>
      <c r="M384" s="53" t="e">
        <f t="shared" ca="1" si="5"/>
        <v>#VALUE!</v>
      </c>
      <c r="N384" s="56" t="e">
        <f t="shared" ca="1" si="6"/>
        <v>#VALUE!</v>
      </c>
      <c r="P384" s="51"/>
      <c r="Q384" s="51"/>
      <c r="S384" s="51"/>
      <c r="T384" s="51"/>
      <c r="Z384" s="55" t="str">
        <f t="shared" si="7"/>
        <v>DSI</v>
      </c>
      <c r="AF384" s="51"/>
      <c r="AG384" s="51"/>
      <c r="AH384" s="51"/>
      <c r="AI384" s="52"/>
      <c r="AJ384" s="52"/>
      <c r="AK384" s="52"/>
      <c r="AL384" s="51"/>
      <c r="AM384" s="51"/>
      <c r="AN384" s="51"/>
      <c r="AO384" s="52"/>
      <c r="AP384" s="52"/>
      <c r="AQ384" s="52"/>
      <c r="AR384" s="51"/>
      <c r="AS384" s="51"/>
      <c r="AT384" s="51"/>
      <c r="AU384" s="52"/>
      <c r="AV384" s="52"/>
      <c r="AW384" s="52"/>
      <c r="AX384" s="51"/>
      <c r="AY384" s="51"/>
      <c r="AZ384" s="51"/>
      <c r="BA384" s="52"/>
      <c r="BB384" s="52"/>
      <c r="BC384" s="52"/>
    </row>
    <row r="385" spans="1:55" ht="13" x14ac:dyDescent="0.3">
      <c r="A385" s="23">
        <f>'4JSON'!A379</f>
        <v>60010</v>
      </c>
      <c r="B385" s="20" t="str">
        <f>'4JSON'!B379</f>
        <v>Sales Managers</v>
      </c>
      <c r="C385" s="24" t="str">
        <f>'4JSON'!D379</f>
        <v>DSI</v>
      </c>
      <c r="D385" s="24" t="e">
        <f ca="1">ABS(D$5-'4JSON'!C379)</f>
        <v>#VALUE!</v>
      </c>
      <c r="E385" s="24">
        <f ca="1">ABS(E$5-'4JSON'!E379)</f>
        <v>2</v>
      </c>
      <c r="F385" s="24">
        <f ca="1">ABS(F$5-'4JSON'!F379)</f>
        <v>3</v>
      </c>
      <c r="G385" s="24">
        <f ca="1">ABS(G$5-'4JSON'!G379)</f>
        <v>2</v>
      </c>
      <c r="H385" s="24">
        <f ca="1">ABS(H$5-'4JSON'!H379)</f>
        <v>3</v>
      </c>
      <c r="I385" s="24">
        <f>ABS(I$5-'4JSON'!I379)</f>
        <v>0</v>
      </c>
      <c r="J385" s="24">
        <f>ABS(J$5-'4JSON'!J379)</f>
        <v>0</v>
      </c>
      <c r="K385" s="24">
        <f>ABS(K$5-'4JSON'!K379)</f>
        <v>0</v>
      </c>
      <c r="L385" s="24">
        <f>ABS(L$5-'4JSON'!L379)</f>
        <v>0</v>
      </c>
      <c r="M385" s="53" t="e">
        <f t="shared" ca="1" si="5"/>
        <v>#VALUE!</v>
      </c>
      <c r="N385" s="56" t="e">
        <f t="shared" ca="1" si="6"/>
        <v>#VALUE!</v>
      </c>
      <c r="P385" s="51"/>
      <c r="Q385" s="51"/>
      <c r="S385" s="51"/>
      <c r="T385" s="51"/>
      <c r="Z385" s="55" t="str">
        <f t="shared" si="7"/>
        <v>DSI</v>
      </c>
      <c r="AF385" s="51"/>
      <c r="AG385" s="51"/>
      <c r="AH385" s="51"/>
      <c r="AI385" s="52"/>
      <c r="AJ385" s="52"/>
      <c r="AK385" s="52"/>
      <c r="AL385" s="51"/>
      <c r="AM385" s="51"/>
      <c r="AN385" s="51"/>
      <c r="AO385" s="52"/>
      <c r="AP385" s="52"/>
      <c r="AQ385" s="52"/>
      <c r="AR385" s="51"/>
      <c r="AS385" s="51"/>
      <c r="AT385" s="51"/>
      <c r="AU385" s="52"/>
      <c r="AV385" s="52"/>
      <c r="AW385" s="52"/>
      <c r="AX385" s="51"/>
      <c r="AY385" s="51"/>
      <c r="AZ385" s="51"/>
      <c r="BA385" s="52"/>
      <c r="BB385" s="52"/>
      <c r="BC385" s="52"/>
    </row>
    <row r="386" spans="1:55" ht="13" x14ac:dyDescent="0.3">
      <c r="A386" s="23">
        <f>'4JSON'!A380</f>
        <v>82010</v>
      </c>
      <c r="B386" s="20" t="str">
        <f>'4JSON'!B380</f>
        <v>Supervisors, Logging and Forestry</v>
      </c>
      <c r="C386" s="24" t="str">
        <f>'4JSON'!D380</f>
        <v>DSi</v>
      </c>
      <c r="D386" s="24" t="e">
        <f ca="1">ABS(D$5-'4JSON'!C380)</f>
        <v>#VALUE!</v>
      </c>
      <c r="E386" s="24">
        <f ca="1">ABS(E$5-'4JSON'!E380)</f>
        <v>2</v>
      </c>
      <c r="F386" s="24">
        <f ca="1">ABS(F$5-'4JSON'!F380)</f>
        <v>3</v>
      </c>
      <c r="G386" s="24">
        <f ca="1">ABS(G$5-'4JSON'!G380)</f>
        <v>2</v>
      </c>
      <c r="H386" s="24">
        <f ca="1">ABS(H$5-'4JSON'!H380)</f>
        <v>3</v>
      </c>
      <c r="I386" s="24">
        <f>ABS(I$5-'4JSON'!I380)</f>
        <v>0</v>
      </c>
      <c r="J386" s="24">
        <f>ABS(J$5-'4JSON'!J380)</f>
        <v>0</v>
      </c>
      <c r="K386" s="24">
        <f>ABS(K$5-'4JSON'!K380)</f>
        <v>0</v>
      </c>
      <c r="L386" s="24">
        <f>ABS(L$5-'4JSON'!L380)</f>
        <v>0</v>
      </c>
      <c r="M386" s="53" t="e">
        <f t="shared" ca="1" si="5"/>
        <v>#VALUE!</v>
      </c>
      <c r="N386" s="56" t="e">
        <f t="shared" ca="1" si="6"/>
        <v>#VALUE!</v>
      </c>
      <c r="P386" s="51"/>
      <c r="Q386" s="51"/>
      <c r="S386" s="51"/>
      <c r="T386" s="51"/>
      <c r="Z386" s="55" t="str">
        <f t="shared" si="7"/>
        <v>DSI</v>
      </c>
      <c r="AF386" s="51"/>
      <c r="AG386" s="51"/>
      <c r="AH386" s="51"/>
      <c r="AI386" s="52"/>
      <c r="AJ386" s="52"/>
      <c r="AK386" s="52"/>
      <c r="AL386" s="51"/>
      <c r="AM386" s="51"/>
      <c r="AN386" s="51"/>
      <c r="AO386" s="52"/>
      <c r="AP386" s="52"/>
      <c r="AQ386" s="52"/>
      <c r="AR386" s="51"/>
      <c r="AS386" s="51"/>
      <c r="AT386" s="51"/>
      <c r="AU386" s="52"/>
      <c r="AV386" s="52"/>
      <c r="AW386" s="52"/>
      <c r="AX386" s="51"/>
      <c r="AY386" s="51"/>
      <c r="AZ386" s="51"/>
      <c r="BA386" s="52"/>
      <c r="BB386" s="52"/>
      <c r="BC386" s="52"/>
    </row>
    <row r="387" spans="1:55" ht="13" x14ac:dyDescent="0.3">
      <c r="A387" s="23">
        <f>'4JSON'!A381</f>
        <v>82020</v>
      </c>
      <c r="B387" s="20" t="str">
        <f>'4JSON'!B381</f>
        <v>Supervisors, Mining and Quarrying</v>
      </c>
      <c r="C387" s="24" t="str">
        <f>'4JSON'!D381</f>
        <v>DSi</v>
      </c>
      <c r="D387" s="24" t="e">
        <f ca="1">ABS(D$5-'4JSON'!C381)</f>
        <v>#VALUE!</v>
      </c>
      <c r="E387" s="24">
        <f ca="1">ABS(E$5-'4JSON'!E381)</f>
        <v>2</v>
      </c>
      <c r="F387" s="24">
        <f ca="1">ABS(F$5-'4JSON'!F381)</f>
        <v>3</v>
      </c>
      <c r="G387" s="24">
        <f ca="1">ABS(G$5-'4JSON'!G381)</f>
        <v>2</v>
      </c>
      <c r="H387" s="24">
        <f ca="1">ABS(H$5-'4JSON'!H381)</f>
        <v>3</v>
      </c>
      <c r="I387" s="24">
        <f>ABS(I$5-'4JSON'!I381)</f>
        <v>0</v>
      </c>
      <c r="J387" s="24">
        <f>ABS(J$5-'4JSON'!J381)</f>
        <v>0</v>
      </c>
      <c r="K387" s="24">
        <f>ABS(K$5-'4JSON'!K381)</f>
        <v>0</v>
      </c>
      <c r="L387" s="24">
        <f>ABS(L$5-'4JSON'!L381)</f>
        <v>0</v>
      </c>
      <c r="M387" s="53" t="e">
        <f t="shared" ca="1" si="5"/>
        <v>#VALUE!</v>
      </c>
      <c r="N387" s="56" t="e">
        <f t="shared" ca="1" si="6"/>
        <v>#VALUE!</v>
      </c>
      <c r="P387" s="51"/>
      <c r="Q387" s="51"/>
      <c r="S387" s="51"/>
      <c r="T387" s="51"/>
      <c r="Z387" s="55" t="str">
        <f t="shared" si="7"/>
        <v>DSI</v>
      </c>
      <c r="AF387" s="51"/>
      <c r="AG387" s="51"/>
      <c r="AH387" s="51"/>
      <c r="AI387" s="52"/>
      <c r="AJ387" s="52"/>
      <c r="AK387" s="52"/>
      <c r="AL387" s="51"/>
      <c r="AM387" s="51"/>
      <c r="AN387" s="51"/>
      <c r="AO387" s="52"/>
      <c r="AP387" s="52"/>
      <c r="AQ387" s="52"/>
      <c r="AR387" s="51"/>
      <c r="AS387" s="51"/>
      <c r="AT387" s="51"/>
      <c r="AU387" s="52"/>
      <c r="AV387" s="52"/>
      <c r="AW387" s="52"/>
      <c r="AX387" s="51"/>
      <c r="AY387" s="51"/>
      <c r="AZ387" s="51"/>
      <c r="BA387" s="52"/>
      <c r="BB387" s="52"/>
      <c r="BC387" s="52"/>
    </row>
    <row r="388" spans="1:55" ht="13" x14ac:dyDescent="0.3">
      <c r="A388" s="23">
        <f>'4JSON'!A382</f>
        <v>51120</v>
      </c>
      <c r="B388" s="20" t="str">
        <f>'4JSON'!B382</f>
        <v>Art Directors</v>
      </c>
      <c r="C388" s="24" t="str">
        <f>'4JSON'!D382</f>
        <v>IDS</v>
      </c>
      <c r="D388" s="24" t="e">
        <f ca="1">ABS(D$5-'4JSON'!C382)</f>
        <v>#VALUE!</v>
      </c>
      <c r="E388" s="24">
        <f ca="1">ABS(E$5-'4JSON'!E382)</f>
        <v>2</v>
      </c>
      <c r="F388" s="24">
        <f ca="1">ABS(F$5-'4JSON'!F382)</f>
        <v>3</v>
      </c>
      <c r="G388" s="24">
        <f ca="1">ABS(G$5-'4JSON'!G382)</f>
        <v>2</v>
      </c>
      <c r="H388" s="24">
        <f ca="1">ABS(H$5-'4JSON'!H382)</f>
        <v>3</v>
      </c>
      <c r="I388" s="24">
        <f>ABS(I$5-'4JSON'!I382)</f>
        <v>0</v>
      </c>
      <c r="J388" s="24">
        <f>ABS(J$5-'4JSON'!J382)</f>
        <v>0</v>
      </c>
      <c r="K388" s="24">
        <f>ABS(K$5-'4JSON'!K382)</f>
        <v>0</v>
      </c>
      <c r="L388" s="24">
        <f>ABS(L$5-'4JSON'!L382)</f>
        <v>0</v>
      </c>
      <c r="M388" s="53" t="e">
        <f t="shared" ca="1" si="5"/>
        <v>#VALUE!</v>
      </c>
      <c r="N388" s="56" t="e">
        <f t="shared" ca="1" si="6"/>
        <v>#VALUE!</v>
      </c>
      <c r="P388" s="51"/>
      <c r="Q388" s="51"/>
      <c r="S388" s="51"/>
      <c r="T388" s="51"/>
      <c r="Z388" s="55" t="str">
        <f t="shared" si="7"/>
        <v>IDS</v>
      </c>
      <c r="AF388" s="51"/>
      <c r="AG388" s="51"/>
      <c r="AH388" s="51"/>
      <c r="AI388" s="52"/>
      <c r="AJ388" s="52"/>
      <c r="AK388" s="52"/>
      <c r="AL388" s="51"/>
      <c r="AM388" s="51"/>
      <c r="AN388" s="51"/>
      <c r="AO388" s="52"/>
      <c r="AP388" s="52"/>
      <c r="AQ388" s="52"/>
      <c r="AR388" s="51"/>
      <c r="AS388" s="51"/>
      <c r="AT388" s="51"/>
      <c r="AU388" s="52"/>
      <c r="AV388" s="52"/>
      <c r="AW388" s="52"/>
      <c r="AX388" s="51"/>
      <c r="AY388" s="51"/>
      <c r="AZ388" s="51"/>
      <c r="BA388" s="52"/>
      <c r="BB388" s="52"/>
      <c r="BC388" s="52"/>
    </row>
    <row r="389" spans="1:55" ht="13" x14ac:dyDescent="0.3">
      <c r="A389" s="23">
        <f>'4JSON'!A383</f>
        <v>51120</v>
      </c>
      <c r="B389" s="20" t="str">
        <f>'4JSON'!B383</f>
        <v>Choreographers</v>
      </c>
      <c r="C389" s="24" t="str">
        <f>'4JSON'!D383</f>
        <v>IDS</v>
      </c>
      <c r="D389" s="24" t="e">
        <f ca="1">ABS(D$5-'4JSON'!C383)</f>
        <v>#VALUE!</v>
      </c>
      <c r="E389" s="24">
        <f ca="1">ABS(E$5-'4JSON'!E383)</f>
        <v>2</v>
      </c>
      <c r="F389" s="24">
        <f ca="1">ABS(F$5-'4JSON'!F383)</f>
        <v>3</v>
      </c>
      <c r="G389" s="24">
        <f ca="1">ABS(G$5-'4JSON'!G383)</f>
        <v>2</v>
      </c>
      <c r="H389" s="24">
        <f ca="1">ABS(H$5-'4JSON'!H383)</f>
        <v>3</v>
      </c>
      <c r="I389" s="24">
        <f>ABS(I$5-'4JSON'!I383)</f>
        <v>0</v>
      </c>
      <c r="J389" s="24">
        <f>ABS(J$5-'4JSON'!J383)</f>
        <v>0</v>
      </c>
      <c r="K389" s="24">
        <f>ABS(K$5-'4JSON'!K383)</f>
        <v>0</v>
      </c>
      <c r="L389" s="24">
        <f>ABS(L$5-'4JSON'!L383)</f>
        <v>0</v>
      </c>
      <c r="M389" s="53" t="e">
        <f t="shared" ca="1" si="5"/>
        <v>#VALUE!</v>
      </c>
      <c r="N389" s="56" t="e">
        <f t="shared" ca="1" si="6"/>
        <v>#VALUE!</v>
      </c>
      <c r="P389" s="51"/>
      <c r="Q389" s="51"/>
      <c r="S389" s="51"/>
      <c r="T389" s="51"/>
      <c r="Z389" s="55" t="str">
        <f t="shared" si="7"/>
        <v>IDS</v>
      </c>
      <c r="AF389" s="51"/>
      <c r="AG389" s="51"/>
      <c r="AH389" s="51"/>
      <c r="AI389" s="52"/>
      <c r="AJ389" s="52"/>
      <c r="AK389" s="52"/>
      <c r="AL389" s="51"/>
      <c r="AM389" s="51"/>
      <c r="AN389" s="51"/>
      <c r="AO389" s="52"/>
      <c r="AP389" s="52"/>
      <c r="AQ389" s="52"/>
      <c r="AR389" s="51"/>
      <c r="AS389" s="51"/>
      <c r="AT389" s="51"/>
      <c r="AU389" s="52"/>
      <c r="AV389" s="52"/>
      <c r="AW389" s="52"/>
      <c r="AX389" s="51"/>
      <c r="AY389" s="51"/>
      <c r="AZ389" s="51"/>
      <c r="BA389" s="52"/>
      <c r="BB389" s="52"/>
      <c r="BC389" s="52"/>
    </row>
    <row r="390" spans="1:55" ht="13" x14ac:dyDescent="0.3">
      <c r="A390" s="23">
        <f>'4JSON'!A384</f>
        <v>41210</v>
      </c>
      <c r="B390" s="20" t="str">
        <f>'4JSON'!B384</f>
        <v>College and Other Vocational Instructors</v>
      </c>
      <c r="C390" s="24" t="str">
        <f>'4JSON'!D384</f>
        <v>IDS</v>
      </c>
      <c r="D390" s="24" t="e">
        <f ca="1">ABS(D$5-'4JSON'!C384)</f>
        <v>#VALUE!</v>
      </c>
      <c r="E390" s="24">
        <f ca="1">ABS(E$5-'4JSON'!E384)</f>
        <v>2</v>
      </c>
      <c r="F390" s="24">
        <f ca="1">ABS(F$5-'4JSON'!F384)</f>
        <v>3</v>
      </c>
      <c r="G390" s="24">
        <f ca="1">ABS(G$5-'4JSON'!G384)</f>
        <v>2</v>
      </c>
      <c r="H390" s="24">
        <f ca="1">ABS(H$5-'4JSON'!H384)</f>
        <v>3</v>
      </c>
      <c r="I390" s="24">
        <f>ABS(I$5-'4JSON'!I384)</f>
        <v>0</v>
      </c>
      <c r="J390" s="24">
        <f>ABS(J$5-'4JSON'!J384)</f>
        <v>0</v>
      </c>
      <c r="K390" s="24">
        <f>ABS(K$5-'4JSON'!K384)</f>
        <v>0</v>
      </c>
      <c r="L390" s="24">
        <f>ABS(L$5-'4JSON'!L384)</f>
        <v>0</v>
      </c>
      <c r="M390" s="53" t="e">
        <f t="shared" ca="1" si="5"/>
        <v>#VALUE!</v>
      </c>
      <c r="N390" s="56" t="e">
        <f t="shared" ca="1" si="6"/>
        <v>#VALUE!</v>
      </c>
      <c r="P390" s="51"/>
      <c r="Q390" s="51"/>
      <c r="S390" s="51"/>
      <c r="T390" s="51"/>
      <c r="Z390" s="55" t="str">
        <f t="shared" si="7"/>
        <v>IDS</v>
      </c>
      <c r="AF390" s="51"/>
      <c r="AG390" s="51"/>
      <c r="AH390" s="51"/>
      <c r="AI390" s="52"/>
      <c r="AJ390" s="52"/>
      <c r="AK390" s="52"/>
      <c r="AL390" s="51"/>
      <c r="AM390" s="51"/>
      <c r="AN390" s="51"/>
      <c r="AO390" s="52"/>
      <c r="AP390" s="52"/>
      <c r="AQ390" s="52"/>
      <c r="AR390" s="51"/>
      <c r="AS390" s="51"/>
      <c r="AT390" s="51"/>
      <c r="AU390" s="52"/>
      <c r="AV390" s="52"/>
      <c r="AW390" s="52"/>
      <c r="AX390" s="51"/>
      <c r="AY390" s="51"/>
      <c r="AZ390" s="51"/>
      <c r="BA390" s="52"/>
      <c r="BB390" s="52"/>
      <c r="BC390" s="52"/>
    </row>
    <row r="391" spans="1:55" ht="13" x14ac:dyDescent="0.3">
      <c r="A391" s="23">
        <f>'4JSON'!A385</f>
        <v>50012</v>
      </c>
      <c r="B391" s="20" t="str">
        <f>'4JSON'!B385</f>
        <v>Directors</v>
      </c>
      <c r="C391" s="24" t="str">
        <f>'4JSON'!D385</f>
        <v>IDS</v>
      </c>
      <c r="D391" s="24" t="e">
        <f ca="1">ABS(D$5-'4JSON'!C385)</f>
        <v>#VALUE!</v>
      </c>
      <c r="E391" s="24">
        <f ca="1">ABS(E$5-'4JSON'!E385)</f>
        <v>2</v>
      </c>
      <c r="F391" s="24">
        <f ca="1">ABS(F$5-'4JSON'!F385)</f>
        <v>3</v>
      </c>
      <c r="G391" s="24">
        <f ca="1">ABS(G$5-'4JSON'!G385)</f>
        <v>2</v>
      </c>
      <c r="H391" s="24">
        <f ca="1">ABS(H$5-'4JSON'!H385)</f>
        <v>3</v>
      </c>
      <c r="I391" s="24">
        <f>ABS(I$5-'4JSON'!I385)</f>
        <v>0</v>
      </c>
      <c r="J391" s="24">
        <f>ABS(J$5-'4JSON'!J385)</f>
        <v>0</v>
      </c>
      <c r="K391" s="24">
        <f>ABS(K$5-'4JSON'!K385)</f>
        <v>0</v>
      </c>
      <c r="L391" s="24">
        <f>ABS(L$5-'4JSON'!L385)</f>
        <v>0</v>
      </c>
      <c r="M391" s="53" t="e">
        <f t="shared" ca="1" si="5"/>
        <v>#VALUE!</v>
      </c>
      <c r="N391" s="56" t="e">
        <f t="shared" ca="1" si="6"/>
        <v>#VALUE!</v>
      </c>
      <c r="P391" s="51"/>
      <c r="Q391" s="51"/>
      <c r="S391" s="51"/>
      <c r="T391" s="51"/>
      <c r="Z391" s="55" t="str">
        <f t="shared" si="7"/>
        <v>IDS</v>
      </c>
      <c r="AF391" s="51"/>
      <c r="AG391" s="51"/>
      <c r="AH391" s="51"/>
      <c r="AI391" s="52"/>
      <c r="AJ391" s="52"/>
      <c r="AK391" s="52"/>
      <c r="AL391" s="51"/>
      <c r="AM391" s="51"/>
      <c r="AN391" s="51"/>
      <c r="AO391" s="52"/>
      <c r="AP391" s="52"/>
      <c r="AQ391" s="52"/>
      <c r="AR391" s="51"/>
      <c r="AS391" s="51"/>
      <c r="AT391" s="51"/>
      <c r="AU391" s="52"/>
      <c r="AV391" s="52"/>
      <c r="AW391" s="52"/>
      <c r="AX391" s="51"/>
      <c r="AY391" s="51"/>
      <c r="AZ391" s="51"/>
      <c r="BA391" s="52"/>
      <c r="BB391" s="52"/>
      <c r="BC391" s="52"/>
    </row>
    <row r="392" spans="1:55" ht="13" x14ac:dyDescent="0.3">
      <c r="A392" s="23">
        <f>'4JSON'!A386</f>
        <v>72024</v>
      </c>
      <c r="B392" s="20" t="str">
        <f>'4JSON'!B386</f>
        <v>Supervisors, Motor Transport and Other Ground Transit Operators</v>
      </c>
      <c r="C392" s="24" t="str">
        <f>'4JSON'!D386</f>
        <v>Dim</v>
      </c>
      <c r="D392" s="24" t="e">
        <f ca="1">ABS(D$5-'4JSON'!C386)</f>
        <v>#VALUE!</v>
      </c>
      <c r="E392" s="24">
        <f ca="1">ABS(E$5-'4JSON'!E386)</f>
        <v>2</v>
      </c>
      <c r="F392" s="24">
        <f ca="1">ABS(F$5-'4JSON'!F386)</f>
        <v>3</v>
      </c>
      <c r="G392" s="24">
        <f ca="1">ABS(G$5-'4JSON'!G386)</f>
        <v>2</v>
      </c>
      <c r="H392" s="24">
        <f ca="1">ABS(H$5-'4JSON'!H386)</f>
        <v>3</v>
      </c>
      <c r="I392" s="24">
        <f>ABS(I$5-'4JSON'!I386)</f>
        <v>0</v>
      </c>
      <c r="J392" s="24">
        <f>ABS(J$5-'4JSON'!J386)</f>
        <v>0</v>
      </c>
      <c r="K392" s="24">
        <f>ABS(K$5-'4JSON'!K386)</f>
        <v>0</v>
      </c>
      <c r="L392" s="24">
        <f>ABS(L$5-'4JSON'!L386)</f>
        <v>0</v>
      </c>
      <c r="M392" s="53" t="e">
        <f t="shared" ca="1" si="5"/>
        <v>#VALUE!</v>
      </c>
      <c r="N392" s="56" t="e">
        <f t="shared" ca="1" si="6"/>
        <v>#VALUE!</v>
      </c>
      <c r="P392" s="51"/>
      <c r="Q392" s="51"/>
      <c r="S392" s="51"/>
      <c r="T392" s="51"/>
      <c r="Z392" s="55" t="str">
        <f t="shared" si="7"/>
        <v>DIM</v>
      </c>
      <c r="AF392" s="51"/>
      <c r="AG392" s="51"/>
      <c r="AH392" s="51"/>
      <c r="AI392" s="52"/>
      <c r="AJ392" s="52"/>
      <c r="AK392" s="52"/>
      <c r="AL392" s="51"/>
      <c r="AM392" s="51"/>
      <c r="AN392" s="51"/>
      <c r="AO392" s="52"/>
      <c r="AP392" s="52"/>
      <c r="AQ392" s="52"/>
      <c r="AR392" s="51"/>
      <c r="AS392" s="51"/>
      <c r="AT392" s="51"/>
      <c r="AU392" s="52"/>
      <c r="AV392" s="52"/>
      <c r="AW392" s="52"/>
      <c r="AX392" s="51"/>
      <c r="AY392" s="51"/>
      <c r="AZ392" s="51"/>
      <c r="BA392" s="52"/>
      <c r="BB392" s="52"/>
      <c r="BC392" s="52"/>
    </row>
    <row r="393" spans="1:55" ht="13" x14ac:dyDescent="0.3">
      <c r="A393" s="23">
        <f>'4JSON'!A387</f>
        <v>92020</v>
      </c>
      <c r="B393" s="20" t="str">
        <f>'4JSON'!B387</f>
        <v>Supervisors, Motor Vehicle Assembling</v>
      </c>
      <c r="C393" s="24" t="str">
        <f>'4JSON'!D387</f>
        <v>Dim</v>
      </c>
      <c r="D393" s="24" t="e">
        <f ca="1">ABS(D$5-'4JSON'!C387)</f>
        <v>#VALUE!</v>
      </c>
      <c r="E393" s="24">
        <f ca="1">ABS(E$5-'4JSON'!E387)</f>
        <v>2</v>
      </c>
      <c r="F393" s="24">
        <f ca="1">ABS(F$5-'4JSON'!F387)</f>
        <v>3</v>
      </c>
      <c r="G393" s="24">
        <f ca="1">ABS(G$5-'4JSON'!G387)</f>
        <v>2</v>
      </c>
      <c r="H393" s="24">
        <f ca="1">ABS(H$5-'4JSON'!H387)</f>
        <v>3</v>
      </c>
      <c r="I393" s="24">
        <f>ABS(I$5-'4JSON'!I387)</f>
        <v>0</v>
      </c>
      <c r="J393" s="24">
        <f>ABS(J$5-'4JSON'!J387)</f>
        <v>0</v>
      </c>
      <c r="K393" s="24">
        <f>ABS(K$5-'4JSON'!K387)</f>
        <v>0</v>
      </c>
      <c r="L393" s="24">
        <f>ABS(L$5-'4JSON'!L387)</f>
        <v>0</v>
      </c>
      <c r="M393" s="53" t="e">
        <f t="shared" ca="1" si="5"/>
        <v>#VALUE!</v>
      </c>
      <c r="N393" s="56" t="e">
        <f t="shared" ca="1" si="6"/>
        <v>#VALUE!</v>
      </c>
      <c r="P393" s="51"/>
      <c r="Q393" s="51"/>
      <c r="S393" s="51"/>
      <c r="T393" s="51"/>
      <c r="Z393" s="55" t="str">
        <f t="shared" si="7"/>
        <v>DIM</v>
      </c>
      <c r="AF393" s="51"/>
      <c r="AG393" s="51"/>
      <c r="AH393" s="51"/>
      <c r="AI393" s="52"/>
      <c r="AJ393" s="52"/>
      <c r="AK393" s="52"/>
      <c r="AL393" s="51"/>
      <c r="AM393" s="51"/>
      <c r="AN393" s="51"/>
      <c r="AO393" s="52"/>
      <c r="AP393" s="52"/>
      <c r="AQ393" s="52"/>
      <c r="AR393" s="51"/>
      <c r="AS393" s="51"/>
      <c r="AT393" s="51"/>
      <c r="AU393" s="52"/>
      <c r="AV393" s="52"/>
      <c r="AW393" s="52"/>
      <c r="AX393" s="51"/>
      <c r="AY393" s="51"/>
      <c r="AZ393" s="51"/>
      <c r="BA393" s="52"/>
      <c r="BB393" s="52"/>
      <c r="BC393" s="52"/>
    </row>
    <row r="394" spans="1:55" ht="13" x14ac:dyDescent="0.3">
      <c r="A394" s="23">
        <f>'4JSON'!A388</f>
        <v>92011</v>
      </c>
      <c r="B394" s="20" t="str">
        <f>'4JSON'!B388</f>
        <v>Supervisors, Petroleum, Gas and Chemical Processing and Utilities</v>
      </c>
      <c r="C394" s="24" t="str">
        <f>'4JSON'!D388</f>
        <v>Dim</v>
      </c>
      <c r="D394" s="24" t="e">
        <f ca="1">ABS(D$5-'4JSON'!C388)</f>
        <v>#VALUE!</v>
      </c>
      <c r="E394" s="24">
        <f ca="1">ABS(E$5-'4JSON'!E388)</f>
        <v>2</v>
      </c>
      <c r="F394" s="24">
        <f ca="1">ABS(F$5-'4JSON'!F388)</f>
        <v>3</v>
      </c>
      <c r="G394" s="24">
        <f ca="1">ABS(G$5-'4JSON'!G388)</f>
        <v>2</v>
      </c>
      <c r="H394" s="24">
        <f ca="1">ABS(H$5-'4JSON'!H388)</f>
        <v>3</v>
      </c>
      <c r="I394" s="24">
        <f>ABS(I$5-'4JSON'!I388)</f>
        <v>0</v>
      </c>
      <c r="J394" s="24">
        <f>ABS(J$5-'4JSON'!J388)</f>
        <v>0</v>
      </c>
      <c r="K394" s="24">
        <f>ABS(K$5-'4JSON'!K388)</f>
        <v>0</v>
      </c>
      <c r="L394" s="24">
        <f>ABS(L$5-'4JSON'!L388)</f>
        <v>0</v>
      </c>
      <c r="M394" s="53" t="e">
        <f t="shared" ca="1" si="5"/>
        <v>#VALUE!</v>
      </c>
      <c r="N394" s="56" t="e">
        <f t="shared" ca="1" si="6"/>
        <v>#VALUE!</v>
      </c>
      <c r="P394" s="51"/>
      <c r="Q394" s="51"/>
      <c r="S394" s="51"/>
      <c r="T394" s="51"/>
      <c r="Z394" s="55" t="str">
        <f t="shared" si="7"/>
        <v>DIM</v>
      </c>
      <c r="AF394" s="51"/>
      <c r="AG394" s="51"/>
      <c r="AH394" s="51"/>
      <c r="AI394" s="52"/>
      <c r="AJ394" s="52"/>
      <c r="AK394" s="52"/>
      <c r="AL394" s="51"/>
      <c r="AM394" s="51"/>
      <c r="AN394" s="51"/>
      <c r="AO394" s="52"/>
      <c r="AP394" s="52"/>
      <c r="AQ394" s="52"/>
      <c r="AR394" s="51"/>
      <c r="AS394" s="51"/>
      <c r="AT394" s="51"/>
      <c r="AU394" s="52"/>
      <c r="AV394" s="52"/>
      <c r="AW394" s="52"/>
      <c r="AX394" s="51"/>
      <c r="AY394" s="51"/>
      <c r="AZ394" s="51"/>
      <c r="BA394" s="52"/>
      <c r="BB394" s="52"/>
      <c r="BC394" s="52"/>
    </row>
    <row r="395" spans="1:55" ht="13" x14ac:dyDescent="0.3">
      <c r="A395" s="23">
        <f>'4JSON'!A389</f>
        <v>72023</v>
      </c>
      <c r="B395" s="20" t="str">
        <f>'4JSON'!B389</f>
        <v>Supervisors, Railway Transport Operations</v>
      </c>
      <c r="C395" s="24" t="str">
        <f>'4JSON'!D389</f>
        <v>Dim</v>
      </c>
      <c r="D395" s="24" t="e">
        <f ca="1">ABS(D$5-'4JSON'!C389)</f>
        <v>#VALUE!</v>
      </c>
      <c r="E395" s="24">
        <f ca="1">ABS(E$5-'4JSON'!E389)</f>
        <v>2</v>
      </c>
      <c r="F395" s="24">
        <f ca="1">ABS(F$5-'4JSON'!F389)</f>
        <v>3</v>
      </c>
      <c r="G395" s="24">
        <f ca="1">ABS(G$5-'4JSON'!G389)</f>
        <v>2</v>
      </c>
      <c r="H395" s="24">
        <f ca="1">ABS(H$5-'4JSON'!H389)</f>
        <v>3</v>
      </c>
      <c r="I395" s="24">
        <f>ABS(I$5-'4JSON'!I389)</f>
        <v>0</v>
      </c>
      <c r="J395" s="24">
        <f>ABS(J$5-'4JSON'!J389)</f>
        <v>0</v>
      </c>
      <c r="K395" s="24">
        <f>ABS(K$5-'4JSON'!K389)</f>
        <v>0</v>
      </c>
      <c r="L395" s="24">
        <f>ABS(L$5-'4JSON'!L389)</f>
        <v>0</v>
      </c>
      <c r="M395" s="53" t="e">
        <f t="shared" ca="1" si="5"/>
        <v>#VALUE!</v>
      </c>
      <c r="N395" s="56" t="e">
        <f t="shared" ca="1" si="6"/>
        <v>#VALUE!</v>
      </c>
      <c r="P395" s="51"/>
      <c r="Q395" s="51"/>
      <c r="S395" s="51"/>
      <c r="T395" s="51"/>
      <c r="Z395" s="55" t="str">
        <f t="shared" si="7"/>
        <v>DIM</v>
      </c>
      <c r="AF395" s="51"/>
      <c r="AG395" s="51"/>
      <c r="AH395" s="51"/>
      <c r="AI395" s="52"/>
      <c r="AJ395" s="52"/>
      <c r="AK395" s="52"/>
      <c r="AL395" s="51"/>
      <c r="AM395" s="51"/>
      <c r="AN395" s="51"/>
      <c r="AO395" s="52"/>
      <c r="AP395" s="52"/>
      <c r="AQ395" s="52"/>
      <c r="AR395" s="51"/>
      <c r="AS395" s="51"/>
      <c r="AT395" s="51"/>
      <c r="AU395" s="52"/>
      <c r="AV395" s="52"/>
      <c r="AW395" s="52"/>
      <c r="AX395" s="51"/>
      <c r="AY395" s="51"/>
      <c r="AZ395" s="51"/>
      <c r="BA395" s="52"/>
      <c r="BB395" s="52"/>
      <c r="BC395" s="52"/>
    </row>
    <row r="396" spans="1:55" ht="13" x14ac:dyDescent="0.3">
      <c r="A396" s="23">
        <f>'4JSON'!A390</f>
        <v>21222</v>
      </c>
      <c r="B396" s="20" t="str">
        <f>'4JSON'!B390</f>
        <v>Systems Auditors</v>
      </c>
      <c r="C396" s="24" t="str">
        <f>'4JSON'!D390</f>
        <v>MDI</v>
      </c>
      <c r="D396" s="24" t="e">
        <f ca="1">ABS(D$5-'4JSON'!C390)</f>
        <v>#VALUE!</v>
      </c>
      <c r="E396" s="24">
        <f ca="1">ABS(E$5-'4JSON'!E390)</f>
        <v>2</v>
      </c>
      <c r="F396" s="24">
        <f ca="1">ABS(F$5-'4JSON'!F390)</f>
        <v>3</v>
      </c>
      <c r="G396" s="24">
        <f ca="1">ABS(G$5-'4JSON'!G390)</f>
        <v>2</v>
      </c>
      <c r="H396" s="24">
        <f ca="1">ABS(H$5-'4JSON'!H390)</f>
        <v>3</v>
      </c>
      <c r="I396" s="24">
        <f>ABS(I$5-'4JSON'!I390)</f>
        <v>0</v>
      </c>
      <c r="J396" s="24">
        <f>ABS(J$5-'4JSON'!J390)</f>
        <v>0</v>
      </c>
      <c r="K396" s="24">
        <f>ABS(K$5-'4JSON'!K390)</f>
        <v>0</v>
      </c>
      <c r="L396" s="24">
        <f>ABS(L$5-'4JSON'!L390)</f>
        <v>0</v>
      </c>
      <c r="M396" s="53" t="e">
        <f t="shared" ca="1" si="5"/>
        <v>#VALUE!</v>
      </c>
      <c r="N396" s="56" t="e">
        <f t="shared" ca="1" si="6"/>
        <v>#VALUE!</v>
      </c>
      <c r="P396" s="51"/>
      <c r="Q396" s="51"/>
      <c r="S396" s="51"/>
      <c r="T396" s="51"/>
      <c r="Z396" s="55" t="str">
        <f t="shared" si="7"/>
        <v>MDI</v>
      </c>
      <c r="AF396" s="51"/>
      <c r="AG396" s="51"/>
      <c r="AH396" s="51"/>
      <c r="AI396" s="52"/>
      <c r="AJ396" s="52"/>
      <c r="AK396" s="52"/>
      <c r="AL396" s="51"/>
      <c r="AM396" s="51"/>
      <c r="AN396" s="51"/>
      <c r="AO396" s="52"/>
      <c r="AP396" s="52"/>
      <c r="AQ396" s="52"/>
      <c r="AR396" s="51"/>
      <c r="AS396" s="51"/>
      <c r="AT396" s="51"/>
      <c r="AU396" s="52"/>
      <c r="AV396" s="52"/>
      <c r="AW396" s="52"/>
      <c r="AX396" s="51"/>
      <c r="AY396" s="51"/>
      <c r="AZ396" s="51"/>
      <c r="BA396" s="52"/>
      <c r="BB396" s="52"/>
      <c r="BC396" s="52"/>
    </row>
    <row r="397" spans="1:55" ht="13" x14ac:dyDescent="0.3">
      <c r="A397" s="23">
        <f>'4JSON'!A391</f>
        <v>12200</v>
      </c>
      <c r="B397" s="20" t="str">
        <f>'4JSON'!B391</f>
        <v>Bookkeepers</v>
      </c>
      <c r="C397" s="24" t="str">
        <f>'4JSON'!D391</f>
        <v>MDi</v>
      </c>
      <c r="D397" s="24" t="e">
        <f ca="1">ABS(D$5-'4JSON'!C391)</f>
        <v>#VALUE!</v>
      </c>
      <c r="E397" s="24">
        <f ca="1">ABS(E$5-'4JSON'!E391)</f>
        <v>2</v>
      </c>
      <c r="F397" s="24">
        <f ca="1">ABS(F$5-'4JSON'!F391)</f>
        <v>3</v>
      </c>
      <c r="G397" s="24">
        <f ca="1">ABS(G$5-'4JSON'!G391)</f>
        <v>2</v>
      </c>
      <c r="H397" s="24">
        <f ca="1">ABS(H$5-'4JSON'!H391)</f>
        <v>3</v>
      </c>
      <c r="I397" s="24">
        <f>ABS(I$5-'4JSON'!I391)</f>
        <v>0</v>
      </c>
      <c r="J397" s="24">
        <f>ABS(J$5-'4JSON'!J391)</f>
        <v>0</v>
      </c>
      <c r="K397" s="24">
        <f>ABS(K$5-'4JSON'!K391)</f>
        <v>0</v>
      </c>
      <c r="L397" s="24">
        <f>ABS(L$5-'4JSON'!L391)</f>
        <v>0</v>
      </c>
      <c r="M397" s="53" t="e">
        <f t="shared" ca="1" si="5"/>
        <v>#VALUE!</v>
      </c>
      <c r="N397" s="56" t="e">
        <f t="shared" ca="1" si="6"/>
        <v>#VALUE!</v>
      </c>
      <c r="P397" s="51"/>
      <c r="Q397" s="51"/>
      <c r="S397" s="51"/>
      <c r="T397" s="51"/>
      <c r="Z397" s="55" t="str">
        <f t="shared" si="7"/>
        <v>MDI</v>
      </c>
      <c r="AF397" s="51"/>
      <c r="AG397" s="51"/>
      <c r="AH397" s="51"/>
      <c r="AI397" s="52"/>
      <c r="AJ397" s="52"/>
      <c r="AK397" s="52"/>
      <c r="AL397" s="51"/>
      <c r="AM397" s="51"/>
      <c r="AN397" s="51"/>
      <c r="AO397" s="52"/>
      <c r="AP397" s="52"/>
      <c r="AQ397" s="52"/>
      <c r="AR397" s="51"/>
      <c r="AS397" s="51"/>
      <c r="AT397" s="51"/>
      <c r="AU397" s="52"/>
      <c r="AV397" s="52"/>
      <c r="AW397" s="52"/>
      <c r="AX397" s="51"/>
      <c r="AY397" s="51"/>
      <c r="AZ397" s="51"/>
      <c r="BA397" s="52"/>
      <c r="BB397" s="52"/>
      <c r="BC397" s="52"/>
    </row>
    <row r="398" spans="1:55" ht="13" x14ac:dyDescent="0.3">
      <c r="A398" s="23">
        <f>'4JSON'!A392</f>
        <v>53200</v>
      </c>
      <c r="B398" s="20" t="str">
        <f>'4JSON'!B392</f>
        <v>Athletes</v>
      </c>
      <c r="C398" s="24" t="str">
        <f>'4JSON'!D392</f>
        <v>Mdi</v>
      </c>
      <c r="D398" s="24" t="e">
        <f ca="1">ABS(D$5-'4JSON'!C392)</f>
        <v>#VALUE!</v>
      </c>
      <c r="E398" s="24">
        <f ca="1">ABS(E$5-'4JSON'!E392)</f>
        <v>2</v>
      </c>
      <c r="F398" s="24">
        <f ca="1">ABS(F$5-'4JSON'!F392)</f>
        <v>3</v>
      </c>
      <c r="G398" s="24">
        <f ca="1">ABS(G$5-'4JSON'!G392)</f>
        <v>2</v>
      </c>
      <c r="H398" s="24">
        <f ca="1">ABS(H$5-'4JSON'!H392)</f>
        <v>3</v>
      </c>
      <c r="I398" s="24">
        <f>ABS(I$5-'4JSON'!I392)</f>
        <v>0</v>
      </c>
      <c r="J398" s="24">
        <f>ABS(J$5-'4JSON'!J392)</f>
        <v>0</v>
      </c>
      <c r="K398" s="24">
        <f>ABS(K$5-'4JSON'!K392)</f>
        <v>0</v>
      </c>
      <c r="L398" s="24">
        <f>ABS(L$5-'4JSON'!L392)</f>
        <v>0</v>
      </c>
      <c r="M398" s="53" t="e">
        <f t="shared" ca="1" si="5"/>
        <v>#VALUE!</v>
      </c>
      <c r="N398" s="56" t="e">
        <f t="shared" ca="1" si="6"/>
        <v>#VALUE!</v>
      </c>
      <c r="P398" s="51"/>
      <c r="Q398" s="51"/>
      <c r="S398" s="51"/>
      <c r="T398" s="51"/>
      <c r="Z398" s="55" t="str">
        <f t="shared" si="7"/>
        <v>MDI</v>
      </c>
      <c r="AF398" s="51"/>
      <c r="AG398" s="51"/>
      <c r="AH398" s="51"/>
      <c r="AI398" s="52"/>
      <c r="AJ398" s="52"/>
      <c r="AK398" s="52"/>
      <c r="AL398" s="51"/>
      <c r="AM398" s="51"/>
      <c r="AN398" s="51"/>
      <c r="AO398" s="52"/>
      <c r="AP398" s="52"/>
      <c r="AQ398" s="52"/>
      <c r="AR398" s="51"/>
      <c r="AS398" s="51"/>
      <c r="AT398" s="51"/>
      <c r="AU398" s="52"/>
      <c r="AV398" s="52"/>
      <c r="AW398" s="52"/>
      <c r="AX398" s="51"/>
      <c r="AY398" s="51"/>
      <c r="AZ398" s="51"/>
      <c r="BA398" s="52"/>
      <c r="BB398" s="52"/>
      <c r="BC398" s="52"/>
    </row>
    <row r="399" spans="1:55" ht="13" x14ac:dyDescent="0.3">
      <c r="A399" s="23">
        <f>'4JSON'!A393</f>
        <v>11100</v>
      </c>
      <c r="B399" s="20" t="str">
        <f>'4JSON'!B393</f>
        <v>Accountants</v>
      </c>
      <c r="C399" s="24" t="str">
        <f>'4JSON'!D393</f>
        <v>MID</v>
      </c>
      <c r="D399" s="24" t="e">
        <f ca="1">ABS(D$5-'4JSON'!C393)</f>
        <v>#VALUE!</v>
      </c>
      <c r="E399" s="24">
        <f ca="1">ABS(E$5-'4JSON'!E393)</f>
        <v>2</v>
      </c>
      <c r="F399" s="24">
        <f ca="1">ABS(F$5-'4JSON'!F393)</f>
        <v>3</v>
      </c>
      <c r="G399" s="24">
        <f ca="1">ABS(G$5-'4JSON'!G393)</f>
        <v>2</v>
      </c>
      <c r="H399" s="24">
        <f ca="1">ABS(H$5-'4JSON'!H393)</f>
        <v>3</v>
      </c>
      <c r="I399" s="24">
        <f>ABS(I$5-'4JSON'!I393)</f>
        <v>0</v>
      </c>
      <c r="J399" s="24">
        <f>ABS(J$5-'4JSON'!J393)</f>
        <v>0</v>
      </c>
      <c r="K399" s="24">
        <f>ABS(K$5-'4JSON'!K393)</f>
        <v>0</v>
      </c>
      <c r="L399" s="24">
        <f>ABS(L$5-'4JSON'!L393)</f>
        <v>0</v>
      </c>
      <c r="M399" s="53" t="e">
        <f t="shared" ca="1" si="5"/>
        <v>#VALUE!</v>
      </c>
      <c r="N399" s="56" t="e">
        <f t="shared" ca="1" si="6"/>
        <v>#VALUE!</v>
      </c>
      <c r="P399" s="51"/>
      <c r="Q399" s="51"/>
      <c r="S399" s="51"/>
      <c r="T399" s="51"/>
      <c r="Z399" s="55" t="str">
        <f t="shared" si="7"/>
        <v>MID</v>
      </c>
      <c r="AF399" s="51"/>
      <c r="AG399" s="51"/>
      <c r="AH399" s="51"/>
      <c r="AI399" s="52"/>
      <c r="AJ399" s="52"/>
      <c r="AK399" s="52"/>
      <c r="AL399" s="51"/>
      <c r="AM399" s="51"/>
      <c r="AN399" s="51"/>
      <c r="AO399" s="52"/>
      <c r="AP399" s="52"/>
      <c r="AQ399" s="52"/>
      <c r="AR399" s="51"/>
      <c r="AS399" s="51"/>
      <c r="AT399" s="51"/>
      <c r="AU399" s="52"/>
      <c r="AV399" s="52"/>
      <c r="AW399" s="52"/>
      <c r="AX399" s="51"/>
      <c r="AY399" s="51"/>
      <c r="AZ399" s="51"/>
      <c r="BA399" s="52"/>
      <c r="BB399" s="52"/>
      <c r="BC399" s="52"/>
    </row>
    <row r="400" spans="1:55" ht="13" x14ac:dyDescent="0.3">
      <c r="A400" s="23">
        <f>'4JSON'!A394</f>
        <v>31120</v>
      </c>
      <c r="B400" s="20" t="str">
        <f>'4JSON'!B394</f>
        <v>Community Pharmacists and Hospital Pharmacists</v>
      </c>
      <c r="C400" s="24" t="str">
        <f>'4JSON'!D394</f>
        <v>MID</v>
      </c>
      <c r="D400" s="24" t="e">
        <f ca="1">ABS(D$5-'4JSON'!C394)</f>
        <v>#VALUE!</v>
      </c>
      <c r="E400" s="24">
        <f ca="1">ABS(E$5-'4JSON'!E394)</f>
        <v>2</v>
      </c>
      <c r="F400" s="24">
        <f ca="1">ABS(F$5-'4JSON'!F394)</f>
        <v>3</v>
      </c>
      <c r="G400" s="24">
        <f ca="1">ABS(G$5-'4JSON'!G394)</f>
        <v>2</v>
      </c>
      <c r="H400" s="24">
        <f ca="1">ABS(H$5-'4JSON'!H394)</f>
        <v>3</v>
      </c>
      <c r="I400" s="24">
        <f>ABS(I$5-'4JSON'!I394)</f>
        <v>0</v>
      </c>
      <c r="J400" s="24">
        <f>ABS(J$5-'4JSON'!J394)</f>
        <v>0</v>
      </c>
      <c r="K400" s="24">
        <f>ABS(K$5-'4JSON'!K394)</f>
        <v>0</v>
      </c>
      <c r="L400" s="24">
        <f>ABS(L$5-'4JSON'!L394)</f>
        <v>0</v>
      </c>
      <c r="M400" s="53" t="e">
        <f t="shared" ca="1" si="5"/>
        <v>#VALUE!</v>
      </c>
      <c r="N400" s="56" t="e">
        <f t="shared" ca="1" si="6"/>
        <v>#VALUE!</v>
      </c>
      <c r="P400" s="51"/>
      <c r="Q400" s="51"/>
      <c r="S400" s="51"/>
      <c r="T400" s="51"/>
      <c r="Z400" s="55" t="str">
        <f t="shared" si="7"/>
        <v>MID</v>
      </c>
      <c r="AF400" s="51"/>
      <c r="AG400" s="51"/>
      <c r="AH400" s="51"/>
      <c r="AI400" s="52"/>
      <c r="AJ400" s="52"/>
      <c r="AK400" s="52"/>
      <c r="AL400" s="51"/>
      <c r="AM400" s="51"/>
      <c r="AN400" s="51"/>
      <c r="AO400" s="52"/>
      <c r="AP400" s="52"/>
      <c r="AQ400" s="52"/>
      <c r="AR400" s="51"/>
      <c r="AS400" s="51"/>
      <c r="AT400" s="51"/>
      <c r="AU400" s="52"/>
      <c r="AV400" s="52"/>
      <c r="AW400" s="52"/>
      <c r="AX400" s="51"/>
      <c r="AY400" s="51"/>
      <c r="AZ400" s="51"/>
      <c r="BA400" s="52"/>
      <c r="BB400" s="52"/>
      <c r="BC400" s="52"/>
    </row>
    <row r="401" spans="1:55" ht="13" x14ac:dyDescent="0.3">
      <c r="A401" s="23">
        <f>'4JSON'!A395</f>
        <v>22303</v>
      </c>
      <c r="B401" s="20" t="str">
        <f>'4JSON'!B395</f>
        <v>Construction Estimators</v>
      </c>
      <c r="C401" s="24" t="str">
        <f>'4JSON'!D395</f>
        <v>MID</v>
      </c>
      <c r="D401" s="24" t="e">
        <f ca="1">ABS(D$5-'4JSON'!C395)</f>
        <v>#VALUE!</v>
      </c>
      <c r="E401" s="24">
        <f ca="1">ABS(E$5-'4JSON'!E395)</f>
        <v>2</v>
      </c>
      <c r="F401" s="24">
        <f ca="1">ABS(F$5-'4JSON'!F395)</f>
        <v>3</v>
      </c>
      <c r="G401" s="24">
        <f ca="1">ABS(G$5-'4JSON'!G395)</f>
        <v>2</v>
      </c>
      <c r="H401" s="24">
        <f ca="1">ABS(H$5-'4JSON'!H395)</f>
        <v>3</v>
      </c>
      <c r="I401" s="24">
        <f>ABS(I$5-'4JSON'!I395)</f>
        <v>0</v>
      </c>
      <c r="J401" s="24">
        <f>ABS(J$5-'4JSON'!J395)</f>
        <v>0</v>
      </c>
      <c r="K401" s="24">
        <f>ABS(K$5-'4JSON'!K395)</f>
        <v>0</v>
      </c>
      <c r="L401" s="24">
        <f>ABS(L$5-'4JSON'!L395)</f>
        <v>0</v>
      </c>
      <c r="M401" s="53" t="e">
        <f t="shared" ca="1" si="5"/>
        <v>#VALUE!</v>
      </c>
      <c r="N401" s="56" t="e">
        <f t="shared" ca="1" si="6"/>
        <v>#VALUE!</v>
      </c>
      <c r="P401" s="51"/>
      <c r="Q401" s="51"/>
      <c r="S401" s="51"/>
      <c r="T401" s="51"/>
      <c r="Z401" s="55" t="str">
        <f t="shared" si="7"/>
        <v>MID</v>
      </c>
      <c r="AF401" s="51"/>
      <c r="AG401" s="51"/>
      <c r="AH401" s="51"/>
      <c r="AI401" s="52"/>
      <c r="AJ401" s="52"/>
      <c r="AK401" s="52"/>
      <c r="AL401" s="51"/>
      <c r="AM401" s="51"/>
      <c r="AN401" s="51"/>
      <c r="AO401" s="52"/>
      <c r="AP401" s="52"/>
      <c r="AQ401" s="52"/>
      <c r="AR401" s="51"/>
      <c r="AS401" s="51"/>
      <c r="AT401" s="51"/>
      <c r="AU401" s="52"/>
      <c r="AV401" s="52"/>
      <c r="AW401" s="52"/>
      <c r="AX401" s="51"/>
      <c r="AY401" s="51"/>
      <c r="AZ401" s="51"/>
      <c r="BA401" s="52"/>
      <c r="BB401" s="52"/>
      <c r="BC401" s="52"/>
    </row>
    <row r="402" spans="1:55" ht="13" x14ac:dyDescent="0.3">
      <c r="A402" s="23">
        <f>'4JSON'!A396</f>
        <v>12104</v>
      </c>
      <c r="B402" s="20" t="str">
        <f>'4JSON'!B396</f>
        <v>Excise Tax Revenue Officers</v>
      </c>
      <c r="C402" s="24" t="str">
        <f>'4JSON'!D396</f>
        <v>MID</v>
      </c>
      <c r="D402" s="24" t="e">
        <f ca="1">ABS(D$5-'4JSON'!C396)</f>
        <v>#VALUE!</v>
      </c>
      <c r="E402" s="24">
        <f ca="1">ABS(E$5-'4JSON'!E396)</f>
        <v>2</v>
      </c>
      <c r="F402" s="24">
        <f ca="1">ABS(F$5-'4JSON'!F396)</f>
        <v>3</v>
      </c>
      <c r="G402" s="24">
        <f ca="1">ABS(G$5-'4JSON'!G396)</f>
        <v>2</v>
      </c>
      <c r="H402" s="24">
        <f ca="1">ABS(H$5-'4JSON'!H396)</f>
        <v>3</v>
      </c>
      <c r="I402" s="24">
        <f>ABS(I$5-'4JSON'!I396)</f>
        <v>0</v>
      </c>
      <c r="J402" s="24">
        <f>ABS(J$5-'4JSON'!J396)</f>
        <v>0</v>
      </c>
      <c r="K402" s="24">
        <f>ABS(K$5-'4JSON'!K396)</f>
        <v>0</v>
      </c>
      <c r="L402" s="24">
        <f>ABS(L$5-'4JSON'!L396)</f>
        <v>0</v>
      </c>
      <c r="M402" s="53" t="e">
        <f t="shared" ca="1" si="5"/>
        <v>#VALUE!</v>
      </c>
      <c r="N402" s="56" t="e">
        <f t="shared" ca="1" si="6"/>
        <v>#VALUE!</v>
      </c>
      <c r="P402" s="51"/>
      <c r="Q402" s="51"/>
      <c r="S402" s="51"/>
      <c r="T402" s="51"/>
      <c r="Z402" s="55" t="str">
        <f t="shared" si="7"/>
        <v>MID</v>
      </c>
      <c r="AF402" s="51"/>
      <c r="AG402" s="51"/>
      <c r="AH402" s="51"/>
      <c r="AI402" s="52"/>
      <c r="AJ402" s="52"/>
      <c r="AK402" s="52"/>
      <c r="AL402" s="51"/>
      <c r="AM402" s="51"/>
      <c r="AN402" s="51"/>
      <c r="AO402" s="52"/>
      <c r="AP402" s="52"/>
      <c r="AQ402" s="52"/>
      <c r="AR402" s="51"/>
      <c r="AS402" s="51"/>
      <c r="AT402" s="51"/>
      <c r="AU402" s="52"/>
      <c r="AV402" s="52"/>
      <c r="AW402" s="52"/>
      <c r="AX402" s="51"/>
      <c r="AY402" s="51"/>
      <c r="AZ402" s="51"/>
      <c r="BA402" s="52"/>
      <c r="BB402" s="52"/>
      <c r="BC402" s="52"/>
    </row>
    <row r="403" spans="1:55" ht="13" x14ac:dyDescent="0.3">
      <c r="A403" s="23">
        <f>'4JSON'!A397</f>
        <v>11109</v>
      </c>
      <c r="B403" s="20" t="str">
        <f>'4JSON'!B397</f>
        <v>Financial Examiners and Inspectors</v>
      </c>
      <c r="C403" s="24" t="str">
        <f>'4JSON'!D397</f>
        <v>MID</v>
      </c>
      <c r="D403" s="24" t="e">
        <f ca="1">ABS(D$5-'4JSON'!C397)</f>
        <v>#VALUE!</v>
      </c>
      <c r="E403" s="24">
        <f ca="1">ABS(E$5-'4JSON'!E397)</f>
        <v>2</v>
      </c>
      <c r="F403" s="24">
        <f ca="1">ABS(F$5-'4JSON'!F397)</f>
        <v>3</v>
      </c>
      <c r="G403" s="24">
        <f ca="1">ABS(G$5-'4JSON'!G397)</f>
        <v>2</v>
      </c>
      <c r="H403" s="24">
        <f ca="1">ABS(H$5-'4JSON'!H397)</f>
        <v>3</v>
      </c>
      <c r="I403" s="24">
        <f>ABS(I$5-'4JSON'!I397)</f>
        <v>0</v>
      </c>
      <c r="J403" s="24">
        <f>ABS(J$5-'4JSON'!J397)</f>
        <v>0</v>
      </c>
      <c r="K403" s="24">
        <f>ABS(K$5-'4JSON'!K397)</f>
        <v>0</v>
      </c>
      <c r="L403" s="24">
        <f>ABS(L$5-'4JSON'!L397)</f>
        <v>0</v>
      </c>
      <c r="M403" s="53" t="e">
        <f t="shared" ca="1" si="5"/>
        <v>#VALUE!</v>
      </c>
      <c r="N403" s="56" t="e">
        <f t="shared" ca="1" si="6"/>
        <v>#VALUE!</v>
      </c>
      <c r="P403" s="51"/>
      <c r="Q403" s="51"/>
      <c r="S403" s="51"/>
      <c r="T403" s="51"/>
      <c r="Z403" s="55" t="str">
        <f t="shared" si="7"/>
        <v>MID</v>
      </c>
      <c r="AF403" s="51"/>
      <c r="AG403" s="51"/>
      <c r="AH403" s="51"/>
      <c r="AI403" s="52"/>
      <c r="AJ403" s="52"/>
      <c r="AK403" s="52"/>
      <c r="AL403" s="51"/>
      <c r="AM403" s="51"/>
      <c r="AN403" s="51"/>
      <c r="AO403" s="52"/>
      <c r="AP403" s="52"/>
      <c r="AQ403" s="52"/>
      <c r="AR403" s="51"/>
      <c r="AS403" s="51"/>
      <c r="AT403" s="51"/>
      <c r="AU403" s="52"/>
      <c r="AV403" s="52"/>
      <c r="AW403" s="52"/>
      <c r="AX403" s="51"/>
      <c r="AY403" s="51"/>
      <c r="AZ403" s="51"/>
      <c r="BA403" s="52"/>
      <c r="BB403" s="52"/>
      <c r="BC403" s="52"/>
    </row>
    <row r="404" spans="1:55" ht="13" x14ac:dyDescent="0.3">
      <c r="A404" s="23">
        <f>'4JSON'!A398</f>
        <v>11109</v>
      </c>
      <c r="B404" s="20" t="str">
        <f>'4JSON'!B398</f>
        <v>Financial Investigators</v>
      </c>
      <c r="C404" s="24" t="str">
        <f>'4JSON'!D398</f>
        <v>MID</v>
      </c>
      <c r="D404" s="24" t="e">
        <f ca="1">ABS(D$5-'4JSON'!C398)</f>
        <v>#VALUE!</v>
      </c>
      <c r="E404" s="24">
        <f ca="1">ABS(E$5-'4JSON'!E398)</f>
        <v>2</v>
      </c>
      <c r="F404" s="24">
        <f ca="1">ABS(F$5-'4JSON'!F398)</f>
        <v>3</v>
      </c>
      <c r="G404" s="24">
        <f ca="1">ABS(G$5-'4JSON'!G398)</f>
        <v>2</v>
      </c>
      <c r="H404" s="24">
        <f ca="1">ABS(H$5-'4JSON'!H398)</f>
        <v>3</v>
      </c>
      <c r="I404" s="24">
        <f>ABS(I$5-'4JSON'!I398)</f>
        <v>0</v>
      </c>
      <c r="J404" s="24">
        <f>ABS(J$5-'4JSON'!J398)</f>
        <v>0</v>
      </c>
      <c r="K404" s="24">
        <f>ABS(K$5-'4JSON'!K398)</f>
        <v>0</v>
      </c>
      <c r="L404" s="24">
        <f>ABS(L$5-'4JSON'!L398)</f>
        <v>0</v>
      </c>
      <c r="M404" s="53" t="e">
        <f t="shared" ca="1" si="5"/>
        <v>#VALUE!</v>
      </c>
      <c r="N404" s="56" t="e">
        <f t="shared" ca="1" si="6"/>
        <v>#VALUE!</v>
      </c>
      <c r="P404" s="51"/>
      <c r="Q404" s="51"/>
      <c r="S404" s="51"/>
      <c r="T404" s="51"/>
      <c r="Z404" s="55" t="str">
        <f t="shared" si="7"/>
        <v>MID</v>
      </c>
      <c r="AF404" s="51"/>
      <c r="AG404" s="51"/>
      <c r="AH404" s="51"/>
      <c r="AI404" s="52"/>
      <c r="AJ404" s="52"/>
      <c r="AK404" s="52"/>
      <c r="AL404" s="51"/>
      <c r="AM404" s="51"/>
      <c r="AN404" s="51"/>
      <c r="AO404" s="52"/>
      <c r="AP404" s="52"/>
      <c r="AQ404" s="52"/>
      <c r="AR404" s="51"/>
      <c r="AS404" s="51"/>
      <c r="AT404" s="51"/>
      <c r="AU404" s="52"/>
      <c r="AV404" s="52"/>
      <c r="AW404" s="52"/>
      <c r="AX404" s="51"/>
      <c r="AY404" s="51"/>
      <c r="AZ404" s="51"/>
      <c r="BA404" s="52"/>
      <c r="BB404" s="52"/>
      <c r="BC404" s="52"/>
    </row>
    <row r="405" spans="1:55" ht="13" x14ac:dyDescent="0.3">
      <c r="A405" s="23">
        <f>'4JSON'!A399</f>
        <v>11102</v>
      </c>
      <c r="B405" s="20" t="str">
        <f>'4JSON'!B399</f>
        <v>Financial Planners</v>
      </c>
      <c r="C405" s="24" t="str">
        <f>'4JSON'!D399</f>
        <v>MID</v>
      </c>
      <c r="D405" s="24" t="e">
        <f ca="1">ABS(D$5-'4JSON'!C399)</f>
        <v>#VALUE!</v>
      </c>
      <c r="E405" s="24">
        <f ca="1">ABS(E$5-'4JSON'!E399)</f>
        <v>2</v>
      </c>
      <c r="F405" s="24">
        <f ca="1">ABS(F$5-'4JSON'!F399)</f>
        <v>3</v>
      </c>
      <c r="G405" s="24">
        <f ca="1">ABS(G$5-'4JSON'!G399)</f>
        <v>2</v>
      </c>
      <c r="H405" s="24">
        <f ca="1">ABS(H$5-'4JSON'!H399)</f>
        <v>3</v>
      </c>
      <c r="I405" s="24">
        <f>ABS(I$5-'4JSON'!I399)</f>
        <v>0</v>
      </c>
      <c r="J405" s="24">
        <f>ABS(J$5-'4JSON'!J399)</f>
        <v>0</v>
      </c>
      <c r="K405" s="24">
        <f>ABS(K$5-'4JSON'!K399)</f>
        <v>0</v>
      </c>
      <c r="L405" s="24">
        <f>ABS(L$5-'4JSON'!L399)</f>
        <v>0</v>
      </c>
      <c r="M405" s="53" t="e">
        <f t="shared" ca="1" si="5"/>
        <v>#VALUE!</v>
      </c>
      <c r="N405" s="56" t="e">
        <f t="shared" ca="1" si="6"/>
        <v>#VALUE!</v>
      </c>
      <c r="P405" s="51"/>
      <c r="Q405" s="51"/>
      <c r="S405" s="51"/>
      <c r="T405" s="51"/>
      <c r="Z405" s="55" t="str">
        <f t="shared" si="7"/>
        <v>MID</v>
      </c>
      <c r="AF405" s="51"/>
      <c r="AG405" s="51"/>
      <c r="AH405" s="51"/>
      <c r="AI405" s="52"/>
      <c r="AJ405" s="52"/>
      <c r="AK405" s="52"/>
      <c r="AL405" s="51"/>
      <c r="AM405" s="51"/>
      <c r="AN405" s="51"/>
      <c r="AO405" s="52"/>
      <c r="AP405" s="52"/>
      <c r="AQ405" s="52"/>
      <c r="AR405" s="51"/>
      <c r="AS405" s="51"/>
      <c r="AT405" s="51"/>
      <c r="AU405" s="52"/>
      <c r="AV405" s="52"/>
      <c r="AW405" s="52"/>
      <c r="AX405" s="51"/>
      <c r="AY405" s="51"/>
      <c r="AZ405" s="51"/>
      <c r="BA405" s="52"/>
      <c r="BB405" s="52"/>
      <c r="BC405" s="52"/>
    </row>
    <row r="406" spans="1:55" ht="13" x14ac:dyDescent="0.3">
      <c r="A406" s="23">
        <f>'4JSON'!A400</f>
        <v>21120</v>
      </c>
      <c r="B406" s="20" t="str">
        <f>'4JSON'!B400</f>
        <v>Inspectors in Public and Environmental Health and Occupational Health and Safety</v>
      </c>
      <c r="C406" s="24" t="str">
        <f>'4JSON'!D400</f>
        <v>MID</v>
      </c>
      <c r="D406" s="24" t="e">
        <f ca="1">ABS(D$5-'4JSON'!C400)</f>
        <v>#VALUE!</v>
      </c>
      <c r="E406" s="24">
        <f ca="1">ABS(E$5-'4JSON'!E400)</f>
        <v>2</v>
      </c>
      <c r="F406" s="24">
        <f ca="1">ABS(F$5-'4JSON'!F400)</f>
        <v>3</v>
      </c>
      <c r="G406" s="24">
        <f ca="1">ABS(G$5-'4JSON'!G400)</f>
        <v>2</v>
      </c>
      <c r="H406" s="24">
        <f ca="1">ABS(H$5-'4JSON'!H400)</f>
        <v>3</v>
      </c>
      <c r="I406" s="24">
        <f>ABS(I$5-'4JSON'!I400)</f>
        <v>0</v>
      </c>
      <c r="J406" s="24">
        <f>ABS(J$5-'4JSON'!J400)</f>
        <v>0</v>
      </c>
      <c r="K406" s="24">
        <f>ABS(K$5-'4JSON'!K400)</f>
        <v>0</v>
      </c>
      <c r="L406" s="24">
        <f>ABS(L$5-'4JSON'!L400)</f>
        <v>0</v>
      </c>
      <c r="M406" s="53" t="e">
        <f t="shared" ca="1" si="5"/>
        <v>#VALUE!</v>
      </c>
      <c r="N406" s="56" t="e">
        <f t="shared" ca="1" si="6"/>
        <v>#VALUE!</v>
      </c>
      <c r="P406" s="51"/>
      <c r="Q406" s="51"/>
      <c r="S406" s="51"/>
      <c r="T406" s="51"/>
      <c r="Z406" s="55" t="str">
        <f t="shared" si="7"/>
        <v>MID</v>
      </c>
      <c r="AF406" s="51"/>
      <c r="AG406" s="51"/>
      <c r="AH406" s="51"/>
      <c r="AI406" s="52"/>
      <c r="AJ406" s="52"/>
      <c r="AK406" s="52"/>
      <c r="AL406" s="51"/>
      <c r="AM406" s="51"/>
      <c r="AN406" s="51"/>
      <c r="AO406" s="52"/>
      <c r="AP406" s="52"/>
      <c r="AQ406" s="52"/>
      <c r="AR406" s="51"/>
      <c r="AS406" s="51"/>
      <c r="AT406" s="51"/>
      <c r="AU406" s="52"/>
      <c r="AV406" s="52"/>
      <c r="AW406" s="52"/>
      <c r="AX406" s="51"/>
      <c r="AY406" s="51"/>
      <c r="AZ406" s="51"/>
      <c r="BA406" s="52"/>
      <c r="BB406" s="52"/>
      <c r="BC406" s="52"/>
    </row>
    <row r="407" spans="1:55" ht="13" x14ac:dyDescent="0.3">
      <c r="A407" s="23">
        <f>'4JSON'!A401</f>
        <v>41101</v>
      </c>
      <c r="B407" s="20" t="str">
        <f>'4JSON'!B401</f>
        <v>Lawyers and Quebec Notaries</v>
      </c>
      <c r="C407" s="24" t="str">
        <f>'4JSON'!D401</f>
        <v>MID</v>
      </c>
      <c r="D407" s="24" t="e">
        <f ca="1">ABS(D$5-'4JSON'!C401)</f>
        <v>#VALUE!</v>
      </c>
      <c r="E407" s="24">
        <f ca="1">ABS(E$5-'4JSON'!E401)</f>
        <v>2</v>
      </c>
      <c r="F407" s="24">
        <f ca="1">ABS(F$5-'4JSON'!F401)</f>
        <v>3</v>
      </c>
      <c r="G407" s="24">
        <f ca="1">ABS(G$5-'4JSON'!G401)</f>
        <v>2</v>
      </c>
      <c r="H407" s="24">
        <f ca="1">ABS(H$5-'4JSON'!H401)</f>
        <v>3</v>
      </c>
      <c r="I407" s="24">
        <f>ABS(I$5-'4JSON'!I401)</f>
        <v>0</v>
      </c>
      <c r="J407" s="24">
        <f>ABS(J$5-'4JSON'!J401)</f>
        <v>0</v>
      </c>
      <c r="K407" s="24">
        <f>ABS(K$5-'4JSON'!K401)</f>
        <v>0</v>
      </c>
      <c r="L407" s="24">
        <f>ABS(L$5-'4JSON'!L401)</f>
        <v>0</v>
      </c>
      <c r="M407" s="53" t="e">
        <f t="shared" ca="1" si="5"/>
        <v>#VALUE!</v>
      </c>
      <c r="N407" s="56" t="e">
        <f t="shared" ca="1" si="6"/>
        <v>#VALUE!</v>
      </c>
      <c r="P407" s="51"/>
      <c r="Q407" s="51"/>
      <c r="S407" s="51"/>
      <c r="T407" s="51"/>
      <c r="Z407" s="55" t="str">
        <f t="shared" si="7"/>
        <v>MID</v>
      </c>
      <c r="AF407" s="51"/>
      <c r="AG407" s="51"/>
      <c r="AH407" s="51"/>
      <c r="AI407" s="52"/>
      <c r="AJ407" s="52"/>
      <c r="AK407" s="52"/>
      <c r="AL407" s="51"/>
      <c r="AM407" s="51"/>
      <c r="AN407" s="51"/>
      <c r="AO407" s="52"/>
      <c r="AP407" s="52"/>
      <c r="AQ407" s="52"/>
      <c r="AR407" s="51"/>
      <c r="AS407" s="51"/>
      <c r="AT407" s="51"/>
      <c r="AU407" s="52"/>
      <c r="AV407" s="52"/>
      <c r="AW407" s="52"/>
      <c r="AX407" s="51"/>
      <c r="AY407" s="51"/>
      <c r="AZ407" s="51"/>
      <c r="BA407" s="52"/>
      <c r="BB407" s="52"/>
      <c r="BC407" s="52"/>
    </row>
    <row r="408" spans="1:55" ht="13" x14ac:dyDescent="0.3">
      <c r="A408" s="23">
        <f>'4JSON'!A402</f>
        <v>11109</v>
      </c>
      <c r="B408" s="20" t="str">
        <f>'4JSON'!B402</f>
        <v>Mortgage Brokers</v>
      </c>
      <c r="C408" s="24" t="str">
        <f>'4JSON'!D402</f>
        <v>MID</v>
      </c>
      <c r="D408" s="24" t="e">
        <f ca="1">ABS(D$5-'4JSON'!C402)</f>
        <v>#VALUE!</v>
      </c>
      <c r="E408" s="24">
        <f ca="1">ABS(E$5-'4JSON'!E402)</f>
        <v>2</v>
      </c>
      <c r="F408" s="24">
        <f ca="1">ABS(F$5-'4JSON'!F402)</f>
        <v>3</v>
      </c>
      <c r="G408" s="24">
        <f ca="1">ABS(G$5-'4JSON'!G402)</f>
        <v>2</v>
      </c>
      <c r="H408" s="24">
        <f ca="1">ABS(H$5-'4JSON'!H402)</f>
        <v>3</v>
      </c>
      <c r="I408" s="24">
        <f>ABS(I$5-'4JSON'!I402)</f>
        <v>0</v>
      </c>
      <c r="J408" s="24">
        <f>ABS(J$5-'4JSON'!J402)</f>
        <v>0</v>
      </c>
      <c r="K408" s="24">
        <f>ABS(K$5-'4JSON'!K402)</f>
        <v>0</v>
      </c>
      <c r="L408" s="24">
        <f>ABS(L$5-'4JSON'!L402)</f>
        <v>0</v>
      </c>
      <c r="M408" s="53" t="e">
        <f t="shared" ca="1" si="5"/>
        <v>#VALUE!</v>
      </c>
      <c r="N408" s="56" t="e">
        <f t="shared" ca="1" si="6"/>
        <v>#VALUE!</v>
      </c>
      <c r="P408" s="51"/>
      <c r="Q408" s="51"/>
      <c r="S408" s="51"/>
      <c r="T408" s="51"/>
      <c r="Z408" s="55" t="str">
        <f t="shared" si="7"/>
        <v>MID</v>
      </c>
      <c r="AF408" s="51"/>
      <c r="AG408" s="51"/>
      <c r="AH408" s="51"/>
      <c r="AI408" s="52"/>
      <c r="AJ408" s="52"/>
      <c r="AK408" s="52"/>
      <c r="AL408" s="51"/>
      <c r="AM408" s="51"/>
      <c r="AN408" s="51"/>
      <c r="AO408" s="52"/>
      <c r="AP408" s="52"/>
      <c r="AQ408" s="52"/>
      <c r="AR408" s="51"/>
      <c r="AS408" s="51"/>
      <c r="AT408" s="51"/>
      <c r="AU408" s="52"/>
      <c r="AV408" s="52"/>
      <c r="AW408" s="52"/>
      <c r="AX408" s="51"/>
      <c r="AY408" s="51"/>
      <c r="AZ408" s="51"/>
      <c r="BA408" s="52"/>
      <c r="BB408" s="52"/>
      <c r="BC408" s="52"/>
    </row>
    <row r="409" spans="1:55" ht="13" x14ac:dyDescent="0.3">
      <c r="A409" s="23">
        <f>'4JSON'!A403</f>
        <v>21220</v>
      </c>
      <c r="B409" s="20" t="str">
        <f>'4JSON'!B403</f>
        <v>Systems Security Analysts</v>
      </c>
      <c r="C409" s="24" t="str">
        <f>'4JSON'!D403</f>
        <v>MID</v>
      </c>
      <c r="D409" s="24" t="e">
        <f ca="1">ABS(D$5-'4JSON'!C403)</f>
        <v>#VALUE!</v>
      </c>
      <c r="E409" s="24">
        <f ca="1">ABS(E$5-'4JSON'!E403)</f>
        <v>2</v>
      </c>
      <c r="F409" s="24">
        <f ca="1">ABS(F$5-'4JSON'!F403)</f>
        <v>3</v>
      </c>
      <c r="G409" s="24">
        <f ca="1">ABS(G$5-'4JSON'!G403)</f>
        <v>2</v>
      </c>
      <c r="H409" s="24">
        <f ca="1">ABS(H$5-'4JSON'!H403)</f>
        <v>3</v>
      </c>
      <c r="I409" s="24">
        <f>ABS(I$5-'4JSON'!I403)</f>
        <v>0</v>
      </c>
      <c r="J409" s="24">
        <f>ABS(J$5-'4JSON'!J403)</f>
        <v>0</v>
      </c>
      <c r="K409" s="24">
        <f>ABS(K$5-'4JSON'!K403)</f>
        <v>0</v>
      </c>
      <c r="L409" s="24">
        <f>ABS(L$5-'4JSON'!L403)</f>
        <v>0</v>
      </c>
      <c r="M409" s="53" t="e">
        <f t="shared" ca="1" si="5"/>
        <v>#VALUE!</v>
      </c>
      <c r="N409" s="56" t="e">
        <f t="shared" ca="1" si="6"/>
        <v>#VALUE!</v>
      </c>
      <c r="P409" s="51"/>
      <c r="Q409" s="51"/>
      <c r="S409" s="51"/>
      <c r="T409" s="51"/>
      <c r="Z409" s="55" t="str">
        <f t="shared" si="7"/>
        <v>MID</v>
      </c>
      <c r="AF409" s="51"/>
      <c r="AG409" s="51"/>
      <c r="AH409" s="51"/>
      <c r="AI409" s="52"/>
      <c r="AJ409" s="52"/>
      <c r="AK409" s="52"/>
      <c r="AL409" s="51"/>
      <c r="AM409" s="51"/>
      <c r="AN409" s="51"/>
      <c r="AO409" s="52"/>
      <c r="AP409" s="52"/>
      <c r="AQ409" s="52"/>
      <c r="AR409" s="51"/>
      <c r="AS409" s="51"/>
      <c r="AT409" s="51"/>
      <c r="AU409" s="52"/>
      <c r="AV409" s="52"/>
      <c r="AW409" s="52"/>
      <c r="AX409" s="51"/>
      <c r="AY409" s="51"/>
      <c r="AZ409" s="51"/>
      <c r="BA409" s="52"/>
      <c r="BB409" s="52"/>
      <c r="BC409" s="52"/>
    </row>
    <row r="410" spans="1:55" ht="13" x14ac:dyDescent="0.3">
      <c r="A410" s="23">
        <f>'4JSON'!A404</f>
        <v>11109</v>
      </c>
      <c r="B410" s="20" t="str">
        <f>'4JSON'!B404</f>
        <v>Trust Officers</v>
      </c>
      <c r="C410" s="24" t="str">
        <f>'4JSON'!D404</f>
        <v>MID</v>
      </c>
      <c r="D410" s="24" t="e">
        <f ca="1">ABS(D$5-'4JSON'!C404)</f>
        <v>#VALUE!</v>
      </c>
      <c r="E410" s="24">
        <f ca="1">ABS(E$5-'4JSON'!E404)</f>
        <v>2</v>
      </c>
      <c r="F410" s="24">
        <f ca="1">ABS(F$5-'4JSON'!F404)</f>
        <v>3</v>
      </c>
      <c r="G410" s="24">
        <f ca="1">ABS(G$5-'4JSON'!G404)</f>
        <v>2</v>
      </c>
      <c r="H410" s="24">
        <f ca="1">ABS(H$5-'4JSON'!H404)</f>
        <v>3</v>
      </c>
      <c r="I410" s="24">
        <f>ABS(I$5-'4JSON'!I404)</f>
        <v>0</v>
      </c>
      <c r="J410" s="24">
        <f>ABS(J$5-'4JSON'!J404)</f>
        <v>0</v>
      </c>
      <c r="K410" s="24">
        <f>ABS(K$5-'4JSON'!K404)</f>
        <v>0</v>
      </c>
      <c r="L410" s="24">
        <f>ABS(L$5-'4JSON'!L404)</f>
        <v>0</v>
      </c>
      <c r="M410" s="53" t="e">
        <f t="shared" ca="1" si="5"/>
        <v>#VALUE!</v>
      </c>
      <c r="N410" s="56" t="e">
        <f t="shared" ca="1" si="6"/>
        <v>#VALUE!</v>
      </c>
      <c r="P410" s="51"/>
      <c r="Q410" s="51"/>
      <c r="S410" s="51"/>
      <c r="T410" s="51"/>
      <c r="Z410" s="55" t="str">
        <f t="shared" si="7"/>
        <v>MID</v>
      </c>
      <c r="AF410" s="51"/>
      <c r="AG410" s="51"/>
      <c r="AH410" s="51"/>
      <c r="AI410" s="52"/>
      <c r="AJ410" s="52"/>
      <c r="AK410" s="52"/>
      <c r="AL410" s="51"/>
      <c r="AM410" s="51"/>
      <c r="AN410" s="51"/>
      <c r="AO410" s="52"/>
      <c r="AP410" s="52"/>
      <c r="AQ410" s="52"/>
      <c r="AR410" s="51"/>
      <c r="AS410" s="51"/>
      <c r="AT410" s="51"/>
      <c r="AU410" s="52"/>
      <c r="AV410" s="52"/>
      <c r="AW410" s="52"/>
      <c r="AX410" s="51"/>
      <c r="AY410" s="51"/>
      <c r="AZ410" s="51"/>
      <c r="BA410" s="52"/>
      <c r="BB410" s="52"/>
      <c r="BC410" s="52"/>
    </row>
    <row r="411" spans="1:55" ht="13" x14ac:dyDescent="0.3">
      <c r="A411" s="23">
        <f>'4JSON'!A405</f>
        <v>12202</v>
      </c>
      <c r="B411" s="20" t="str">
        <f>'4JSON'!B405</f>
        <v>Underwriters</v>
      </c>
      <c r="C411" s="24" t="str">
        <f>'4JSON'!D405</f>
        <v>MID</v>
      </c>
      <c r="D411" s="24" t="e">
        <f ca="1">ABS(D$5-'4JSON'!C405)</f>
        <v>#VALUE!</v>
      </c>
      <c r="E411" s="24">
        <f ca="1">ABS(E$5-'4JSON'!E405)</f>
        <v>2</v>
      </c>
      <c r="F411" s="24">
        <f ca="1">ABS(F$5-'4JSON'!F405)</f>
        <v>3</v>
      </c>
      <c r="G411" s="24">
        <f ca="1">ABS(G$5-'4JSON'!G405)</f>
        <v>2</v>
      </c>
      <c r="H411" s="24">
        <f ca="1">ABS(H$5-'4JSON'!H405)</f>
        <v>3</v>
      </c>
      <c r="I411" s="24">
        <f>ABS(I$5-'4JSON'!I405)</f>
        <v>0</v>
      </c>
      <c r="J411" s="24">
        <f>ABS(J$5-'4JSON'!J405)</f>
        <v>0</v>
      </c>
      <c r="K411" s="24">
        <f>ABS(K$5-'4JSON'!K405)</f>
        <v>0</v>
      </c>
      <c r="L411" s="24">
        <f>ABS(L$5-'4JSON'!L405)</f>
        <v>0</v>
      </c>
      <c r="M411" s="53" t="e">
        <f t="shared" ca="1" si="5"/>
        <v>#VALUE!</v>
      </c>
      <c r="N411" s="56" t="e">
        <f t="shared" ca="1" si="6"/>
        <v>#VALUE!</v>
      </c>
      <c r="P411" s="51"/>
      <c r="Q411" s="51"/>
      <c r="S411" s="51"/>
      <c r="T411" s="51"/>
      <c r="Z411" s="55" t="str">
        <f t="shared" si="7"/>
        <v>MID</v>
      </c>
      <c r="AF411" s="51"/>
      <c r="AG411" s="51"/>
      <c r="AH411" s="51"/>
      <c r="AI411" s="52"/>
      <c r="AJ411" s="52"/>
      <c r="AK411" s="52"/>
      <c r="AL411" s="51"/>
      <c r="AM411" s="51"/>
      <c r="AN411" s="51"/>
      <c r="AO411" s="52"/>
      <c r="AP411" s="52"/>
      <c r="AQ411" s="52"/>
      <c r="AR411" s="51"/>
      <c r="AS411" s="51"/>
      <c r="AT411" s="51"/>
      <c r="AU411" s="52"/>
      <c r="AV411" s="52"/>
      <c r="AW411" s="52"/>
      <c r="AX411" s="51"/>
      <c r="AY411" s="51"/>
      <c r="AZ411" s="51"/>
      <c r="BA411" s="52"/>
      <c r="BB411" s="52"/>
      <c r="BC411" s="52"/>
    </row>
    <row r="412" spans="1:55" ht="13" x14ac:dyDescent="0.3">
      <c r="A412" s="23">
        <f>'4JSON'!A406</f>
        <v>53121</v>
      </c>
      <c r="B412" s="20" t="str">
        <f>'4JSON'!B406</f>
        <v>Actors and Comedians</v>
      </c>
      <c r="C412" s="24" t="str">
        <f>'4JSON'!D406</f>
        <v>MId</v>
      </c>
      <c r="D412" s="24" t="e">
        <f ca="1">ABS(D$5-'4JSON'!C406)</f>
        <v>#VALUE!</v>
      </c>
      <c r="E412" s="24">
        <f ca="1">ABS(E$5-'4JSON'!E406)</f>
        <v>2</v>
      </c>
      <c r="F412" s="24">
        <f ca="1">ABS(F$5-'4JSON'!F406)</f>
        <v>3</v>
      </c>
      <c r="G412" s="24">
        <f ca="1">ABS(G$5-'4JSON'!G406)</f>
        <v>2</v>
      </c>
      <c r="H412" s="24">
        <f ca="1">ABS(H$5-'4JSON'!H406)</f>
        <v>3</v>
      </c>
      <c r="I412" s="24">
        <f>ABS(I$5-'4JSON'!I406)</f>
        <v>0</v>
      </c>
      <c r="J412" s="24">
        <f>ABS(J$5-'4JSON'!J406)</f>
        <v>0</v>
      </c>
      <c r="K412" s="24">
        <f>ABS(K$5-'4JSON'!K406)</f>
        <v>0</v>
      </c>
      <c r="L412" s="24">
        <f>ABS(L$5-'4JSON'!L406)</f>
        <v>0</v>
      </c>
      <c r="M412" s="53" t="e">
        <f t="shared" ca="1" si="5"/>
        <v>#VALUE!</v>
      </c>
      <c r="N412" s="56" t="e">
        <f t="shared" ca="1" si="6"/>
        <v>#VALUE!</v>
      </c>
      <c r="P412" s="51"/>
      <c r="Q412" s="51"/>
      <c r="S412" s="51"/>
      <c r="T412" s="51"/>
      <c r="Z412" s="55" t="str">
        <f t="shared" si="7"/>
        <v>MID</v>
      </c>
      <c r="AF412" s="51"/>
      <c r="AG412" s="51"/>
      <c r="AH412" s="51"/>
      <c r="AI412" s="52"/>
      <c r="AJ412" s="52"/>
      <c r="AK412" s="52"/>
      <c r="AL412" s="51"/>
      <c r="AM412" s="51"/>
      <c r="AN412" s="51"/>
      <c r="AO412" s="52"/>
      <c r="AP412" s="52"/>
      <c r="AQ412" s="52"/>
      <c r="AR412" s="51"/>
      <c r="AS412" s="51"/>
      <c r="AT412" s="51"/>
      <c r="AU412" s="52"/>
      <c r="AV412" s="52"/>
      <c r="AW412" s="52"/>
      <c r="AX412" s="51"/>
      <c r="AY412" s="51"/>
      <c r="AZ412" s="51"/>
      <c r="BA412" s="52"/>
      <c r="BB412" s="52"/>
      <c r="BC412" s="52"/>
    </row>
    <row r="413" spans="1:55" ht="13" x14ac:dyDescent="0.3">
      <c r="A413" s="23">
        <f>'4JSON'!A407</f>
        <v>22110</v>
      </c>
      <c r="B413" s="20" t="str">
        <f>'4JSON'!B407</f>
        <v>Biological Technologists</v>
      </c>
      <c r="C413" s="24" t="str">
        <f>'4JSON'!D407</f>
        <v>MId</v>
      </c>
      <c r="D413" s="24" t="e">
        <f ca="1">ABS(D$5-'4JSON'!C407)</f>
        <v>#VALUE!</v>
      </c>
      <c r="E413" s="24">
        <f ca="1">ABS(E$5-'4JSON'!E407)</f>
        <v>2</v>
      </c>
      <c r="F413" s="24">
        <f ca="1">ABS(F$5-'4JSON'!F407)</f>
        <v>3</v>
      </c>
      <c r="G413" s="24">
        <f ca="1">ABS(G$5-'4JSON'!G407)</f>
        <v>2</v>
      </c>
      <c r="H413" s="24">
        <f ca="1">ABS(H$5-'4JSON'!H407)</f>
        <v>3</v>
      </c>
      <c r="I413" s="24">
        <f>ABS(I$5-'4JSON'!I407)</f>
        <v>0</v>
      </c>
      <c r="J413" s="24">
        <f>ABS(J$5-'4JSON'!J407)</f>
        <v>0</v>
      </c>
      <c r="K413" s="24">
        <f>ABS(K$5-'4JSON'!K407)</f>
        <v>0</v>
      </c>
      <c r="L413" s="24">
        <f>ABS(L$5-'4JSON'!L407)</f>
        <v>0</v>
      </c>
      <c r="M413" s="53" t="e">
        <f t="shared" ca="1" si="5"/>
        <v>#VALUE!</v>
      </c>
      <c r="N413" s="56" t="e">
        <f t="shared" ca="1" si="6"/>
        <v>#VALUE!</v>
      </c>
      <c r="P413" s="51"/>
      <c r="Q413" s="51"/>
      <c r="S413" s="51"/>
      <c r="T413" s="51"/>
      <c r="Z413" s="55" t="str">
        <f t="shared" si="7"/>
        <v>MID</v>
      </c>
      <c r="AF413" s="51"/>
      <c r="AG413" s="51"/>
      <c r="AH413" s="51"/>
      <c r="AI413" s="52"/>
      <c r="AJ413" s="52"/>
      <c r="AK413" s="52"/>
      <c r="AL413" s="51"/>
      <c r="AM413" s="51"/>
      <c r="AN413" s="51"/>
      <c r="AO413" s="52"/>
      <c r="AP413" s="52"/>
      <c r="AQ413" s="52"/>
      <c r="AR413" s="51"/>
      <c r="AS413" s="51"/>
      <c r="AT413" s="51"/>
      <c r="AU413" s="52"/>
      <c r="AV413" s="52"/>
      <c r="AW413" s="52"/>
      <c r="AX413" s="51"/>
      <c r="AY413" s="51"/>
      <c r="AZ413" s="51"/>
      <c r="BA413" s="52"/>
      <c r="BB413" s="52"/>
      <c r="BC413" s="52"/>
    </row>
    <row r="414" spans="1:55" ht="13" x14ac:dyDescent="0.3">
      <c r="A414" s="23">
        <f>'4JSON'!A408</f>
        <v>22233</v>
      </c>
      <c r="B414" s="20" t="str">
        <f>'4JSON'!B408</f>
        <v>Construction Inspectors</v>
      </c>
      <c r="C414" s="24" t="str">
        <f>'4JSON'!D408</f>
        <v>MId</v>
      </c>
      <c r="D414" s="24" t="e">
        <f ca="1">ABS(D$5-'4JSON'!C408)</f>
        <v>#VALUE!</v>
      </c>
      <c r="E414" s="24">
        <f ca="1">ABS(E$5-'4JSON'!E408)</f>
        <v>2</v>
      </c>
      <c r="F414" s="24">
        <f ca="1">ABS(F$5-'4JSON'!F408)</f>
        <v>3</v>
      </c>
      <c r="G414" s="24">
        <f ca="1">ABS(G$5-'4JSON'!G408)</f>
        <v>2</v>
      </c>
      <c r="H414" s="24">
        <f ca="1">ABS(H$5-'4JSON'!H408)</f>
        <v>3</v>
      </c>
      <c r="I414" s="24">
        <f>ABS(I$5-'4JSON'!I408)</f>
        <v>0</v>
      </c>
      <c r="J414" s="24">
        <f>ABS(J$5-'4JSON'!J408)</f>
        <v>0</v>
      </c>
      <c r="K414" s="24">
        <f>ABS(K$5-'4JSON'!K408)</f>
        <v>0</v>
      </c>
      <c r="L414" s="24">
        <f>ABS(L$5-'4JSON'!L408)</f>
        <v>0</v>
      </c>
      <c r="M414" s="53" t="e">
        <f t="shared" ca="1" si="5"/>
        <v>#VALUE!</v>
      </c>
      <c r="N414" s="56" t="e">
        <f t="shared" ca="1" si="6"/>
        <v>#VALUE!</v>
      </c>
      <c r="P414" s="51"/>
      <c r="Q414" s="51"/>
      <c r="S414" s="51"/>
      <c r="T414" s="51"/>
      <c r="Z414" s="55" t="str">
        <f t="shared" si="7"/>
        <v>MID</v>
      </c>
      <c r="AF414" s="51"/>
      <c r="AG414" s="51"/>
      <c r="AH414" s="51"/>
      <c r="AI414" s="52"/>
      <c r="AJ414" s="52"/>
      <c r="AK414" s="52"/>
      <c r="AL414" s="51"/>
      <c r="AM414" s="51"/>
      <c r="AN414" s="51"/>
      <c r="AO414" s="52"/>
      <c r="AP414" s="52"/>
      <c r="AQ414" s="52"/>
      <c r="AR414" s="51"/>
      <c r="AS414" s="51"/>
      <c r="AT414" s="51"/>
      <c r="AU414" s="52"/>
      <c r="AV414" s="52"/>
      <c r="AW414" s="52"/>
      <c r="AX414" s="51"/>
      <c r="AY414" s="51"/>
      <c r="AZ414" s="51"/>
      <c r="BA414" s="52"/>
      <c r="BB414" s="52"/>
      <c r="BC414" s="52"/>
    </row>
    <row r="415" spans="1:55" ht="13" x14ac:dyDescent="0.3">
      <c r="A415" s="23">
        <f>'4JSON'!A409</f>
        <v>94201</v>
      </c>
      <c r="B415" s="20" t="str">
        <f>'4JSON'!B409</f>
        <v>Electronics Inspectors</v>
      </c>
      <c r="C415" s="24" t="str">
        <f>'4JSON'!D409</f>
        <v>MId</v>
      </c>
      <c r="D415" s="24" t="e">
        <f ca="1">ABS(D$5-'4JSON'!C409)</f>
        <v>#VALUE!</v>
      </c>
      <c r="E415" s="24">
        <f ca="1">ABS(E$5-'4JSON'!E409)</f>
        <v>2</v>
      </c>
      <c r="F415" s="24">
        <f ca="1">ABS(F$5-'4JSON'!F409)</f>
        <v>3</v>
      </c>
      <c r="G415" s="24">
        <f ca="1">ABS(G$5-'4JSON'!G409)</f>
        <v>2</v>
      </c>
      <c r="H415" s="24">
        <f ca="1">ABS(H$5-'4JSON'!H409)</f>
        <v>3</v>
      </c>
      <c r="I415" s="24">
        <f>ABS(I$5-'4JSON'!I409)</f>
        <v>0</v>
      </c>
      <c r="J415" s="24">
        <f>ABS(J$5-'4JSON'!J409)</f>
        <v>0</v>
      </c>
      <c r="K415" s="24">
        <f>ABS(K$5-'4JSON'!K409)</f>
        <v>0</v>
      </c>
      <c r="L415" s="24">
        <f>ABS(L$5-'4JSON'!L409)</f>
        <v>0</v>
      </c>
      <c r="M415" s="53" t="e">
        <f t="shared" ca="1" si="5"/>
        <v>#VALUE!</v>
      </c>
      <c r="N415" s="56" t="e">
        <f t="shared" ca="1" si="6"/>
        <v>#VALUE!</v>
      </c>
      <c r="P415" s="51"/>
      <c r="Q415" s="51"/>
      <c r="S415" s="51"/>
      <c r="T415" s="51"/>
      <c r="Z415" s="55" t="str">
        <f t="shared" si="7"/>
        <v>MID</v>
      </c>
      <c r="AF415" s="51"/>
      <c r="AG415" s="51"/>
      <c r="AH415" s="51"/>
      <c r="AI415" s="52"/>
      <c r="AJ415" s="52"/>
      <c r="AK415" s="52"/>
      <c r="AL415" s="51"/>
      <c r="AM415" s="51"/>
      <c r="AN415" s="51"/>
      <c r="AO415" s="52"/>
      <c r="AP415" s="52"/>
      <c r="AQ415" s="52"/>
      <c r="AR415" s="51"/>
      <c r="AS415" s="51"/>
      <c r="AT415" s="51"/>
      <c r="AU415" s="52"/>
      <c r="AV415" s="52"/>
      <c r="AW415" s="52"/>
      <c r="AX415" s="51"/>
      <c r="AY415" s="51"/>
      <c r="AZ415" s="51"/>
      <c r="BA415" s="52"/>
      <c r="BB415" s="52"/>
      <c r="BC415" s="52"/>
    </row>
    <row r="416" spans="1:55" ht="13" x14ac:dyDescent="0.3">
      <c r="A416" s="23">
        <f>'4JSON'!A410</f>
        <v>11101</v>
      </c>
      <c r="B416" s="20" t="str">
        <f>'4JSON'!B410</f>
        <v>Financial Analysts</v>
      </c>
      <c r="C416" s="24" t="str">
        <f>'4JSON'!D410</f>
        <v>MId</v>
      </c>
      <c r="D416" s="24" t="e">
        <f ca="1">ABS(D$5-'4JSON'!C410)</f>
        <v>#VALUE!</v>
      </c>
      <c r="E416" s="24">
        <f ca="1">ABS(E$5-'4JSON'!E410)</f>
        <v>2</v>
      </c>
      <c r="F416" s="24">
        <f ca="1">ABS(F$5-'4JSON'!F410)</f>
        <v>3</v>
      </c>
      <c r="G416" s="24">
        <f ca="1">ABS(G$5-'4JSON'!G410)</f>
        <v>2</v>
      </c>
      <c r="H416" s="24">
        <f ca="1">ABS(H$5-'4JSON'!H410)</f>
        <v>3</v>
      </c>
      <c r="I416" s="24">
        <f>ABS(I$5-'4JSON'!I410)</f>
        <v>0</v>
      </c>
      <c r="J416" s="24">
        <f>ABS(J$5-'4JSON'!J410)</f>
        <v>0</v>
      </c>
      <c r="K416" s="24">
        <f>ABS(K$5-'4JSON'!K410)</f>
        <v>0</v>
      </c>
      <c r="L416" s="24">
        <f>ABS(L$5-'4JSON'!L410)</f>
        <v>0</v>
      </c>
      <c r="M416" s="53" t="e">
        <f t="shared" ca="1" si="5"/>
        <v>#VALUE!</v>
      </c>
      <c r="N416" s="56" t="e">
        <f t="shared" ca="1" si="6"/>
        <v>#VALUE!</v>
      </c>
      <c r="P416" s="51"/>
      <c r="Q416" s="51"/>
      <c r="S416" s="51"/>
      <c r="T416" s="51"/>
      <c r="Z416" s="55" t="str">
        <f t="shared" si="7"/>
        <v>MID</v>
      </c>
      <c r="AF416" s="51"/>
      <c r="AG416" s="51"/>
      <c r="AH416" s="51"/>
      <c r="AI416" s="52"/>
      <c r="AJ416" s="52"/>
      <c r="AK416" s="52"/>
      <c r="AL416" s="51"/>
      <c r="AM416" s="51"/>
      <c r="AN416" s="51"/>
      <c r="AO416" s="52"/>
      <c r="AP416" s="52"/>
      <c r="AQ416" s="52"/>
      <c r="AR416" s="51"/>
      <c r="AS416" s="51"/>
      <c r="AT416" s="51"/>
      <c r="AU416" s="52"/>
      <c r="AV416" s="52"/>
      <c r="AW416" s="52"/>
      <c r="AX416" s="51"/>
      <c r="AY416" s="51"/>
      <c r="AZ416" s="51"/>
      <c r="BA416" s="52"/>
      <c r="BB416" s="52"/>
      <c r="BC416" s="52"/>
    </row>
    <row r="417" spans="1:55" ht="13" x14ac:dyDescent="0.3">
      <c r="A417" s="23">
        <f>'4JSON'!A411</f>
        <v>94203</v>
      </c>
      <c r="B417" s="20" t="str">
        <f>'4JSON'!B411</f>
        <v>Inspectors, Industrial Electrical Motors and Transformers</v>
      </c>
      <c r="C417" s="24" t="str">
        <f>'4JSON'!D411</f>
        <v>MId</v>
      </c>
      <c r="D417" s="24" t="e">
        <f ca="1">ABS(D$5-'4JSON'!C411)</f>
        <v>#VALUE!</v>
      </c>
      <c r="E417" s="24">
        <f ca="1">ABS(E$5-'4JSON'!E411)</f>
        <v>2</v>
      </c>
      <c r="F417" s="24">
        <f ca="1">ABS(F$5-'4JSON'!F411)</f>
        <v>3</v>
      </c>
      <c r="G417" s="24">
        <f ca="1">ABS(G$5-'4JSON'!G411)</f>
        <v>2</v>
      </c>
      <c r="H417" s="24">
        <f ca="1">ABS(H$5-'4JSON'!H411)</f>
        <v>3</v>
      </c>
      <c r="I417" s="24">
        <f>ABS(I$5-'4JSON'!I411)</f>
        <v>0</v>
      </c>
      <c r="J417" s="24">
        <f>ABS(J$5-'4JSON'!J411)</f>
        <v>0</v>
      </c>
      <c r="K417" s="24">
        <f>ABS(K$5-'4JSON'!K411)</f>
        <v>0</v>
      </c>
      <c r="L417" s="24">
        <f>ABS(L$5-'4JSON'!L411)</f>
        <v>0</v>
      </c>
      <c r="M417" s="53" t="e">
        <f t="shared" ca="1" si="5"/>
        <v>#VALUE!</v>
      </c>
      <c r="N417" s="56" t="e">
        <f t="shared" ca="1" si="6"/>
        <v>#VALUE!</v>
      </c>
      <c r="P417" s="51"/>
      <c r="Q417" s="51"/>
      <c r="S417" s="51"/>
      <c r="T417" s="51"/>
      <c r="Z417" s="55" t="str">
        <f t="shared" si="7"/>
        <v>MID</v>
      </c>
      <c r="AF417" s="51"/>
      <c r="AG417" s="51"/>
      <c r="AH417" s="51"/>
      <c r="AI417" s="52"/>
      <c r="AJ417" s="52"/>
      <c r="AK417" s="52"/>
      <c r="AL417" s="51"/>
      <c r="AM417" s="51"/>
      <c r="AN417" s="51"/>
      <c r="AO417" s="52"/>
      <c r="AP417" s="52"/>
      <c r="AQ417" s="52"/>
      <c r="AR417" s="51"/>
      <c r="AS417" s="51"/>
      <c r="AT417" s="51"/>
      <c r="AU417" s="52"/>
      <c r="AV417" s="52"/>
      <c r="AW417" s="52"/>
      <c r="AX417" s="51"/>
      <c r="AY417" s="51"/>
      <c r="AZ417" s="51"/>
      <c r="BA417" s="52"/>
      <c r="BB417" s="52"/>
      <c r="BC417" s="52"/>
    </row>
    <row r="418" spans="1:55" ht="13" x14ac:dyDescent="0.3">
      <c r="A418" s="23">
        <f>'4JSON'!A412</f>
        <v>11101</v>
      </c>
      <c r="B418" s="20" t="str">
        <f>'4JSON'!B412</f>
        <v>Investment Analysts</v>
      </c>
      <c r="C418" s="24" t="str">
        <f>'4JSON'!D412</f>
        <v>MId</v>
      </c>
      <c r="D418" s="24" t="e">
        <f ca="1">ABS(D$5-'4JSON'!C412)</f>
        <v>#VALUE!</v>
      </c>
      <c r="E418" s="24">
        <f ca="1">ABS(E$5-'4JSON'!E412)</f>
        <v>2</v>
      </c>
      <c r="F418" s="24">
        <f ca="1">ABS(F$5-'4JSON'!F412)</f>
        <v>3</v>
      </c>
      <c r="G418" s="24">
        <f ca="1">ABS(G$5-'4JSON'!G412)</f>
        <v>2</v>
      </c>
      <c r="H418" s="24">
        <f ca="1">ABS(H$5-'4JSON'!H412)</f>
        <v>3</v>
      </c>
      <c r="I418" s="24">
        <f>ABS(I$5-'4JSON'!I412)</f>
        <v>0</v>
      </c>
      <c r="J418" s="24">
        <f>ABS(J$5-'4JSON'!J412)</f>
        <v>0</v>
      </c>
      <c r="K418" s="24">
        <f>ABS(K$5-'4JSON'!K412)</f>
        <v>0</v>
      </c>
      <c r="L418" s="24">
        <f>ABS(L$5-'4JSON'!L412)</f>
        <v>0</v>
      </c>
      <c r="M418" s="53" t="e">
        <f t="shared" ca="1" si="5"/>
        <v>#VALUE!</v>
      </c>
      <c r="N418" s="56" t="e">
        <f t="shared" ca="1" si="6"/>
        <v>#VALUE!</v>
      </c>
      <c r="P418" s="51"/>
      <c r="Q418" s="51"/>
      <c r="S418" s="51"/>
      <c r="T418" s="51"/>
      <c r="Z418" s="55" t="str">
        <f t="shared" si="7"/>
        <v>MID</v>
      </c>
      <c r="AF418" s="51"/>
      <c r="AG418" s="51"/>
      <c r="AH418" s="51"/>
      <c r="AI418" s="52"/>
      <c r="AJ418" s="52"/>
      <c r="AK418" s="52"/>
      <c r="AL418" s="51"/>
      <c r="AM418" s="51"/>
      <c r="AN418" s="51"/>
      <c r="AO418" s="52"/>
      <c r="AP418" s="52"/>
      <c r="AQ418" s="52"/>
      <c r="AR418" s="51"/>
      <c r="AS418" s="51"/>
      <c r="AT418" s="51"/>
      <c r="AU418" s="52"/>
      <c r="AV418" s="52"/>
      <c r="AW418" s="52"/>
      <c r="AX418" s="51"/>
      <c r="AY418" s="51"/>
      <c r="AZ418" s="51"/>
      <c r="BA418" s="52"/>
      <c r="BB418" s="52"/>
      <c r="BC418" s="52"/>
    </row>
    <row r="419" spans="1:55" ht="13" x14ac:dyDescent="0.3">
      <c r="A419" s="23">
        <f>'4JSON'!A413</f>
        <v>53100</v>
      </c>
      <c r="B419" s="20" t="str">
        <f>'4JSON'!B413</f>
        <v>Museum Extension Officers</v>
      </c>
      <c r="C419" s="24" t="str">
        <f>'4JSON'!D413</f>
        <v>MId</v>
      </c>
      <c r="D419" s="24" t="e">
        <f ca="1">ABS(D$5-'4JSON'!C413)</f>
        <v>#VALUE!</v>
      </c>
      <c r="E419" s="24">
        <f ca="1">ABS(E$5-'4JSON'!E413)</f>
        <v>2</v>
      </c>
      <c r="F419" s="24">
        <f ca="1">ABS(F$5-'4JSON'!F413)</f>
        <v>3</v>
      </c>
      <c r="G419" s="24">
        <f ca="1">ABS(G$5-'4JSON'!G413)</f>
        <v>2</v>
      </c>
      <c r="H419" s="24">
        <f ca="1">ABS(H$5-'4JSON'!H413)</f>
        <v>3</v>
      </c>
      <c r="I419" s="24">
        <f>ABS(I$5-'4JSON'!I413)</f>
        <v>0</v>
      </c>
      <c r="J419" s="24">
        <f>ABS(J$5-'4JSON'!J413)</f>
        <v>0</v>
      </c>
      <c r="K419" s="24">
        <f>ABS(K$5-'4JSON'!K413)</f>
        <v>0</v>
      </c>
      <c r="L419" s="24">
        <f>ABS(L$5-'4JSON'!L413)</f>
        <v>0</v>
      </c>
      <c r="M419" s="53" t="e">
        <f t="shared" ca="1" si="5"/>
        <v>#VALUE!</v>
      </c>
      <c r="N419" s="56" t="e">
        <f t="shared" ca="1" si="6"/>
        <v>#VALUE!</v>
      </c>
      <c r="P419" s="51"/>
      <c r="Q419" s="51"/>
      <c r="S419" s="51"/>
      <c r="T419" s="51"/>
      <c r="Z419" s="55" t="str">
        <f t="shared" si="7"/>
        <v>MID</v>
      </c>
      <c r="AF419" s="51"/>
      <c r="AG419" s="51"/>
      <c r="AH419" s="51"/>
      <c r="AI419" s="52"/>
      <c r="AJ419" s="52"/>
      <c r="AK419" s="52"/>
      <c r="AL419" s="51"/>
      <c r="AM419" s="51"/>
      <c r="AN419" s="51"/>
      <c r="AO419" s="52"/>
      <c r="AP419" s="52"/>
      <c r="AQ419" s="52"/>
      <c r="AR419" s="51"/>
      <c r="AS419" s="51"/>
      <c r="AT419" s="51"/>
      <c r="AU419" s="52"/>
      <c r="AV419" s="52"/>
      <c r="AW419" s="52"/>
      <c r="AX419" s="51"/>
      <c r="AY419" s="51"/>
      <c r="AZ419" s="51"/>
      <c r="BA419" s="52"/>
      <c r="BB419" s="52"/>
      <c r="BC419" s="52"/>
    </row>
    <row r="420" spans="1:55" ht="13" x14ac:dyDescent="0.3">
      <c r="A420" s="23">
        <f>'4JSON'!A414</f>
        <v>22231</v>
      </c>
      <c r="B420" s="20" t="str">
        <f>'4JSON'!B414</f>
        <v>Railway Accident Investigation Officers</v>
      </c>
      <c r="C420" s="24" t="str">
        <f>'4JSON'!D414</f>
        <v>MId</v>
      </c>
      <c r="D420" s="24" t="e">
        <f ca="1">ABS(D$5-'4JSON'!C414)</f>
        <v>#VALUE!</v>
      </c>
      <c r="E420" s="24">
        <f ca="1">ABS(E$5-'4JSON'!E414)</f>
        <v>2</v>
      </c>
      <c r="F420" s="24">
        <f ca="1">ABS(F$5-'4JSON'!F414)</f>
        <v>3</v>
      </c>
      <c r="G420" s="24">
        <f ca="1">ABS(G$5-'4JSON'!G414)</f>
        <v>2</v>
      </c>
      <c r="H420" s="24">
        <f ca="1">ABS(H$5-'4JSON'!H414)</f>
        <v>3</v>
      </c>
      <c r="I420" s="24">
        <f>ABS(I$5-'4JSON'!I414)</f>
        <v>0</v>
      </c>
      <c r="J420" s="24">
        <f>ABS(J$5-'4JSON'!J414)</f>
        <v>0</v>
      </c>
      <c r="K420" s="24">
        <f>ABS(K$5-'4JSON'!K414)</f>
        <v>0</v>
      </c>
      <c r="L420" s="24">
        <f>ABS(L$5-'4JSON'!L414)</f>
        <v>0</v>
      </c>
      <c r="M420" s="53" t="e">
        <f t="shared" ca="1" si="5"/>
        <v>#VALUE!</v>
      </c>
      <c r="N420" s="56" t="e">
        <f t="shared" ca="1" si="6"/>
        <v>#VALUE!</v>
      </c>
      <c r="P420" s="51"/>
      <c r="Q420" s="51"/>
      <c r="S420" s="51"/>
      <c r="T420" s="51"/>
      <c r="Z420" s="55" t="str">
        <f t="shared" si="7"/>
        <v>MID</v>
      </c>
      <c r="AF420" s="51"/>
      <c r="AG420" s="51"/>
      <c r="AH420" s="51"/>
      <c r="AI420" s="52"/>
      <c r="AJ420" s="52"/>
      <c r="AK420" s="52"/>
      <c r="AL420" s="51"/>
      <c r="AM420" s="51"/>
      <c r="AN420" s="51"/>
      <c r="AO420" s="52"/>
      <c r="AP420" s="52"/>
      <c r="AQ420" s="52"/>
      <c r="AR420" s="51"/>
      <c r="AS420" s="51"/>
      <c r="AT420" s="51"/>
      <c r="AU420" s="52"/>
      <c r="AV420" s="52"/>
      <c r="AW420" s="52"/>
      <c r="AX420" s="51"/>
      <c r="AY420" s="51"/>
      <c r="AZ420" s="51"/>
      <c r="BA420" s="52"/>
      <c r="BB420" s="52"/>
      <c r="BC420" s="52"/>
    </row>
    <row r="421" spans="1:55" ht="13" x14ac:dyDescent="0.3">
      <c r="A421" s="23">
        <f>'4JSON'!A415</f>
        <v>84120</v>
      </c>
      <c r="B421" s="20" t="str">
        <f>'4JSON'!B415</f>
        <v>Specialized Livestock Workers</v>
      </c>
      <c r="C421" s="24" t="str">
        <f>'4JSON'!D415</f>
        <v>MId</v>
      </c>
      <c r="D421" s="24" t="e">
        <f ca="1">ABS(D$5-'4JSON'!C415)</f>
        <v>#VALUE!</v>
      </c>
      <c r="E421" s="24">
        <f ca="1">ABS(E$5-'4JSON'!E415)</f>
        <v>2</v>
      </c>
      <c r="F421" s="24">
        <f ca="1">ABS(F$5-'4JSON'!F415)</f>
        <v>3</v>
      </c>
      <c r="G421" s="24">
        <f ca="1">ABS(G$5-'4JSON'!G415)</f>
        <v>2</v>
      </c>
      <c r="H421" s="24">
        <f ca="1">ABS(H$5-'4JSON'!H415)</f>
        <v>3</v>
      </c>
      <c r="I421" s="24">
        <f>ABS(I$5-'4JSON'!I415)</f>
        <v>0</v>
      </c>
      <c r="J421" s="24">
        <f>ABS(J$5-'4JSON'!J415)</f>
        <v>0</v>
      </c>
      <c r="K421" s="24">
        <f>ABS(K$5-'4JSON'!K415)</f>
        <v>0</v>
      </c>
      <c r="L421" s="24">
        <f>ABS(L$5-'4JSON'!L415)</f>
        <v>0</v>
      </c>
      <c r="M421" s="53" t="e">
        <f t="shared" ca="1" si="5"/>
        <v>#VALUE!</v>
      </c>
      <c r="N421" s="56" t="e">
        <f t="shared" ca="1" si="6"/>
        <v>#VALUE!</v>
      </c>
      <c r="P421" s="51"/>
      <c r="Q421" s="51"/>
      <c r="S421" s="51"/>
      <c r="T421" s="51"/>
      <c r="Z421" s="55" t="str">
        <f t="shared" si="7"/>
        <v>MID</v>
      </c>
      <c r="AF421" s="51"/>
      <c r="AG421" s="51"/>
      <c r="AH421" s="51"/>
      <c r="AI421" s="52"/>
      <c r="AJ421" s="52"/>
      <c r="AK421" s="52"/>
      <c r="AL421" s="51"/>
      <c r="AM421" s="51"/>
      <c r="AN421" s="51"/>
      <c r="AO421" s="52"/>
      <c r="AP421" s="52"/>
      <c r="AQ421" s="52"/>
      <c r="AR421" s="51"/>
      <c r="AS421" s="51"/>
      <c r="AT421" s="51"/>
      <c r="AU421" s="52"/>
      <c r="AV421" s="52"/>
      <c r="AW421" s="52"/>
      <c r="AX421" s="51"/>
      <c r="AY421" s="51"/>
      <c r="AZ421" s="51"/>
      <c r="BA421" s="52"/>
      <c r="BB421" s="52"/>
      <c r="BC421" s="52"/>
    </row>
    <row r="422" spans="1:55" ht="13" x14ac:dyDescent="0.3">
      <c r="A422" s="23">
        <f>'4JSON'!A416</f>
        <v>51114</v>
      </c>
      <c r="B422" s="20" t="str">
        <f>'4JSON'!B416</f>
        <v>Translators</v>
      </c>
      <c r="C422" s="24" t="str">
        <f>'4JSON'!D416</f>
        <v>MId</v>
      </c>
      <c r="D422" s="24" t="e">
        <f ca="1">ABS(D$5-'4JSON'!C416)</f>
        <v>#VALUE!</v>
      </c>
      <c r="E422" s="24">
        <f ca="1">ABS(E$5-'4JSON'!E416)</f>
        <v>2</v>
      </c>
      <c r="F422" s="24">
        <f ca="1">ABS(F$5-'4JSON'!F416)</f>
        <v>3</v>
      </c>
      <c r="G422" s="24">
        <f ca="1">ABS(G$5-'4JSON'!G416)</f>
        <v>2</v>
      </c>
      <c r="H422" s="24">
        <f ca="1">ABS(H$5-'4JSON'!H416)</f>
        <v>3</v>
      </c>
      <c r="I422" s="24">
        <f>ABS(I$5-'4JSON'!I416)</f>
        <v>0</v>
      </c>
      <c r="J422" s="24">
        <f>ABS(J$5-'4JSON'!J416)</f>
        <v>0</v>
      </c>
      <c r="K422" s="24">
        <f>ABS(K$5-'4JSON'!K416)</f>
        <v>0</v>
      </c>
      <c r="L422" s="24">
        <f>ABS(L$5-'4JSON'!L416)</f>
        <v>0</v>
      </c>
      <c r="M422" s="53" t="e">
        <f t="shared" ca="1" si="5"/>
        <v>#VALUE!</v>
      </c>
      <c r="N422" s="56" t="e">
        <f t="shared" ca="1" si="6"/>
        <v>#VALUE!</v>
      </c>
      <c r="P422" s="51"/>
      <c r="Q422" s="51"/>
      <c r="S422" s="51"/>
      <c r="T422" s="51"/>
      <c r="Z422" s="55" t="str">
        <f t="shared" si="7"/>
        <v>MID</v>
      </c>
      <c r="AF422" s="51"/>
      <c r="AG422" s="51"/>
      <c r="AH422" s="51"/>
      <c r="AI422" s="52"/>
      <c r="AJ422" s="52"/>
      <c r="AK422" s="52"/>
      <c r="AL422" s="51"/>
      <c r="AM422" s="51"/>
      <c r="AN422" s="51"/>
      <c r="AO422" s="52"/>
      <c r="AP422" s="52"/>
      <c r="AQ422" s="52"/>
      <c r="AR422" s="51"/>
      <c r="AS422" s="51"/>
      <c r="AT422" s="51"/>
      <c r="AU422" s="52"/>
      <c r="AV422" s="52"/>
      <c r="AW422" s="52"/>
      <c r="AX422" s="51"/>
      <c r="AY422" s="51"/>
      <c r="AZ422" s="51"/>
      <c r="BA422" s="52"/>
      <c r="BB422" s="52"/>
      <c r="BC422" s="52"/>
    </row>
    <row r="423" spans="1:55" ht="13" x14ac:dyDescent="0.3">
      <c r="A423" s="23">
        <f>'4JSON'!A417</f>
        <v>22231</v>
      </c>
      <c r="B423" s="20" t="str">
        <f>'4JSON'!B417</f>
        <v>Airworthiness Inspectors</v>
      </c>
      <c r="C423" s="24" t="str">
        <f>'4JSON'!D417</f>
        <v>Mid</v>
      </c>
      <c r="D423" s="24" t="e">
        <f ca="1">ABS(D$5-'4JSON'!C417)</f>
        <v>#VALUE!</v>
      </c>
      <c r="E423" s="24">
        <f ca="1">ABS(E$5-'4JSON'!E417)</f>
        <v>2</v>
      </c>
      <c r="F423" s="24">
        <f ca="1">ABS(F$5-'4JSON'!F417)</f>
        <v>3</v>
      </c>
      <c r="G423" s="24">
        <f ca="1">ABS(G$5-'4JSON'!G417)</f>
        <v>2</v>
      </c>
      <c r="H423" s="24">
        <f ca="1">ABS(H$5-'4JSON'!H417)</f>
        <v>3</v>
      </c>
      <c r="I423" s="24">
        <f>ABS(I$5-'4JSON'!I417)</f>
        <v>0</v>
      </c>
      <c r="J423" s="24">
        <f>ABS(J$5-'4JSON'!J417)</f>
        <v>0</v>
      </c>
      <c r="K423" s="24">
        <f>ABS(K$5-'4JSON'!K417)</f>
        <v>0</v>
      </c>
      <c r="L423" s="24">
        <f>ABS(L$5-'4JSON'!L417)</f>
        <v>0</v>
      </c>
      <c r="M423" s="53" t="e">
        <f t="shared" ca="1" si="5"/>
        <v>#VALUE!</v>
      </c>
      <c r="N423" s="56" t="e">
        <f t="shared" ca="1" si="6"/>
        <v>#VALUE!</v>
      </c>
      <c r="P423" s="51"/>
      <c r="Q423" s="51"/>
      <c r="S423" s="51"/>
      <c r="T423" s="51"/>
      <c r="Z423" s="55" t="str">
        <f t="shared" si="7"/>
        <v>MID</v>
      </c>
      <c r="AF423" s="51"/>
      <c r="AG423" s="51"/>
      <c r="AH423" s="51"/>
      <c r="AI423" s="52"/>
      <c r="AJ423" s="52"/>
      <c r="AK423" s="52"/>
      <c r="AL423" s="51"/>
      <c r="AM423" s="51"/>
      <c r="AN423" s="51"/>
      <c r="AO423" s="52"/>
      <c r="AP423" s="52"/>
      <c r="AQ423" s="52"/>
      <c r="AR423" s="51"/>
      <c r="AS423" s="51"/>
      <c r="AT423" s="51"/>
      <c r="AU423" s="52"/>
      <c r="AV423" s="52"/>
      <c r="AW423" s="52"/>
      <c r="AX423" s="51"/>
      <c r="AY423" s="51"/>
      <c r="AZ423" s="51"/>
      <c r="BA423" s="52"/>
      <c r="BB423" s="52"/>
      <c r="BC423" s="52"/>
    </row>
    <row r="424" spans="1:55" ht="13" x14ac:dyDescent="0.3">
      <c r="A424" s="23">
        <f>'4JSON'!A418</f>
        <v>14301</v>
      </c>
      <c r="B424" s="20" t="str">
        <f>'4JSON'!B418</f>
        <v>Classified Advertising Clerks</v>
      </c>
      <c r="C424" s="24" t="str">
        <f>'4JSON'!D418</f>
        <v>Mid</v>
      </c>
      <c r="D424" s="24" t="e">
        <f ca="1">ABS(D$5-'4JSON'!C418)</f>
        <v>#VALUE!</v>
      </c>
      <c r="E424" s="24">
        <f ca="1">ABS(E$5-'4JSON'!E418)</f>
        <v>2</v>
      </c>
      <c r="F424" s="24">
        <f ca="1">ABS(F$5-'4JSON'!F418)</f>
        <v>3</v>
      </c>
      <c r="G424" s="24">
        <f ca="1">ABS(G$5-'4JSON'!G418)</f>
        <v>2</v>
      </c>
      <c r="H424" s="24">
        <f ca="1">ABS(H$5-'4JSON'!H418)</f>
        <v>3</v>
      </c>
      <c r="I424" s="24">
        <f>ABS(I$5-'4JSON'!I418)</f>
        <v>0</v>
      </c>
      <c r="J424" s="24">
        <f>ABS(J$5-'4JSON'!J418)</f>
        <v>0</v>
      </c>
      <c r="K424" s="24">
        <f>ABS(K$5-'4JSON'!K418)</f>
        <v>0</v>
      </c>
      <c r="L424" s="24">
        <f>ABS(L$5-'4JSON'!L418)</f>
        <v>0</v>
      </c>
      <c r="M424" s="53" t="e">
        <f t="shared" ca="1" si="5"/>
        <v>#VALUE!</v>
      </c>
      <c r="N424" s="56" t="e">
        <f t="shared" ca="1" si="6"/>
        <v>#VALUE!</v>
      </c>
      <c r="P424" s="51"/>
      <c r="Q424" s="51"/>
      <c r="S424" s="51"/>
      <c r="T424" s="51"/>
      <c r="Z424" s="55" t="str">
        <f t="shared" si="7"/>
        <v>MID</v>
      </c>
      <c r="AF424" s="51"/>
      <c r="AG424" s="51"/>
      <c r="AH424" s="51"/>
      <c r="AI424" s="52"/>
      <c r="AJ424" s="52"/>
      <c r="AK424" s="52"/>
      <c r="AL424" s="51"/>
      <c r="AM424" s="51"/>
      <c r="AN424" s="51"/>
      <c r="AO424" s="52"/>
      <c r="AP424" s="52"/>
      <c r="AQ424" s="52"/>
      <c r="AR424" s="51"/>
      <c r="AS424" s="51"/>
      <c r="AT424" s="51"/>
      <c r="AU424" s="52"/>
      <c r="AV424" s="52"/>
      <c r="AW424" s="52"/>
      <c r="AX424" s="51"/>
      <c r="AY424" s="51"/>
      <c r="AZ424" s="51"/>
      <c r="BA424" s="52"/>
      <c r="BB424" s="52"/>
      <c r="BC424" s="52"/>
    </row>
    <row r="425" spans="1:55" ht="13" x14ac:dyDescent="0.3">
      <c r="A425" s="23">
        <f>'4JSON'!A419</f>
        <v>14301</v>
      </c>
      <c r="B425" s="20" t="str">
        <f>'4JSON'!B419</f>
        <v>Correspondence Clerks</v>
      </c>
      <c r="C425" s="24" t="str">
        <f>'4JSON'!D419</f>
        <v>Mid</v>
      </c>
      <c r="D425" s="24" t="e">
        <f ca="1">ABS(D$5-'4JSON'!C419)</f>
        <v>#VALUE!</v>
      </c>
      <c r="E425" s="24">
        <f ca="1">ABS(E$5-'4JSON'!E419)</f>
        <v>2</v>
      </c>
      <c r="F425" s="24">
        <f ca="1">ABS(F$5-'4JSON'!F419)</f>
        <v>3</v>
      </c>
      <c r="G425" s="24">
        <f ca="1">ABS(G$5-'4JSON'!G419)</f>
        <v>2</v>
      </c>
      <c r="H425" s="24">
        <f ca="1">ABS(H$5-'4JSON'!H419)</f>
        <v>3</v>
      </c>
      <c r="I425" s="24">
        <f>ABS(I$5-'4JSON'!I419)</f>
        <v>0</v>
      </c>
      <c r="J425" s="24">
        <f>ABS(J$5-'4JSON'!J419)</f>
        <v>0</v>
      </c>
      <c r="K425" s="24">
        <f>ABS(K$5-'4JSON'!K419)</f>
        <v>0</v>
      </c>
      <c r="L425" s="24">
        <f>ABS(L$5-'4JSON'!L419)</f>
        <v>0</v>
      </c>
      <c r="M425" s="53" t="e">
        <f t="shared" ca="1" si="5"/>
        <v>#VALUE!</v>
      </c>
      <c r="N425" s="56" t="e">
        <f t="shared" ca="1" si="6"/>
        <v>#VALUE!</v>
      </c>
      <c r="P425" s="51"/>
      <c r="Q425" s="51"/>
      <c r="S425" s="51"/>
      <c r="T425" s="51"/>
      <c r="Z425" s="55" t="str">
        <f t="shared" si="7"/>
        <v>MID</v>
      </c>
      <c r="AF425" s="51"/>
      <c r="AG425" s="51"/>
      <c r="AH425" s="51"/>
      <c r="AI425" s="52"/>
      <c r="AJ425" s="52"/>
      <c r="AK425" s="52"/>
      <c r="AL425" s="51"/>
      <c r="AM425" s="51"/>
      <c r="AN425" s="51"/>
      <c r="AO425" s="52"/>
      <c r="AP425" s="52"/>
      <c r="AQ425" s="52"/>
      <c r="AR425" s="51"/>
      <c r="AS425" s="51"/>
      <c r="AT425" s="51"/>
      <c r="AU425" s="52"/>
      <c r="AV425" s="52"/>
      <c r="AW425" s="52"/>
      <c r="AX425" s="51"/>
      <c r="AY425" s="51"/>
      <c r="AZ425" s="51"/>
      <c r="BA425" s="52"/>
      <c r="BB425" s="52"/>
      <c r="BC425" s="52"/>
    </row>
    <row r="426" spans="1:55" ht="13" x14ac:dyDescent="0.3">
      <c r="A426" s="23">
        <f>'4JSON'!A420</f>
        <v>53120</v>
      </c>
      <c r="B426" s="20" t="str">
        <f>'4JSON'!B420</f>
        <v>Dancers</v>
      </c>
      <c r="C426" s="24" t="str">
        <f>'4JSON'!D420</f>
        <v>Mid</v>
      </c>
      <c r="D426" s="24" t="e">
        <f ca="1">ABS(D$5-'4JSON'!C420)</f>
        <v>#VALUE!</v>
      </c>
      <c r="E426" s="24">
        <f ca="1">ABS(E$5-'4JSON'!E420)</f>
        <v>2</v>
      </c>
      <c r="F426" s="24">
        <f ca="1">ABS(F$5-'4JSON'!F420)</f>
        <v>3</v>
      </c>
      <c r="G426" s="24">
        <f ca="1">ABS(G$5-'4JSON'!G420)</f>
        <v>2</v>
      </c>
      <c r="H426" s="24">
        <f ca="1">ABS(H$5-'4JSON'!H420)</f>
        <v>3</v>
      </c>
      <c r="I426" s="24">
        <f>ABS(I$5-'4JSON'!I420)</f>
        <v>0</v>
      </c>
      <c r="J426" s="24">
        <f>ABS(J$5-'4JSON'!J420)</f>
        <v>0</v>
      </c>
      <c r="K426" s="24">
        <f>ABS(K$5-'4JSON'!K420)</f>
        <v>0</v>
      </c>
      <c r="L426" s="24">
        <f>ABS(L$5-'4JSON'!L420)</f>
        <v>0</v>
      </c>
      <c r="M426" s="53" t="e">
        <f t="shared" ca="1" si="5"/>
        <v>#VALUE!</v>
      </c>
      <c r="N426" s="56" t="e">
        <f t="shared" ca="1" si="6"/>
        <v>#VALUE!</v>
      </c>
      <c r="P426" s="51"/>
      <c r="Q426" s="51"/>
      <c r="S426" s="51"/>
      <c r="T426" s="51"/>
      <c r="Z426" s="55" t="str">
        <f t="shared" si="7"/>
        <v>MID</v>
      </c>
      <c r="AF426" s="51"/>
      <c r="AG426" s="51"/>
      <c r="AH426" s="51"/>
      <c r="AI426" s="52"/>
      <c r="AJ426" s="52"/>
      <c r="AK426" s="52"/>
      <c r="AL426" s="51"/>
      <c r="AM426" s="51"/>
      <c r="AN426" s="51"/>
      <c r="AO426" s="52"/>
      <c r="AP426" s="52"/>
      <c r="AQ426" s="52"/>
      <c r="AR426" s="51"/>
      <c r="AS426" s="51"/>
      <c r="AT426" s="51"/>
      <c r="AU426" s="52"/>
      <c r="AV426" s="52"/>
      <c r="AW426" s="52"/>
      <c r="AX426" s="51"/>
      <c r="AY426" s="51"/>
      <c r="AZ426" s="51"/>
      <c r="BA426" s="52"/>
      <c r="BB426" s="52"/>
      <c r="BC426" s="52"/>
    </row>
    <row r="427" spans="1:55" ht="13" x14ac:dyDescent="0.3">
      <c r="A427" s="23">
        <f>'4JSON'!A421</f>
        <v>14301</v>
      </c>
      <c r="B427" s="20" t="str">
        <f>'4JSON'!B421</f>
        <v>Classified Advertising Clerks</v>
      </c>
      <c r="C427" s="24" t="str">
        <f>'4JSON'!D421</f>
        <v>Mid</v>
      </c>
      <c r="D427" s="24" t="e">
        <f ca="1">ABS(D$5-'4JSON'!C421)</f>
        <v>#VALUE!</v>
      </c>
      <c r="E427" s="24">
        <f ca="1">ABS(E$5-'4JSON'!E421)</f>
        <v>2</v>
      </c>
      <c r="F427" s="24">
        <f ca="1">ABS(F$5-'4JSON'!F421)</f>
        <v>3</v>
      </c>
      <c r="G427" s="24">
        <f ca="1">ABS(G$5-'4JSON'!G421)</f>
        <v>2</v>
      </c>
      <c r="H427" s="24">
        <f ca="1">ABS(H$5-'4JSON'!H421)</f>
        <v>3</v>
      </c>
      <c r="I427" s="24">
        <f>ABS(I$5-'4JSON'!I421)</f>
        <v>0</v>
      </c>
      <c r="J427" s="24">
        <f>ABS(J$5-'4JSON'!J421)</f>
        <v>0</v>
      </c>
      <c r="K427" s="24">
        <f>ABS(K$5-'4JSON'!K421)</f>
        <v>0</v>
      </c>
      <c r="L427" s="24">
        <f>ABS(L$5-'4JSON'!L421)</f>
        <v>0</v>
      </c>
      <c r="M427" s="53" t="e">
        <f t="shared" ca="1" si="5"/>
        <v>#VALUE!</v>
      </c>
      <c r="N427" s="56" t="e">
        <f t="shared" ca="1" si="6"/>
        <v>#VALUE!</v>
      </c>
      <c r="P427" s="51"/>
      <c r="Q427" s="51"/>
      <c r="S427" s="51"/>
      <c r="T427" s="51"/>
      <c r="Z427" s="55" t="str">
        <f t="shared" si="7"/>
        <v>MID</v>
      </c>
      <c r="AF427" s="51"/>
      <c r="AG427" s="51"/>
      <c r="AH427" s="51"/>
      <c r="AI427" s="52"/>
      <c r="AJ427" s="52"/>
      <c r="AK427" s="52"/>
      <c r="AL427" s="51"/>
      <c r="AM427" s="51"/>
      <c r="AN427" s="51"/>
      <c r="AO427" s="52"/>
      <c r="AP427" s="52"/>
      <c r="AQ427" s="52"/>
      <c r="AR427" s="51"/>
      <c r="AS427" s="51"/>
      <c r="AT427" s="51"/>
      <c r="AU427" s="52"/>
      <c r="AV427" s="52"/>
      <c r="AW427" s="52"/>
      <c r="AX427" s="51"/>
      <c r="AY427" s="51"/>
      <c r="AZ427" s="51"/>
      <c r="BA427" s="52"/>
      <c r="BB427" s="52"/>
      <c r="BC427" s="52"/>
    </row>
    <row r="428" spans="1:55" ht="13" x14ac:dyDescent="0.3">
      <c r="A428" s="23">
        <f>'4JSON'!A422</f>
        <v>14100</v>
      </c>
      <c r="B428" s="20" t="str">
        <f>'4JSON'!B422</f>
        <v>File Clerks</v>
      </c>
      <c r="C428" s="24" t="str">
        <f>'4JSON'!D422</f>
        <v>Mid</v>
      </c>
      <c r="D428" s="24" t="e">
        <f ca="1">ABS(D$5-'4JSON'!C422)</f>
        <v>#VALUE!</v>
      </c>
      <c r="E428" s="24">
        <f ca="1">ABS(E$5-'4JSON'!E422)</f>
        <v>2</v>
      </c>
      <c r="F428" s="24">
        <f ca="1">ABS(F$5-'4JSON'!F422)</f>
        <v>3</v>
      </c>
      <c r="G428" s="24">
        <f ca="1">ABS(G$5-'4JSON'!G422)</f>
        <v>2</v>
      </c>
      <c r="H428" s="24">
        <f ca="1">ABS(H$5-'4JSON'!H422)</f>
        <v>3</v>
      </c>
      <c r="I428" s="24">
        <f>ABS(I$5-'4JSON'!I422)</f>
        <v>0</v>
      </c>
      <c r="J428" s="24">
        <f>ABS(J$5-'4JSON'!J422)</f>
        <v>0</v>
      </c>
      <c r="K428" s="24">
        <f>ABS(K$5-'4JSON'!K422)</f>
        <v>0</v>
      </c>
      <c r="L428" s="24">
        <f>ABS(L$5-'4JSON'!L422)</f>
        <v>0</v>
      </c>
      <c r="M428" s="53" t="e">
        <f t="shared" ca="1" si="5"/>
        <v>#VALUE!</v>
      </c>
      <c r="N428" s="56" t="e">
        <f t="shared" ca="1" si="6"/>
        <v>#VALUE!</v>
      </c>
      <c r="P428" s="51"/>
      <c r="Q428" s="51"/>
      <c r="S428" s="51"/>
      <c r="T428" s="51"/>
      <c r="Z428" s="55" t="str">
        <f t="shared" si="7"/>
        <v>MID</v>
      </c>
      <c r="AF428" s="51"/>
      <c r="AG428" s="51"/>
      <c r="AH428" s="51"/>
      <c r="AI428" s="52"/>
      <c r="AJ428" s="52"/>
      <c r="AK428" s="52"/>
      <c r="AL428" s="51"/>
      <c r="AM428" s="51"/>
      <c r="AN428" s="51"/>
      <c r="AO428" s="52"/>
      <c r="AP428" s="52"/>
      <c r="AQ428" s="52"/>
      <c r="AR428" s="51"/>
      <c r="AS428" s="51"/>
      <c r="AT428" s="51"/>
      <c r="AU428" s="52"/>
      <c r="AV428" s="52"/>
      <c r="AW428" s="52"/>
      <c r="AX428" s="51"/>
      <c r="AY428" s="51"/>
      <c r="AZ428" s="51"/>
      <c r="BA428" s="52"/>
      <c r="BB428" s="52"/>
      <c r="BC428" s="52"/>
    </row>
    <row r="429" spans="1:55" ht="13" x14ac:dyDescent="0.3">
      <c r="A429" s="23">
        <f>'4JSON'!A423</f>
        <v>11100</v>
      </c>
      <c r="B429" s="20" t="str">
        <f>'4JSON'!B423</f>
        <v>Financial Auditors</v>
      </c>
      <c r="C429" s="24" t="str">
        <f>'4JSON'!D423</f>
        <v>Mid</v>
      </c>
      <c r="D429" s="24" t="e">
        <f ca="1">ABS(D$5-'4JSON'!C423)</f>
        <v>#VALUE!</v>
      </c>
      <c r="E429" s="24">
        <f ca="1">ABS(E$5-'4JSON'!E423)</f>
        <v>2</v>
      </c>
      <c r="F429" s="24">
        <f ca="1">ABS(F$5-'4JSON'!F423)</f>
        <v>3</v>
      </c>
      <c r="G429" s="24">
        <f ca="1">ABS(G$5-'4JSON'!G423)</f>
        <v>2</v>
      </c>
      <c r="H429" s="24">
        <f ca="1">ABS(H$5-'4JSON'!H423)</f>
        <v>3</v>
      </c>
      <c r="I429" s="24">
        <f>ABS(I$5-'4JSON'!I423)</f>
        <v>0</v>
      </c>
      <c r="J429" s="24">
        <f>ABS(J$5-'4JSON'!J423)</f>
        <v>0</v>
      </c>
      <c r="K429" s="24">
        <f>ABS(K$5-'4JSON'!K423)</f>
        <v>0</v>
      </c>
      <c r="L429" s="24">
        <f>ABS(L$5-'4JSON'!L423)</f>
        <v>0</v>
      </c>
      <c r="M429" s="53" t="e">
        <f t="shared" ca="1" si="5"/>
        <v>#VALUE!</v>
      </c>
      <c r="N429" s="56" t="e">
        <f t="shared" ca="1" si="6"/>
        <v>#VALUE!</v>
      </c>
      <c r="P429" s="51"/>
      <c r="Q429" s="51"/>
      <c r="S429" s="51"/>
      <c r="T429" s="51"/>
      <c r="Z429" s="55" t="str">
        <f t="shared" si="7"/>
        <v>MID</v>
      </c>
      <c r="AF429" s="51"/>
      <c r="AG429" s="51"/>
      <c r="AH429" s="51"/>
      <c r="AI429" s="52"/>
      <c r="AJ429" s="52"/>
      <c r="AK429" s="52"/>
      <c r="AL429" s="51"/>
      <c r="AM429" s="51"/>
      <c r="AN429" s="51"/>
      <c r="AO429" s="52"/>
      <c r="AP429" s="52"/>
      <c r="AQ429" s="52"/>
      <c r="AR429" s="51"/>
      <c r="AS429" s="51"/>
      <c r="AT429" s="51"/>
      <c r="AU429" s="52"/>
      <c r="AV429" s="52"/>
      <c r="AW429" s="52"/>
      <c r="AX429" s="51"/>
      <c r="AY429" s="51"/>
      <c r="AZ429" s="51"/>
      <c r="BA429" s="52"/>
      <c r="BB429" s="52"/>
      <c r="BC429" s="52"/>
    </row>
    <row r="430" spans="1:55" ht="13" x14ac:dyDescent="0.3">
      <c r="A430" s="23">
        <f>'4JSON'!A424</f>
        <v>22111</v>
      </c>
      <c r="B430" s="20" t="str">
        <f>'4JSON'!B424</f>
        <v>Fish and Fish Products Inspectors</v>
      </c>
      <c r="C430" s="24" t="str">
        <f>'4JSON'!D424</f>
        <v>Mid</v>
      </c>
      <c r="D430" s="24" t="e">
        <f ca="1">ABS(D$5-'4JSON'!C424)</f>
        <v>#VALUE!</v>
      </c>
      <c r="E430" s="24">
        <f ca="1">ABS(E$5-'4JSON'!E424)</f>
        <v>2</v>
      </c>
      <c r="F430" s="24">
        <f ca="1">ABS(F$5-'4JSON'!F424)</f>
        <v>3</v>
      </c>
      <c r="G430" s="24">
        <f ca="1">ABS(G$5-'4JSON'!G424)</f>
        <v>2</v>
      </c>
      <c r="H430" s="24">
        <f ca="1">ABS(H$5-'4JSON'!H424)</f>
        <v>3</v>
      </c>
      <c r="I430" s="24">
        <f>ABS(I$5-'4JSON'!I424)</f>
        <v>0</v>
      </c>
      <c r="J430" s="24">
        <f>ABS(J$5-'4JSON'!J424)</f>
        <v>0</v>
      </c>
      <c r="K430" s="24">
        <f>ABS(K$5-'4JSON'!K424)</f>
        <v>0</v>
      </c>
      <c r="L430" s="24">
        <f>ABS(L$5-'4JSON'!L424)</f>
        <v>0</v>
      </c>
      <c r="M430" s="53" t="e">
        <f t="shared" ca="1" si="5"/>
        <v>#VALUE!</v>
      </c>
      <c r="N430" s="56" t="e">
        <f t="shared" ca="1" si="6"/>
        <v>#VALUE!</v>
      </c>
      <c r="P430" s="51"/>
      <c r="Q430" s="51"/>
      <c r="S430" s="51"/>
      <c r="T430" s="51"/>
      <c r="Z430" s="55" t="str">
        <f t="shared" si="7"/>
        <v>MID</v>
      </c>
      <c r="AF430" s="51"/>
      <c r="AG430" s="51"/>
      <c r="AH430" s="51"/>
      <c r="AI430" s="52"/>
      <c r="AJ430" s="52"/>
      <c r="AK430" s="52"/>
      <c r="AL430" s="51"/>
      <c r="AM430" s="51"/>
      <c r="AN430" s="51"/>
      <c r="AO430" s="52"/>
      <c r="AP430" s="52"/>
      <c r="AQ430" s="52"/>
      <c r="AR430" s="51"/>
      <c r="AS430" s="51"/>
      <c r="AT430" s="51"/>
      <c r="AU430" s="52"/>
      <c r="AV430" s="52"/>
      <c r="AW430" s="52"/>
      <c r="AX430" s="51"/>
      <c r="AY430" s="51"/>
      <c r="AZ430" s="51"/>
      <c r="BA430" s="52"/>
      <c r="BB430" s="52"/>
      <c r="BC430" s="52"/>
    </row>
    <row r="431" spans="1:55" ht="13" x14ac:dyDescent="0.3">
      <c r="A431" s="23">
        <f>'4JSON'!A425</f>
        <v>22111</v>
      </c>
      <c r="B431" s="20" t="str">
        <f>'4JSON'!B425</f>
        <v>Fruit and Vegetables Inspectors</v>
      </c>
      <c r="C431" s="24" t="str">
        <f>'4JSON'!D425</f>
        <v>Mid</v>
      </c>
      <c r="D431" s="24" t="e">
        <f ca="1">ABS(D$5-'4JSON'!C425)</f>
        <v>#VALUE!</v>
      </c>
      <c r="E431" s="24">
        <f ca="1">ABS(E$5-'4JSON'!E425)</f>
        <v>2</v>
      </c>
      <c r="F431" s="24">
        <f ca="1">ABS(F$5-'4JSON'!F425)</f>
        <v>3</v>
      </c>
      <c r="G431" s="24">
        <f ca="1">ABS(G$5-'4JSON'!G425)</f>
        <v>2</v>
      </c>
      <c r="H431" s="24">
        <f ca="1">ABS(H$5-'4JSON'!H425)</f>
        <v>3</v>
      </c>
      <c r="I431" s="24">
        <f>ABS(I$5-'4JSON'!I425)</f>
        <v>0</v>
      </c>
      <c r="J431" s="24">
        <f>ABS(J$5-'4JSON'!J425)</f>
        <v>0</v>
      </c>
      <c r="K431" s="24">
        <f>ABS(K$5-'4JSON'!K425)</f>
        <v>0</v>
      </c>
      <c r="L431" s="24">
        <f>ABS(L$5-'4JSON'!L425)</f>
        <v>0</v>
      </c>
      <c r="M431" s="53" t="e">
        <f t="shared" ca="1" si="5"/>
        <v>#VALUE!</v>
      </c>
      <c r="N431" s="56" t="e">
        <f t="shared" ca="1" si="6"/>
        <v>#VALUE!</v>
      </c>
      <c r="P431" s="51"/>
      <c r="Q431" s="51"/>
      <c r="S431" s="51"/>
      <c r="T431" s="51"/>
      <c r="Z431" s="55" t="str">
        <f t="shared" si="7"/>
        <v>MID</v>
      </c>
      <c r="AF431" s="51"/>
      <c r="AG431" s="51"/>
      <c r="AH431" s="51"/>
      <c r="AI431" s="52"/>
      <c r="AJ431" s="52"/>
      <c r="AK431" s="52"/>
      <c r="AL431" s="51"/>
      <c r="AM431" s="51"/>
      <c r="AN431" s="51"/>
      <c r="AO431" s="52"/>
      <c r="AP431" s="52"/>
      <c r="AQ431" s="52"/>
      <c r="AR431" s="51"/>
      <c r="AS431" s="51"/>
      <c r="AT431" s="51"/>
      <c r="AU431" s="52"/>
      <c r="AV431" s="52"/>
      <c r="AW431" s="52"/>
      <c r="AX431" s="51"/>
      <c r="AY431" s="51"/>
      <c r="AZ431" s="51"/>
      <c r="BA431" s="52"/>
      <c r="BB431" s="52"/>
      <c r="BC431" s="52"/>
    </row>
    <row r="432" spans="1:55" ht="13" x14ac:dyDescent="0.3">
      <c r="A432" s="23">
        <f>'4JSON'!A426</f>
        <v>22111</v>
      </c>
      <c r="B432" s="20" t="str">
        <f>'4JSON'!B426</f>
        <v>Grain Inspectors</v>
      </c>
      <c r="C432" s="24" t="str">
        <f>'4JSON'!D426</f>
        <v>Mid</v>
      </c>
      <c r="D432" s="24" t="e">
        <f ca="1">ABS(D$5-'4JSON'!C426)</f>
        <v>#VALUE!</v>
      </c>
      <c r="E432" s="24">
        <f ca="1">ABS(E$5-'4JSON'!E426)</f>
        <v>2</v>
      </c>
      <c r="F432" s="24">
        <f ca="1">ABS(F$5-'4JSON'!F426)</f>
        <v>3</v>
      </c>
      <c r="G432" s="24">
        <f ca="1">ABS(G$5-'4JSON'!G426)</f>
        <v>2</v>
      </c>
      <c r="H432" s="24">
        <f ca="1">ABS(H$5-'4JSON'!H426)</f>
        <v>3</v>
      </c>
      <c r="I432" s="24">
        <f>ABS(I$5-'4JSON'!I426)</f>
        <v>0</v>
      </c>
      <c r="J432" s="24">
        <f>ABS(J$5-'4JSON'!J426)</f>
        <v>0</v>
      </c>
      <c r="K432" s="24">
        <f>ABS(K$5-'4JSON'!K426)</f>
        <v>0</v>
      </c>
      <c r="L432" s="24">
        <f>ABS(L$5-'4JSON'!L426)</f>
        <v>0</v>
      </c>
      <c r="M432" s="53" t="e">
        <f t="shared" ca="1" si="5"/>
        <v>#VALUE!</v>
      </c>
      <c r="N432" s="56" t="e">
        <f t="shared" ca="1" si="6"/>
        <v>#VALUE!</v>
      </c>
      <c r="P432" s="51"/>
      <c r="Q432" s="51"/>
      <c r="S432" s="51"/>
      <c r="T432" s="51"/>
      <c r="Z432" s="55" t="str">
        <f t="shared" si="7"/>
        <v>MID</v>
      </c>
      <c r="AF432" s="51"/>
      <c r="AG432" s="51"/>
      <c r="AH432" s="51"/>
      <c r="AI432" s="52"/>
      <c r="AJ432" s="52"/>
      <c r="AK432" s="52"/>
      <c r="AL432" s="51"/>
      <c r="AM432" s="51"/>
      <c r="AN432" s="51"/>
      <c r="AO432" s="52"/>
      <c r="AP432" s="52"/>
      <c r="AQ432" s="52"/>
      <c r="AR432" s="51"/>
      <c r="AS432" s="51"/>
      <c r="AT432" s="51"/>
      <c r="AU432" s="52"/>
      <c r="AV432" s="52"/>
      <c r="AW432" s="52"/>
      <c r="AX432" s="51"/>
      <c r="AY432" s="51"/>
      <c r="AZ432" s="51"/>
      <c r="BA432" s="52"/>
      <c r="BB432" s="52"/>
      <c r="BC432" s="52"/>
    </row>
    <row r="433" spans="1:55" ht="13" x14ac:dyDescent="0.3">
      <c r="A433" s="23">
        <f>'4JSON'!A427</f>
        <v>14100</v>
      </c>
      <c r="B433" s="20" t="str">
        <f>'4JSON'!B427</f>
        <v>Health Records Technicians</v>
      </c>
      <c r="C433" s="24" t="str">
        <f>'4JSON'!D427</f>
        <v>Mid</v>
      </c>
      <c r="D433" s="24" t="e">
        <f ca="1">ABS(D$5-'4JSON'!C427)</f>
        <v>#VALUE!</v>
      </c>
      <c r="E433" s="24">
        <f ca="1">ABS(E$5-'4JSON'!E427)</f>
        <v>2</v>
      </c>
      <c r="F433" s="24">
        <f ca="1">ABS(F$5-'4JSON'!F427)</f>
        <v>3</v>
      </c>
      <c r="G433" s="24">
        <f ca="1">ABS(G$5-'4JSON'!G427)</f>
        <v>2</v>
      </c>
      <c r="H433" s="24">
        <f ca="1">ABS(H$5-'4JSON'!H427)</f>
        <v>3</v>
      </c>
      <c r="I433" s="24">
        <f>ABS(I$5-'4JSON'!I427)</f>
        <v>0</v>
      </c>
      <c r="J433" s="24">
        <f>ABS(J$5-'4JSON'!J427)</f>
        <v>0</v>
      </c>
      <c r="K433" s="24">
        <f>ABS(K$5-'4JSON'!K427)</f>
        <v>0</v>
      </c>
      <c r="L433" s="24">
        <f>ABS(L$5-'4JSON'!L427)</f>
        <v>0</v>
      </c>
      <c r="M433" s="53" t="e">
        <f t="shared" ca="1" si="5"/>
        <v>#VALUE!</v>
      </c>
      <c r="N433" s="56" t="e">
        <f t="shared" ca="1" si="6"/>
        <v>#VALUE!</v>
      </c>
      <c r="P433" s="51"/>
      <c r="Q433" s="51"/>
      <c r="S433" s="51"/>
      <c r="T433" s="51"/>
      <c r="Z433" s="55" t="str">
        <f t="shared" si="7"/>
        <v>MID</v>
      </c>
      <c r="AF433" s="51"/>
      <c r="AG433" s="51"/>
      <c r="AH433" s="51"/>
      <c r="AI433" s="52"/>
      <c r="AJ433" s="52"/>
      <c r="AK433" s="52"/>
      <c r="AL433" s="51"/>
      <c r="AM433" s="51"/>
      <c r="AN433" s="51"/>
      <c r="AO433" s="52"/>
      <c r="AP433" s="52"/>
      <c r="AQ433" s="52"/>
      <c r="AR433" s="51"/>
      <c r="AS433" s="51"/>
      <c r="AT433" s="51"/>
      <c r="AU433" s="52"/>
      <c r="AV433" s="52"/>
      <c r="AW433" s="52"/>
      <c r="AX433" s="51"/>
      <c r="AY433" s="51"/>
      <c r="AZ433" s="51"/>
      <c r="BA433" s="52"/>
      <c r="BB433" s="52"/>
      <c r="BC433" s="52"/>
    </row>
    <row r="434" spans="1:55" ht="13" x14ac:dyDescent="0.3">
      <c r="A434" s="23">
        <f>'4JSON'!A428</f>
        <v>22231</v>
      </c>
      <c r="B434" s="20" t="str">
        <f>'4JSON'!B428</f>
        <v>Inspectors, Weights and Measures</v>
      </c>
      <c r="C434" s="24" t="str">
        <f>'4JSON'!D428</f>
        <v>Mid</v>
      </c>
      <c r="D434" s="24" t="e">
        <f ca="1">ABS(D$5-'4JSON'!C428)</f>
        <v>#VALUE!</v>
      </c>
      <c r="E434" s="24">
        <f ca="1">ABS(E$5-'4JSON'!E428)</f>
        <v>2</v>
      </c>
      <c r="F434" s="24">
        <f ca="1">ABS(F$5-'4JSON'!F428)</f>
        <v>3</v>
      </c>
      <c r="G434" s="24">
        <f ca="1">ABS(G$5-'4JSON'!G428)</f>
        <v>2</v>
      </c>
      <c r="H434" s="24">
        <f ca="1">ABS(H$5-'4JSON'!H428)</f>
        <v>3</v>
      </c>
      <c r="I434" s="24">
        <f>ABS(I$5-'4JSON'!I428)</f>
        <v>0</v>
      </c>
      <c r="J434" s="24">
        <f>ABS(J$5-'4JSON'!J428)</f>
        <v>0</v>
      </c>
      <c r="K434" s="24">
        <f>ABS(K$5-'4JSON'!K428)</f>
        <v>0</v>
      </c>
      <c r="L434" s="24">
        <f>ABS(L$5-'4JSON'!L428)</f>
        <v>0</v>
      </c>
      <c r="M434" s="53" t="e">
        <f t="shared" ca="1" si="5"/>
        <v>#VALUE!</v>
      </c>
      <c r="N434" s="56" t="e">
        <f t="shared" ca="1" si="6"/>
        <v>#VALUE!</v>
      </c>
      <c r="P434" s="51"/>
      <c r="Q434" s="51"/>
      <c r="S434" s="51"/>
      <c r="T434" s="51"/>
      <c r="Z434" s="55" t="str">
        <f t="shared" si="7"/>
        <v>MID</v>
      </c>
      <c r="AF434" s="51"/>
      <c r="AG434" s="51"/>
      <c r="AH434" s="51"/>
      <c r="AI434" s="52"/>
      <c r="AJ434" s="52"/>
      <c r="AK434" s="52"/>
      <c r="AL434" s="51"/>
      <c r="AM434" s="51"/>
      <c r="AN434" s="51"/>
      <c r="AO434" s="52"/>
      <c r="AP434" s="52"/>
      <c r="AQ434" s="52"/>
      <c r="AR434" s="51"/>
      <c r="AS434" s="51"/>
      <c r="AT434" s="51"/>
      <c r="AU434" s="52"/>
      <c r="AV434" s="52"/>
      <c r="AW434" s="52"/>
      <c r="AX434" s="51"/>
      <c r="AY434" s="51"/>
      <c r="AZ434" s="51"/>
      <c r="BA434" s="52"/>
      <c r="BB434" s="52"/>
      <c r="BC434" s="52"/>
    </row>
    <row r="435" spans="1:55" ht="13" x14ac:dyDescent="0.3">
      <c r="A435" s="23">
        <f>'4JSON'!A429</f>
        <v>22111</v>
      </c>
      <c r="B435" s="20" t="str">
        <f>'4JSON'!B429</f>
        <v>Meat Inspectors</v>
      </c>
      <c r="C435" s="24" t="str">
        <f>'4JSON'!D429</f>
        <v>Mid</v>
      </c>
      <c r="D435" s="24" t="e">
        <f ca="1">ABS(D$5-'4JSON'!C429)</f>
        <v>#VALUE!</v>
      </c>
      <c r="E435" s="24">
        <f ca="1">ABS(E$5-'4JSON'!E429)</f>
        <v>2</v>
      </c>
      <c r="F435" s="24">
        <f ca="1">ABS(F$5-'4JSON'!F429)</f>
        <v>3</v>
      </c>
      <c r="G435" s="24">
        <f ca="1">ABS(G$5-'4JSON'!G429)</f>
        <v>2</v>
      </c>
      <c r="H435" s="24">
        <f ca="1">ABS(H$5-'4JSON'!H429)</f>
        <v>3</v>
      </c>
      <c r="I435" s="24">
        <f>ABS(I$5-'4JSON'!I429)</f>
        <v>0</v>
      </c>
      <c r="J435" s="24">
        <f>ABS(J$5-'4JSON'!J429)</f>
        <v>0</v>
      </c>
      <c r="K435" s="24">
        <f>ABS(K$5-'4JSON'!K429)</f>
        <v>0</v>
      </c>
      <c r="L435" s="24">
        <f>ABS(L$5-'4JSON'!L429)</f>
        <v>0</v>
      </c>
      <c r="M435" s="53" t="e">
        <f t="shared" ca="1" si="5"/>
        <v>#VALUE!</v>
      </c>
      <c r="N435" s="56" t="e">
        <f t="shared" ca="1" si="6"/>
        <v>#VALUE!</v>
      </c>
      <c r="P435" s="51"/>
      <c r="Q435" s="51"/>
      <c r="S435" s="51"/>
      <c r="T435" s="51"/>
      <c r="Z435" s="55" t="str">
        <f t="shared" si="7"/>
        <v>MID</v>
      </c>
      <c r="AF435" s="51"/>
      <c r="AG435" s="51"/>
      <c r="AH435" s="51"/>
      <c r="AI435" s="52"/>
      <c r="AJ435" s="52"/>
      <c r="AK435" s="52"/>
      <c r="AL435" s="51"/>
      <c r="AM435" s="51"/>
      <c r="AN435" s="51"/>
      <c r="AO435" s="52"/>
      <c r="AP435" s="52"/>
      <c r="AQ435" s="52"/>
      <c r="AR435" s="51"/>
      <c r="AS435" s="51"/>
      <c r="AT435" s="51"/>
      <c r="AU435" s="52"/>
      <c r="AV435" s="52"/>
      <c r="AW435" s="52"/>
      <c r="AX435" s="51"/>
      <c r="AY435" s="51"/>
      <c r="AZ435" s="51"/>
      <c r="BA435" s="52"/>
      <c r="BB435" s="52"/>
      <c r="BC435" s="52"/>
    </row>
    <row r="436" spans="1:55" ht="13" x14ac:dyDescent="0.3">
      <c r="A436" s="23">
        <f>'4JSON'!A430</f>
        <v>22231</v>
      </c>
      <c r="B436" s="20" t="str">
        <f>'4JSON'!B430</f>
        <v>Motor Vehicle Defects Investigators</v>
      </c>
      <c r="C436" s="24" t="str">
        <f>'4JSON'!D430</f>
        <v>Mid</v>
      </c>
      <c r="D436" s="24" t="e">
        <f ca="1">ABS(D$5-'4JSON'!C430)</f>
        <v>#VALUE!</v>
      </c>
      <c r="E436" s="24">
        <f ca="1">ABS(E$5-'4JSON'!E430)</f>
        <v>2</v>
      </c>
      <c r="F436" s="24">
        <f ca="1">ABS(F$5-'4JSON'!F430)</f>
        <v>3</v>
      </c>
      <c r="G436" s="24">
        <f ca="1">ABS(G$5-'4JSON'!G430)</f>
        <v>2</v>
      </c>
      <c r="H436" s="24">
        <f ca="1">ABS(H$5-'4JSON'!H430)</f>
        <v>3</v>
      </c>
      <c r="I436" s="24">
        <f>ABS(I$5-'4JSON'!I430)</f>
        <v>0</v>
      </c>
      <c r="J436" s="24">
        <f>ABS(J$5-'4JSON'!J430)</f>
        <v>0</v>
      </c>
      <c r="K436" s="24">
        <f>ABS(K$5-'4JSON'!K430)</f>
        <v>0</v>
      </c>
      <c r="L436" s="24">
        <f>ABS(L$5-'4JSON'!L430)</f>
        <v>0</v>
      </c>
      <c r="M436" s="53" t="e">
        <f t="shared" ca="1" si="5"/>
        <v>#VALUE!</v>
      </c>
      <c r="N436" s="56" t="e">
        <f t="shared" ca="1" si="6"/>
        <v>#VALUE!</v>
      </c>
      <c r="P436" s="51"/>
      <c r="Q436" s="51"/>
      <c r="S436" s="51"/>
      <c r="T436" s="51"/>
      <c r="Z436" s="55" t="str">
        <f t="shared" si="7"/>
        <v>MID</v>
      </c>
      <c r="AF436" s="51"/>
      <c r="AG436" s="51"/>
      <c r="AH436" s="51"/>
      <c r="AI436" s="52"/>
      <c r="AJ436" s="52"/>
      <c r="AK436" s="52"/>
      <c r="AL436" s="51"/>
      <c r="AM436" s="51"/>
      <c r="AN436" s="51"/>
      <c r="AO436" s="52"/>
      <c r="AP436" s="52"/>
      <c r="AQ436" s="52"/>
      <c r="AR436" s="51"/>
      <c r="AS436" s="51"/>
      <c r="AT436" s="51"/>
      <c r="AU436" s="52"/>
      <c r="AV436" s="52"/>
      <c r="AW436" s="52"/>
      <c r="AX436" s="51"/>
      <c r="AY436" s="51"/>
      <c r="AZ436" s="51"/>
      <c r="BA436" s="52"/>
      <c r="BB436" s="52"/>
      <c r="BC436" s="52"/>
    </row>
    <row r="437" spans="1:55" ht="13" x14ac:dyDescent="0.3">
      <c r="A437" s="23">
        <f>'4JSON'!A431</f>
        <v>22111</v>
      </c>
      <c r="B437" s="20" t="str">
        <f>'4JSON'!B431</f>
        <v>Plant Protection Inspectors</v>
      </c>
      <c r="C437" s="24" t="str">
        <f>'4JSON'!D431</f>
        <v>Mid</v>
      </c>
      <c r="D437" s="24" t="e">
        <f ca="1">ABS(D$5-'4JSON'!C431)</f>
        <v>#VALUE!</v>
      </c>
      <c r="E437" s="24">
        <f ca="1">ABS(E$5-'4JSON'!E431)</f>
        <v>2</v>
      </c>
      <c r="F437" s="24">
        <f ca="1">ABS(F$5-'4JSON'!F431)</f>
        <v>3</v>
      </c>
      <c r="G437" s="24">
        <f ca="1">ABS(G$5-'4JSON'!G431)</f>
        <v>2</v>
      </c>
      <c r="H437" s="24">
        <f ca="1">ABS(H$5-'4JSON'!H431)</f>
        <v>3</v>
      </c>
      <c r="I437" s="24">
        <f>ABS(I$5-'4JSON'!I431)</f>
        <v>0</v>
      </c>
      <c r="J437" s="24">
        <f>ABS(J$5-'4JSON'!J431)</f>
        <v>0</v>
      </c>
      <c r="K437" s="24">
        <f>ABS(K$5-'4JSON'!K431)</f>
        <v>0</v>
      </c>
      <c r="L437" s="24">
        <f>ABS(L$5-'4JSON'!L431)</f>
        <v>0</v>
      </c>
      <c r="M437" s="53" t="e">
        <f t="shared" ca="1" si="5"/>
        <v>#VALUE!</v>
      </c>
      <c r="N437" s="56" t="e">
        <f t="shared" ca="1" si="6"/>
        <v>#VALUE!</v>
      </c>
      <c r="P437" s="51"/>
      <c r="Q437" s="51"/>
      <c r="S437" s="51"/>
      <c r="T437" s="51"/>
      <c r="Z437" s="55" t="str">
        <f t="shared" si="7"/>
        <v>MID</v>
      </c>
      <c r="AF437" s="51"/>
      <c r="AG437" s="51"/>
      <c r="AH437" s="51"/>
      <c r="AI437" s="52"/>
      <c r="AJ437" s="52"/>
      <c r="AK437" s="52"/>
      <c r="AL437" s="51"/>
      <c r="AM437" s="51"/>
      <c r="AN437" s="51"/>
      <c r="AO437" s="52"/>
      <c r="AP437" s="52"/>
      <c r="AQ437" s="52"/>
      <c r="AR437" s="51"/>
      <c r="AS437" s="51"/>
      <c r="AT437" s="51"/>
      <c r="AU437" s="52"/>
      <c r="AV437" s="52"/>
      <c r="AW437" s="52"/>
      <c r="AX437" s="51"/>
      <c r="AY437" s="51"/>
      <c r="AZ437" s="51"/>
      <c r="BA437" s="52"/>
      <c r="BB437" s="52"/>
      <c r="BC437" s="52"/>
    </row>
    <row r="438" spans="1:55" ht="13" x14ac:dyDescent="0.3">
      <c r="A438" s="23">
        <f>'4JSON'!A432</f>
        <v>14301</v>
      </c>
      <c r="B438" s="20" t="str">
        <f>'4JSON'!B432</f>
        <v>Proofreaders</v>
      </c>
      <c r="C438" s="24" t="str">
        <f>'4JSON'!D432</f>
        <v>Mid</v>
      </c>
      <c r="D438" s="24" t="e">
        <f ca="1">ABS(D$5-'4JSON'!C432)</f>
        <v>#VALUE!</v>
      </c>
      <c r="E438" s="24">
        <f ca="1">ABS(E$5-'4JSON'!E432)</f>
        <v>2</v>
      </c>
      <c r="F438" s="24">
        <f ca="1">ABS(F$5-'4JSON'!F432)</f>
        <v>3</v>
      </c>
      <c r="G438" s="24">
        <f ca="1">ABS(G$5-'4JSON'!G432)</f>
        <v>2</v>
      </c>
      <c r="H438" s="24">
        <f ca="1">ABS(H$5-'4JSON'!H432)</f>
        <v>3</v>
      </c>
      <c r="I438" s="24">
        <f>ABS(I$5-'4JSON'!I432)</f>
        <v>0</v>
      </c>
      <c r="J438" s="24">
        <f>ABS(J$5-'4JSON'!J432)</f>
        <v>0</v>
      </c>
      <c r="K438" s="24">
        <f>ABS(K$5-'4JSON'!K432)</f>
        <v>0</v>
      </c>
      <c r="L438" s="24">
        <f>ABS(L$5-'4JSON'!L432)</f>
        <v>0</v>
      </c>
      <c r="M438" s="53" t="e">
        <f t="shared" ca="1" si="5"/>
        <v>#VALUE!</v>
      </c>
      <c r="N438" s="56" t="e">
        <f t="shared" ca="1" si="6"/>
        <v>#VALUE!</v>
      </c>
      <c r="P438" s="51"/>
      <c r="Q438" s="51"/>
      <c r="S438" s="51"/>
      <c r="T438" s="51"/>
      <c r="Z438" s="55" t="str">
        <f t="shared" si="7"/>
        <v>MID</v>
      </c>
      <c r="AF438" s="51"/>
      <c r="AG438" s="51"/>
      <c r="AH438" s="51"/>
      <c r="AI438" s="52"/>
      <c r="AJ438" s="52"/>
      <c r="AK438" s="52"/>
      <c r="AL438" s="51"/>
      <c r="AM438" s="51"/>
      <c r="AN438" s="51"/>
      <c r="AO438" s="52"/>
      <c r="AP438" s="52"/>
      <c r="AQ438" s="52"/>
      <c r="AR438" s="51"/>
      <c r="AS438" s="51"/>
      <c r="AT438" s="51"/>
      <c r="AU438" s="52"/>
      <c r="AV438" s="52"/>
      <c r="AW438" s="52"/>
      <c r="AX438" s="51"/>
      <c r="AY438" s="51"/>
      <c r="AZ438" s="51"/>
      <c r="BA438" s="52"/>
      <c r="BB438" s="52"/>
      <c r="BC438" s="52"/>
    </row>
    <row r="439" spans="1:55" ht="13" x14ac:dyDescent="0.3">
      <c r="A439" s="23">
        <f>'4JSON'!A433</f>
        <v>14301</v>
      </c>
      <c r="B439" s="20" t="str">
        <f>'4JSON'!B433</f>
        <v>Readers and Press Clippers</v>
      </c>
      <c r="C439" s="24" t="str">
        <f>'4JSON'!D433</f>
        <v>Mid</v>
      </c>
      <c r="D439" s="24" t="e">
        <f ca="1">ABS(D$5-'4JSON'!C433)</f>
        <v>#VALUE!</v>
      </c>
      <c r="E439" s="24">
        <f ca="1">ABS(E$5-'4JSON'!E433)</f>
        <v>2</v>
      </c>
      <c r="F439" s="24">
        <f ca="1">ABS(F$5-'4JSON'!F433)</f>
        <v>3</v>
      </c>
      <c r="G439" s="24">
        <f ca="1">ABS(G$5-'4JSON'!G433)</f>
        <v>2</v>
      </c>
      <c r="H439" s="24">
        <f ca="1">ABS(H$5-'4JSON'!H433)</f>
        <v>3</v>
      </c>
      <c r="I439" s="24">
        <f>ABS(I$5-'4JSON'!I433)</f>
        <v>0</v>
      </c>
      <c r="J439" s="24">
        <f>ABS(J$5-'4JSON'!J433)</f>
        <v>0</v>
      </c>
      <c r="K439" s="24">
        <f>ABS(K$5-'4JSON'!K433)</f>
        <v>0</v>
      </c>
      <c r="L439" s="24">
        <f>ABS(L$5-'4JSON'!L433)</f>
        <v>0</v>
      </c>
      <c r="M439" s="53" t="e">
        <f t="shared" ca="1" si="5"/>
        <v>#VALUE!</v>
      </c>
      <c r="N439" s="56" t="e">
        <f t="shared" ca="1" si="6"/>
        <v>#VALUE!</v>
      </c>
      <c r="P439" s="51"/>
      <c r="Q439" s="51"/>
      <c r="S439" s="51"/>
      <c r="T439" s="51"/>
      <c r="Z439" s="55" t="str">
        <f t="shared" si="7"/>
        <v>MID</v>
      </c>
      <c r="AF439" s="51"/>
      <c r="AG439" s="51"/>
      <c r="AH439" s="51"/>
      <c r="AI439" s="52"/>
      <c r="AJ439" s="52"/>
      <c r="AK439" s="52"/>
      <c r="AL439" s="51"/>
      <c r="AM439" s="51"/>
      <c r="AN439" s="51"/>
      <c r="AO439" s="52"/>
      <c r="AP439" s="52"/>
      <c r="AQ439" s="52"/>
      <c r="AR439" s="51"/>
      <c r="AS439" s="51"/>
      <c r="AT439" s="51"/>
      <c r="AU439" s="52"/>
      <c r="AV439" s="52"/>
      <c r="AW439" s="52"/>
      <c r="AX439" s="51"/>
      <c r="AY439" s="51"/>
      <c r="AZ439" s="51"/>
      <c r="BA439" s="52"/>
      <c r="BB439" s="52"/>
      <c r="BC439" s="52"/>
    </row>
    <row r="440" spans="1:55" ht="13" x14ac:dyDescent="0.3">
      <c r="A440" s="23">
        <f>'4JSON'!A434</f>
        <v>14100</v>
      </c>
      <c r="B440" s="20" t="str">
        <f>'4JSON'!B434</f>
        <v>Records Management Clerks</v>
      </c>
      <c r="C440" s="24" t="str">
        <f>'4JSON'!D434</f>
        <v>Mid</v>
      </c>
      <c r="D440" s="24" t="e">
        <f ca="1">ABS(D$5-'4JSON'!C434)</f>
        <v>#VALUE!</v>
      </c>
      <c r="E440" s="24">
        <f ca="1">ABS(E$5-'4JSON'!E434)</f>
        <v>2</v>
      </c>
      <c r="F440" s="24">
        <f ca="1">ABS(F$5-'4JSON'!F434)</f>
        <v>3</v>
      </c>
      <c r="G440" s="24">
        <f ca="1">ABS(G$5-'4JSON'!G434)</f>
        <v>2</v>
      </c>
      <c r="H440" s="24">
        <f ca="1">ABS(H$5-'4JSON'!H434)</f>
        <v>3</v>
      </c>
      <c r="I440" s="24">
        <f>ABS(I$5-'4JSON'!I434)</f>
        <v>0</v>
      </c>
      <c r="J440" s="24">
        <f>ABS(J$5-'4JSON'!J434)</f>
        <v>0</v>
      </c>
      <c r="K440" s="24">
        <f>ABS(K$5-'4JSON'!K434)</f>
        <v>0</v>
      </c>
      <c r="L440" s="24">
        <f>ABS(L$5-'4JSON'!L434)</f>
        <v>0</v>
      </c>
      <c r="M440" s="53" t="e">
        <f t="shared" ca="1" si="5"/>
        <v>#VALUE!</v>
      </c>
      <c r="N440" s="56" t="e">
        <f t="shared" ca="1" si="6"/>
        <v>#VALUE!</v>
      </c>
      <c r="P440" s="51"/>
      <c r="Q440" s="51"/>
      <c r="S440" s="51"/>
      <c r="T440" s="51"/>
      <c r="Z440" s="55" t="str">
        <f t="shared" si="7"/>
        <v>MID</v>
      </c>
      <c r="AF440" s="51"/>
      <c r="AG440" s="51"/>
      <c r="AH440" s="51"/>
      <c r="AI440" s="52"/>
      <c r="AJ440" s="52"/>
      <c r="AK440" s="52"/>
      <c r="AL440" s="51"/>
      <c r="AM440" s="51"/>
      <c r="AN440" s="51"/>
      <c r="AO440" s="52"/>
      <c r="AP440" s="52"/>
      <c r="AQ440" s="52"/>
      <c r="AR440" s="51"/>
      <c r="AS440" s="51"/>
      <c r="AT440" s="51"/>
      <c r="AU440" s="52"/>
      <c r="AV440" s="52"/>
      <c r="AW440" s="52"/>
      <c r="AX440" s="51"/>
      <c r="AY440" s="51"/>
      <c r="AZ440" s="51"/>
      <c r="BA440" s="52"/>
      <c r="BB440" s="52"/>
      <c r="BC440" s="52"/>
    </row>
    <row r="441" spans="1:55" ht="13" x14ac:dyDescent="0.3">
      <c r="A441" s="23">
        <f>'4JSON'!A435</f>
        <v>51122</v>
      </c>
      <c r="B441" s="20" t="str">
        <f>'4JSON'!B435</f>
        <v>Singers</v>
      </c>
      <c r="C441" s="24" t="str">
        <f>'4JSON'!D435</f>
        <v>Mid</v>
      </c>
      <c r="D441" s="24" t="e">
        <f ca="1">ABS(D$5-'4JSON'!C435)</f>
        <v>#VALUE!</v>
      </c>
      <c r="E441" s="24">
        <f ca="1">ABS(E$5-'4JSON'!E435)</f>
        <v>2</v>
      </c>
      <c r="F441" s="24">
        <f ca="1">ABS(F$5-'4JSON'!F435)</f>
        <v>3</v>
      </c>
      <c r="G441" s="24">
        <f ca="1">ABS(G$5-'4JSON'!G435)</f>
        <v>2</v>
      </c>
      <c r="H441" s="24">
        <f ca="1">ABS(H$5-'4JSON'!H435)</f>
        <v>3</v>
      </c>
      <c r="I441" s="24">
        <f>ABS(I$5-'4JSON'!I435)</f>
        <v>0</v>
      </c>
      <c r="J441" s="24">
        <f>ABS(J$5-'4JSON'!J435)</f>
        <v>0</v>
      </c>
      <c r="K441" s="24">
        <f>ABS(K$5-'4JSON'!K435)</f>
        <v>0</v>
      </c>
      <c r="L441" s="24">
        <f>ABS(L$5-'4JSON'!L435)</f>
        <v>0</v>
      </c>
      <c r="M441" s="53" t="e">
        <f t="shared" ca="1" si="5"/>
        <v>#VALUE!</v>
      </c>
      <c r="N441" s="56" t="e">
        <f t="shared" ca="1" si="6"/>
        <v>#VALUE!</v>
      </c>
      <c r="P441" s="51"/>
      <c r="Q441" s="51"/>
      <c r="S441" s="51"/>
      <c r="T441" s="51"/>
      <c r="Z441" s="55" t="str">
        <f t="shared" si="7"/>
        <v>MID</v>
      </c>
      <c r="AF441" s="51"/>
      <c r="AG441" s="51"/>
      <c r="AH441" s="51"/>
      <c r="AI441" s="52"/>
      <c r="AJ441" s="52"/>
      <c r="AK441" s="52"/>
      <c r="AL441" s="51"/>
      <c r="AM441" s="51"/>
      <c r="AN441" s="51"/>
      <c r="AO441" s="52"/>
      <c r="AP441" s="52"/>
      <c r="AQ441" s="52"/>
      <c r="AR441" s="51"/>
      <c r="AS441" s="51"/>
      <c r="AT441" s="51"/>
      <c r="AU441" s="52"/>
      <c r="AV441" s="52"/>
      <c r="AW441" s="52"/>
      <c r="AX441" s="51"/>
      <c r="AY441" s="51"/>
      <c r="AZ441" s="51"/>
      <c r="BA441" s="52"/>
      <c r="BB441" s="52"/>
      <c r="BC441" s="52"/>
    </row>
    <row r="442" spans="1:55" ht="13" x14ac:dyDescent="0.3">
      <c r="A442" s="23">
        <f>'4JSON'!A436</f>
        <v>41409</v>
      </c>
      <c r="B442" s="20" t="str">
        <f>'4JSON'!B436</f>
        <v>Anthropologists</v>
      </c>
      <c r="C442" s="24" t="str">
        <f>'4JSON'!D436</f>
        <v>IDM</v>
      </c>
      <c r="D442" s="24" t="e">
        <f ca="1">ABS(D$5-'4JSON'!C436)</f>
        <v>#VALUE!</v>
      </c>
      <c r="E442" s="24">
        <f ca="1">ABS(E$5-'4JSON'!E436)</f>
        <v>2</v>
      </c>
      <c r="F442" s="24">
        <f ca="1">ABS(F$5-'4JSON'!F436)</f>
        <v>3</v>
      </c>
      <c r="G442" s="24">
        <f ca="1">ABS(G$5-'4JSON'!G436)</f>
        <v>2</v>
      </c>
      <c r="H442" s="24">
        <f ca="1">ABS(H$5-'4JSON'!H436)</f>
        <v>3</v>
      </c>
      <c r="I442" s="24">
        <f>ABS(I$5-'4JSON'!I436)</f>
        <v>0</v>
      </c>
      <c r="J442" s="24">
        <f>ABS(J$5-'4JSON'!J436)</f>
        <v>0</v>
      </c>
      <c r="K442" s="24">
        <f>ABS(K$5-'4JSON'!K436)</f>
        <v>0</v>
      </c>
      <c r="L442" s="24">
        <f>ABS(L$5-'4JSON'!L436)</f>
        <v>0</v>
      </c>
      <c r="M442" s="53" t="e">
        <f t="shared" ca="1" si="5"/>
        <v>#VALUE!</v>
      </c>
      <c r="N442" s="56" t="e">
        <f t="shared" ca="1" si="6"/>
        <v>#VALUE!</v>
      </c>
      <c r="P442" s="51"/>
      <c r="Q442" s="51"/>
      <c r="S442" s="51"/>
      <c r="T442" s="51"/>
      <c r="Z442" s="55" t="str">
        <f t="shared" si="7"/>
        <v>IDM</v>
      </c>
      <c r="AF442" s="51"/>
      <c r="AG442" s="51"/>
      <c r="AH442" s="51"/>
      <c r="AI442" s="52"/>
      <c r="AJ442" s="52"/>
      <c r="AK442" s="52"/>
      <c r="AL442" s="51"/>
      <c r="AM442" s="51"/>
      <c r="AN442" s="51"/>
      <c r="AO442" s="52"/>
      <c r="AP442" s="52"/>
      <c r="AQ442" s="52"/>
      <c r="AR442" s="51"/>
      <c r="AS442" s="51"/>
      <c r="AT442" s="51"/>
      <c r="AU442" s="52"/>
      <c r="AV442" s="52"/>
      <c r="AW442" s="52"/>
      <c r="AX442" s="51"/>
      <c r="AY442" s="51"/>
      <c r="AZ442" s="51"/>
      <c r="BA442" s="52"/>
      <c r="BB442" s="52"/>
      <c r="BC442" s="52"/>
    </row>
    <row r="443" spans="1:55" ht="13" x14ac:dyDescent="0.3">
      <c r="A443" s="23">
        <f>'4JSON'!A437</f>
        <v>41409</v>
      </c>
      <c r="B443" s="20" t="str">
        <f>'4JSON'!B437</f>
        <v>Archaeologists</v>
      </c>
      <c r="C443" s="24" t="str">
        <f>'4JSON'!D437</f>
        <v>IDM</v>
      </c>
      <c r="D443" s="24" t="e">
        <f ca="1">ABS(D$5-'4JSON'!C437)</f>
        <v>#VALUE!</v>
      </c>
      <c r="E443" s="24">
        <f ca="1">ABS(E$5-'4JSON'!E437)</f>
        <v>2</v>
      </c>
      <c r="F443" s="24">
        <f ca="1">ABS(F$5-'4JSON'!F437)</f>
        <v>3</v>
      </c>
      <c r="G443" s="24">
        <f ca="1">ABS(G$5-'4JSON'!G437)</f>
        <v>2</v>
      </c>
      <c r="H443" s="24">
        <f ca="1">ABS(H$5-'4JSON'!H437)</f>
        <v>3</v>
      </c>
      <c r="I443" s="24">
        <f>ABS(I$5-'4JSON'!I437)</f>
        <v>0</v>
      </c>
      <c r="J443" s="24">
        <f>ABS(J$5-'4JSON'!J437)</f>
        <v>0</v>
      </c>
      <c r="K443" s="24">
        <f>ABS(K$5-'4JSON'!K437)</f>
        <v>0</v>
      </c>
      <c r="L443" s="24">
        <f>ABS(L$5-'4JSON'!L437)</f>
        <v>0</v>
      </c>
      <c r="M443" s="53" t="e">
        <f t="shared" ca="1" si="5"/>
        <v>#VALUE!</v>
      </c>
      <c r="N443" s="56" t="e">
        <f t="shared" ca="1" si="6"/>
        <v>#VALUE!</v>
      </c>
      <c r="P443" s="51"/>
      <c r="Q443" s="51"/>
      <c r="S443" s="51"/>
      <c r="T443" s="51"/>
      <c r="Z443" s="55" t="str">
        <f t="shared" si="7"/>
        <v>IDM</v>
      </c>
      <c r="AF443" s="51"/>
      <c r="AG443" s="51"/>
      <c r="AH443" s="51"/>
      <c r="AI443" s="52"/>
      <c r="AJ443" s="52"/>
      <c r="AK443" s="52"/>
      <c r="AL443" s="51"/>
      <c r="AM443" s="51"/>
      <c r="AN443" s="51"/>
      <c r="AO443" s="52"/>
      <c r="AP443" s="52"/>
      <c r="AQ443" s="52"/>
      <c r="AR443" s="51"/>
      <c r="AS443" s="51"/>
      <c r="AT443" s="51"/>
      <c r="AU443" s="52"/>
      <c r="AV443" s="52"/>
      <c r="AW443" s="52"/>
      <c r="AX443" s="51"/>
      <c r="AY443" s="51"/>
      <c r="AZ443" s="51"/>
      <c r="BA443" s="52"/>
      <c r="BB443" s="52"/>
      <c r="BC443" s="52"/>
    </row>
    <row r="444" spans="1:55" ht="13" x14ac:dyDescent="0.3">
      <c r="A444" s="23">
        <f>'4JSON'!A438</f>
        <v>41400</v>
      </c>
      <c r="B444" s="20" t="str">
        <f>'4JSON'!B438</f>
        <v>Ergonomists</v>
      </c>
      <c r="C444" s="24" t="str">
        <f>'4JSON'!D438</f>
        <v>IDM</v>
      </c>
      <c r="D444" s="24" t="e">
        <f ca="1">ABS(D$5-'4JSON'!C438)</f>
        <v>#VALUE!</v>
      </c>
      <c r="E444" s="24">
        <f ca="1">ABS(E$5-'4JSON'!E438)</f>
        <v>2</v>
      </c>
      <c r="F444" s="24">
        <f ca="1">ABS(F$5-'4JSON'!F438)</f>
        <v>3</v>
      </c>
      <c r="G444" s="24">
        <f ca="1">ABS(G$5-'4JSON'!G438)</f>
        <v>2</v>
      </c>
      <c r="H444" s="24">
        <f ca="1">ABS(H$5-'4JSON'!H438)</f>
        <v>3</v>
      </c>
      <c r="I444" s="24">
        <f>ABS(I$5-'4JSON'!I438)</f>
        <v>0</v>
      </c>
      <c r="J444" s="24">
        <f>ABS(J$5-'4JSON'!J438)</f>
        <v>0</v>
      </c>
      <c r="K444" s="24">
        <f>ABS(K$5-'4JSON'!K438)</f>
        <v>0</v>
      </c>
      <c r="L444" s="24">
        <f>ABS(L$5-'4JSON'!L438)</f>
        <v>0</v>
      </c>
      <c r="M444" s="53" t="e">
        <f t="shared" ca="1" si="5"/>
        <v>#VALUE!</v>
      </c>
      <c r="N444" s="56" t="e">
        <f t="shared" ca="1" si="6"/>
        <v>#VALUE!</v>
      </c>
      <c r="P444" s="51"/>
      <c r="Q444" s="51"/>
      <c r="S444" s="51"/>
      <c r="T444" s="51"/>
      <c r="Z444" s="55" t="str">
        <f t="shared" si="7"/>
        <v>IDM</v>
      </c>
      <c r="AF444" s="51"/>
      <c r="AG444" s="51"/>
      <c r="AH444" s="51"/>
      <c r="AI444" s="52"/>
      <c r="AJ444" s="52"/>
      <c r="AK444" s="52"/>
      <c r="AL444" s="51"/>
      <c r="AM444" s="51"/>
      <c r="AN444" s="51"/>
      <c r="AO444" s="52"/>
      <c r="AP444" s="52"/>
      <c r="AQ444" s="52"/>
      <c r="AR444" s="51"/>
      <c r="AS444" s="51"/>
      <c r="AT444" s="51"/>
      <c r="AU444" s="52"/>
      <c r="AV444" s="52"/>
      <c r="AW444" s="52"/>
      <c r="AX444" s="51"/>
      <c r="AY444" s="51"/>
      <c r="AZ444" s="51"/>
      <c r="BA444" s="52"/>
      <c r="BB444" s="52"/>
      <c r="BC444" s="52"/>
    </row>
    <row r="445" spans="1:55" ht="13" x14ac:dyDescent="0.3">
      <c r="A445" s="23">
        <f>'4JSON'!A439</f>
        <v>41409</v>
      </c>
      <c r="B445" s="20" t="str">
        <f>'4JSON'!B439</f>
        <v>Geographers</v>
      </c>
      <c r="C445" s="24" t="str">
        <f>'4JSON'!D439</f>
        <v>IDM</v>
      </c>
      <c r="D445" s="24" t="e">
        <f ca="1">ABS(D$5-'4JSON'!C439)</f>
        <v>#VALUE!</v>
      </c>
      <c r="E445" s="24">
        <f ca="1">ABS(E$5-'4JSON'!E439)</f>
        <v>2</v>
      </c>
      <c r="F445" s="24">
        <f ca="1">ABS(F$5-'4JSON'!F439)</f>
        <v>3</v>
      </c>
      <c r="G445" s="24">
        <f ca="1">ABS(G$5-'4JSON'!G439)</f>
        <v>2</v>
      </c>
      <c r="H445" s="24">
        <f ca="1">ABS(H$5-'4JSON'!H439)</f>
        <v>3</v>
      </c>
      <c r="I445" s="24">
        <f>ABS(I$5-'4JSON'!I439)</f>
        <v>0</v>
      </c>
      <c r="J445" s="24">
        <f>ABS(J$5-'4JSON'!J439)</f>
        <v>0</v>
      </c>
      <c r="K445" s="24">
        <f>ABS(K$5-'4JSON'!K439)</f>
        <v>0</v>
      </c>
      <c r="L445" s="24">
        <f>ABS(L$5-'4JSON'!L439)</f>
        <v>0</v>
      </c>
      <c r="M445" s="53" t="e">
        <f t="shared" ca="1" si="5"/>
        <v>#VALUE!</v>
      </c>
      <c r="N445" s="56" t="e">
        <f t="shared" ca="1" si="6"/>
        <v>#VALUE!</v>
      </c>
      <c r="P445" s="51"/>
      <c r="Q445" s="51"/>
      <c r="S445" s="51"/>
      <c r="T445" s="51"/>
      <c r="Z445" s="55" t="str">
        <f t="shared" si="7"/>
        <v>IDM</v>
      </c>
      <c r="AF445" s="51"/>
      <c r="AG445" s="51"/>
      <c r="AH445" s="51"/>
      <c r="AI445" s="52"/>
      <c r="AJ445" s="52"/>
      <c r="AK445" s="52"/>
      <c r="AL445" s="51"/>
      <c r="AM445" s="51"/>
      <c r="AN445" s="51"/>
      <c r="AO445" s="52"/>
      <c r="AP445" s="52"/>
      <c r="AQ445" s="52"/>
      <c r="AR445" s="51"/>
      <c r="AS445" s="51"/>
      <c r="AT445" s="51"/>
      <c r="AU445" s="52"/>
      <c r="AV445" s="52"/>
      <c r="AW445" s="52"/>
      <c r="AX445" s="51"/>
      <c r="AY445" s="51"/>
      <c r="AZ445" s="51"/>
      <c r="BA445" s="52"/>
      <c r="BB445" s="52"/>
      <c r="BC445" s="52"/>
    </row>
    <row r="446" spans="1:55" ht="13" x14ac:dyDescent="0.3">
      <c r="A446" s="23">
        <f>'4JSON'!A440</f>
        <v>41409</v>
      </c>
      <c r="B446" s="20" t="str">
        <f>'4JSON'!B440</f>
        <v>Historians</v>
      </c>
      <c r="C446" s="24" t="str">
        <f>'4JSON'!D440</f>
        <v>IDM</v>
      </c>
      <c r="D446" s="24" t="e">
        <f ca="1">ABS(D$5-'4JSON'!C440)</f>
        <v>#VALUE!</v>
      </c>
      <c r="E446" s="24">
        <f ca="1">ABS(E$5-'4JSON'!E440)</f>
        <v>2</v>
      </c>
      <c r="F446" s="24">
        <f ca="1">ABS(F$5-'4JSON'!F440)</f>
        <v>3</v>
      </c>
      <c r="G446" s="24">
        <f ca="1">ABS(G$5-'4JSON'!G440)</f>
        <v>2</v>
      </c>
      <c r="H446" s="24">
        <f ca="1">ABS(H$5-'4JSON'!H440)</f>
        <v>3</v>
      </c>
      <c r="I446" s="24">
        <f>ABS(I$5-'4JSON'!I440)</f>
        <v>0</v>
      </c>
      <c r="J446" s="24">
        <f>ABS(J$5-'4JSON'!J440)</f>
        <v>0</v>
      </c>
      <c r="K446" s="24">
        <f>ABS(K$5-'4JSON'!K440)</f>
        <v>0</v>
      </c>
      <c r="L446" s="24">
        <f>ABS(L$5-'4JSON'!L440)</f>
        <v>0</v>
      </c>
      <c r="M446" s="53" t="e">
        <f t="shared" ca="1" si="5"/>
        <v>#VALUE!</v>
      </c>
      <c r="N446" s="56" t="e">
        <f t="shared" ca="1" si="6"/>
        <v>#VALUE!</v>
      </c>
      <c r="P446" s="51"/>
      <c r="Q446" s="51"/>
      <c r="S446" s="51"/>
      <c r="T446" s="51"/>
      <c r="Z446" s="55" t="str">
        <f t="shared" si="7"/>
        <v>IDM</v>
      </c>
      <c r="AF446" s="51"/>
      <c r="AG446" s="51"/>
      <c r="AH446" s="51"/>
      <c r="AI446" s="52"/>
      <c r="AJ446" s="52"/>
      <c r="AK446" s="52"/>
      <c r="AL446" s="51"/>
      <c r="AM446" s="51"/>
      <c r="AN446" s="51"/>
      <c r="AO446" s="52"/>
      <c r="AP446" s="52"/>
      <c r="AQ446" s="52"/>
      <c r="AR446" s="51"/>
      <c r="AS446" s="51"/>
      <c r="AT446" s="51"/>
      <c r="AU446" s="52"/>
      <c r="AV446" s="52"/>
      <c r="AW446" s="52"/>
      <c r="AX446" s="51"/>
      <c r="AY446" s="51"/>
      <c r="AZ446" s="51"/>
      <c r="BA446" s="52"/>
      <c r="BB446" s="52"/>
      <c r="BC446" s="52"/>
    </row>
    <row r="447" spans="1:55" ht="13" x14ac:dyDescent="0.3">
      <c r="A447" s="23">
        <f>'4JSON'!A441</f>
        <v>41409</v>
      </c>
      <c r="B447" s="20" t="str">
        <f>'4JSON'!B441</f>
        <v>Linguists</v>
      </c>
      <c r="C447" s="24" t="str">
        <f>'4JSON'!D441</f>
        <v>IDM</v>
      </c>
      <c r="D447" s="24" t="e">
        <f ca="1">ABS(D$5-'4JSON'!C441)</f>
        <v>#VALUE!</v>
      </c>
      <c r="E447" s="24">
        <f ca="1">ABS(E$5-'4JSON'!E441)</f>
        <v>2</v>
      </c>
      <c r="F447" s="24">
        <f ca="1">ABS(F$5-'4JSON'!F441)</f>
        <v>3</v>
      </c>
      <c r="G447" s="24">
        <f ca="1">ABS(G$5-'4JSON'!G441)</f>
        <v>2</v>
      </c>
      <c r="H447" s="24">
        <f ca="1">ABS(H$5-'4JSON'!H441)</f>
        <v>3</v>
      </c>
      <c r="I447" s="24">
        <f>ABS(I$5-'4JSON'!I441)</f>
        <v>0</v>
      </c>
      <c r="J447" s="24">
        <f>ABS(J$5-'4JSON'!J441)</f>
        <v>0</v>
      </c>
      <c r="K447" s="24">
        <f>ABS(K$5-'4JSON'!K441)</f>
        <v>0</v>
      </c>
      <c r="L447" s="24">
        <f>ABS(L$5-'4JSON'!L441)</f>
        <v>0</v>
      </c>
      <c r="M447" s="53" t="e">
        <f t="shared" ca="1" si="5"/>
        <v>#VALUE!</v>
      </c>
      <c r="N447" s="56" t="e">
        <f t="shared" ca="1" si="6"/>
        <v>#VALUE!</v>
      </c>
      <c r="P447" s="51"/>
      <c r="Q447" s="51"/>
      <c r="S447" s="51"/>
      <c r="T447" s="51"/>
      <c r="Z447" s="55" t="str">
        <f t="shared" si="7"/>
        <v>IDM</v>
      </c>
      <c r="AF447" s="51"/>
      <c r="AG447" s="51"/>
      <c r="AH447" s="51"/>
      <c r="AI447" s="52"/>
      <c r="AJ447" s="52"/>
      <c r="AK447" s="52"/>
      <c r="AL447" s="51"/>
      <c r="AM447" s="51"/>
      <c r="AN447" s="51"/>
      <c r="AO447" s="52"/>
      <c r="AP447" s="52"/>
      <c r="AQ447" s="52"/>
      <c r="AR447" s="51"/>
      <c r="AS447" s="51"/>
      <c r="AT447" s="51"/>
      <c r="AU447" s="52"/>
      <c r="AV447" s="52"/>
      <c r="AW447" s="52"/>
      <c r="AX447" s="51"/>
      <c r="AY447" s="51"/>
      <c r="AZ447" s="51"/>
      <c r="BA447" s="52"/>
      <c r="BB447" s="52"/>
      <c r="BC447" s="52"/>
    </row>
    <row r="448" spans="1:55" ht="13" x14ac:dyDescent="0.3">
      <c r="A448" s="23">
        <f>'4JSON'!A442</f>
        <v>41400</v>
      </c>
      <c r="B448" s="20" t="str">
        <f>'4JSON'!B442</f>
        <v>Occupational/Industrial Hygienists</v>
      </c>
      <c r="C448" s="24" t="str">
        <f>'4JSON'!D442</f>
        <v>IDM</v>
      </c>
      <c r="D448" s="24" t="e">
        <f ca="1">ABS(D$5-'4JSON'!C442)</f>
        <v>#VALUE!</v>
      </c>
      <c r="E448" s="24">
        <f ca="1">ABS(E$5-'4JSON'!E442)</f>
        <v>2</v>
      </c>
      <c r="F448" s="24">
        <f ca="1">ABS(F$5-'4JSON'!F442)</f>
        <v>3</v>
      </c>
      <c r="G448" s="24">
        <f ca="1">ABS(G$5-'4JSON'!G442)</f>
        <v>2</v>
      </c>
      <c r="H448" s="24">
        <f ca="1">ABS(H$5-'4JSON'!H442)</f>
        <v>3</v>
      </c>
      <c r="I448" s="24">
        <f>ABS(I$5-'4JSON'!I442)</f>
        <v>0</v>
      </c>
      <c r="J448" s="24">
        <f>ABS(J$5-'4JSON'!J442)</f>
        <v>0</v>
      </c>
      <c r="K448" s="24">
        <f>ABS(K$5-'4JSON'!K442)</f>
        <v>0</v>
      </c>
      <c r="L448" s="24">
        <f>ABS(L$5-'4JSON'!L442)</f>
        <v>0</v>
      </c>
      <c r="M448" s="53" t="e">
        <f t="shared" ca="1" si="5"/>
        <v>#VALUE!</v>
      </c>
      <c r="N448" s="56" t="e">
        <f t="shared" ca="1" si="6"/>
        <v>#VALUE!</v>
      </c>
      <c r="P448" s="51"/>
      <c r="Q448" s="51"/>
      <c r="S448" s="51"/>
      <c r="T448" s="51"/>
      <c r="Z448" s="55" t="str">
        <f t="shared" si="7"/>
        <v>IDM</v>
      </c>
      <c r="AF448" s="51"/>
      <c r="AG448" s="51"/>
      <c r="AH448" s="51"/>
      <c r="AI448" s="52"/>
      <c r="AJ448" s="52"/>
      <c r="AK448" s="52"/>
      <c r="AL448" s="51"/>
      <c r="AM448" s="51"/>
      <c r="AN448" s="51"/>
      <c r="AO448" s="52"/>
      <c r="AP448" s="52"/>
      <c r="AQ448" s="52"/>
      <c r="AR448" s="51"/>
      <c r="AS448" s="51"/>
      <c r="AT448" s="51"/>
      <c r="AU448" s="52"/>
      <c r="AV448" s="52"/>
      <c r="AW448" s="52"/>
      <c r="AX448" s="51"/>
      <c r="AY448" s="51"/>
      <c r="AZ448" s="51"/>
      <c r="BA448" s="52"/>
      <c r="BB448" s="52"/>
      <c r="BC448" s="52"/>
    </row>
    <row r="449" spans="1:55" ht="13" x14ac:dyDescent="0.3">
      <c r="A449" s="23">
        <f>'4JSON'!A443</f>
        <v>41409</v>
      </c>
      <c r="B449" s="20" t="str">
        <f>'4JSON'!B443</f>
        <v>Other Social Science Professionals</v>
      </c>
      <c r="C449" s="24" t="str">
        <f>'4JSON'!D443</f>
        <v>IDM</v>
      </c>
      <c r="D449" s="24" t="e">
        <f ca="1">ABS(D$5-'4JSON'!C443)</f>
        <v>#VALUE!</v>
      </c>
      <c r="E449" s="24">
        <f ca="1">ABS(E$5-'4JSON'!E443)</f>
        <v>2</v>
      </c>
      <c r="F449" s="24">
        <f ca="1">ABS(F$5-'4JSON'!F443)</f>
        <v>3</v>
      </c>
      <c r="G449" s="24">
        <f ca="1">ABS(G$5-'4JSON'!G443)</f>
        <v>2</v>
      </c>
      <c r="H449" s="24">
        <f ca="1">ABS(H$5-'4JSON'!H443)</f>
        <v>3</v>
      </c>
      <c r="I449" s="24">
        <f>ABS(I$5-'4JSON'!I443)</f>
        <v>0</v>
      </c>
      <c r="J449" s="24">
        <f>ABS(J$5-'4JSON'!J443)</f>
        <v>0</v>
      </c>
      <c r="K449" s="24">
        <f>ABS(K$5-'4JSON'!K443)</f>
        <v>0</v>
      </c>
      <c r="L449" s="24">
        <f>ABS(L$5-'4JSON'!L443)</f>
        <v>0</v>
      </c>
      <c r="M449" s="53" t="e">
        <f t="shared" ca="1" si="5"/>
        <v>#VALUE!</v>
      </c>
      <c r="N449" s="56" t="e">
        <f t="shared" ca="1" si="6"/>
        <v>#VALUE!</v>
      </c>
      <c r="P449" s="51"/>
      <c r="Q449" s="51"/>
      <c r="S449" s="51"/>
      <c r="T449" s="51"/>
      <c r="Z449" s="55" t="str">
        <f t="shared" si="7"/>
        <v>IDM</v>
      </c>
      <c r="AF449" s="51"/>
      <c r="AG449" s="51"/>
      <c r="AH449" s="51"/>
      <c r="AI449" s="52"/>
      <c r="AJ449" s="52"/>
      <c r="AK449" s="52"/>
      <c r="AL449" s="51"/>
      <c r="AM449" s="51"/>
      <c r="AN449" s="51"/>
      <c r="AO449" s="52"/>
      <c r="AP449" s="52"/>
      <c r="AQ449" s="52"/>
      <c r="AR449" s="51"/>
      <c r="AS449" s="51"/>
      <c r="AT449" s="51"/>
      <c r="AU449" s="52"/>
      <c r="AV449" s="52"/>
      <c r="AW449" s="52"/>
      <c r="AX449" s="51"/>
      <c r="AY449" s="51"/>
      <c r="AZ449" s="51"/>
      <c r="BA449" s="52"/>
      <c r="BB449" s="52"/>
      <c r="BC449" s="52"/>
    </row>
    <row r="450" spans="1:55" ht="13" x14ac:dyDescent="0.3">
      <c r="A450" s="23">
        <f>'4JSON'!A444</f>
        <v>41400</v>
      </c>
      <c r="B450" s="20" t="str">
        <f>'4JSON'!B444</f>
        <v>Patent Agents</v>
      </c>
      <c r="C450" s="24" t="str">
        <f>'4JSON'!D444</f>
        <v>IDM</v>
      </c>
      <c r="D450" s="24" t="e">
        <f ca="1">ABS(D$5-'4JSON'!C444)</f>
        <v>#VALUE!</v>
      </c>
      <c r="E450" s="24">
        <f ca="1">ABS(E$5-'4JSON'!E444)</f>
        <v>2</v>
      </c>
      <c r="F450" s="24">
        <f ca="1">ABS(F$5-'4JSON'!F444)</f>
        <v>3</v>
      </c>
      <c r="G450" s="24">
        <f ca="1">ABS(G$5-'4JSON'!G444)</f>
        <v>2</v>
      </c>
      <c r="H450" s="24">
        <f ca="1">ABS(H$5-'4JSON'!H444)</f>
        <v>3</v>
      </c>
      <c r="I450" s="24">
        <f>ABS(I$5-'4JSON'!I444)</f>
        <v>0</v>
      </c>
      <c r="J450" s="24">
        <f>ABS(J$5-'4JSON'!J444)</f>
        <v>0</v>
      </c>
      <c r="K450" s="24">
        <f>ABS(K$5-'4JSON'!K444)</f>
        <v>0</v>
      </c>
      <c r="L450" s="24">
        <f>ABS(L$5-'4JSON'!L444)</f>
        <v>0</v>
      </c>
      <c r="M450" s="53" t="e">
        <f t="shared" ca="1" si="5"/>
        <v>#VALUE!</v>
      </c>
      <c r="N450" s="56" t="e">
        <f t="shared" ca="1" si="6"/>
        <v>#VALUE!</v>
      </c>
      <c r="P450" s="51"/>
      <c r="Q450" s="51"/>
      <c r="S450" s="51"/>
      <c r="T450" s="51"/>
      <c r="Z450" s="55" t="str">
        <f t="shared" si="7"/>
        <v>IDM</v>
      </c>
      <c r="AF450" s="51"/>
      <c r="AG450" s="51"/>
      <c r="AH450" s="51"/>
      <c r="AI450" s="52"/>
      <c r="AJ450" s="52"/>
      <c r="AK450" s="52"/>
      <c r="AL450" s="51"/>
      <c r="AM450" s="51"/>
      <c r="AN450" s="51"/>
      <c r="AO450" s="52"/>
      <c r="AP450" s="52"/>
      <c r="AQ450" s="52"/>
      <c r="AR450" s="51"/>
      <c r="AS450" s="51"/>
      <c r="AT450" s="51"/>
      <c r="AU450" s="52"/>
      <c r="AV450" s="52"/>
      <c r="AW450" s="52"/>
      <c r="AX450" s="51"/>
      <c r="AY450" s="51"/>
      <c r="AZ450" s="51"/>
      <c r="BA450" s="52"/>
      <c r="BB450" s="52"/>
      <c r="BC450" s="52"/>
    </row>
    <row r="451" spans="1:55" ht="13" x14ac:dyDescent="0.3">
      <c r="A451" s="23">
        <f>'4JSON'!A445</f>
        <v>41409</v>
      </c>
      <c r="B451" s="20" t="str">
        <f>'4JSON'!B445</f>
        <v>Political Scientists</v>
      </c>
      <c r="C451" s="24" t="str">
        <f>'4JSON'!D445</f>
        <v>IDM</v>
      </c>
      <c r="D451" s="24" t="e">
        <f ca="1">ABS(D$5-'4JSON'!C445)</f>
        <v>#VALUE!</v>
      </c>
      <c r="E451" s="24">
        <f ca="1">ABS(E$5-'4JSON'!E445)</f>
        <v>2</v>
      </c>
      <c r="F451" s="24">
        <f ca="1">ABS(F$5-'4JSON'!F445)</f>
        <v>3</v>
      </c>
      <c r="G451" s="24">
        <f ca="1">ABS(G$5-'4JSON'!G445)</f>
        <v>2</v>
      </c>
      <c r="H451" s="24">
        <f ca="1">ABS(H$5-'4JSON'!H445)</f>
        <v>3</v>
      </c>
      <c r="I451" s="24">
        <f>ABS(I$5-'4JSON'!I445)</f>
        <v>0</v>
      </c>
      <c r="J451" s="24">
        <f>ABS(J$5-'4JSON'!J445)</f>
        <v>0</v>
      </c>
      <c r="K451" s="24">
        <f>ABS(K$5-'4JSON'!K445)</f>
        <v>0</v>
      </c>
      <c r="L451" s="24">
        <f>ABS(L$5-'4JSON'!L445)</f>
        <v>0</v>
      </c>
      <c r="M451" s="53" t="e">
        <f t="shared" ca="1" si="5"/>
        <v>#VALUE!</v>
      </c>
      <c r="N451" s="56" t="e">
        <f t="shared" ca="1" si="6"/>
        <v>#VALUE!</v>
      </c>
      <c r="P451" s="51"/>
      <c r="Q451" s="51"/>
      <c r="S451" s="51"/>
      <c r="T451" s="51"/>
      <c r="Z451" s="55" t="str">
        <f t="shared" si="7"/>
        <v>IDM</v>
      </c>
      <c r="AF451" s="51"/>
      <c r="AG451" s="51"/>
      <c r="AH451" s="51"/>
      <c r="AI451" s="52"/>
      <c r="AJ451" s="52"/>
      <c r="AK451" s="52"/>
      <c r="AL451" s="51"/>
      <c r="AM451" s="51"/>
      <c r="AN451" s="51"/>
      <c r="AO451" s="52"/>
      <c r="AP451" s="52"/>
      <c r="AQ451" s="52"/>
      <c r="AR451" s="51"/>
      <c r="AS451" s="51"/>
      <c r="AT451" s="51"/>
      <c r="AU451" s="52"/>
      <c r="AV451" s="52"/>
      <c r="AW451" s="52"/>
      <c r="AX451" s="51"/>
      <c r="AY451" s="51"/>
      <c r="AZ451" s="51"/>
      <c r="BA451" s="52"/>
      <c r="BB451" s="52"/>
      <c r="BC451" s="52"/>
    </row>
    <row r="452" spans="1:55" ht="13" x14ac:dyDescent="0.3">
      <c r="A452" s="23">
        <f>'4JSON'!A446</f>
        <v>41409</v>
      </c>
      <c r="B452" s="20" t="str">
        <f>'4JSON'!B446</f>
        <v>Psychometricians and Psychometrists</v>
      </c>
      <c r="C452" s="24" t="str">
        <f>'4JSON'!D446</f>
        <v>IDM</v>
      </c>
      <c r="D452" s="24" t="e">
        <f ca="1">ABS(D$5-'4JSON'!C446)</f>
        <v>#VALUE!</v>
      </c>
      <c r="E452" s="24">
        <f ca="1">ABS(E$5-'4JSON'!E446)</f>
        <v>2</v>
      </c>
      <c r="F452" s="24">
        <f ca="1">ABS(F$5-'4JSON'!F446)</f>
        <v>3</v>
      </c>
      <c r="G452" s="24">
        <f ca="1">ABS(G$5-'4JSON'!G446)</f>
        <v>2</v>
      </c>
      <c r="H452" s="24">
        <f ca="1">ABS(H$5-'4JSON'!H446)</f>
        <v>3</v>
      </c>
      <c r="I452" s="24">
        <f>ABS(I$5-'4JSON'!I446)</f>
        <v>0</v>
      </c>
      <c r="J452" s="24">
        <f>ABS(J$5-'4JSON'!J446)</f>
        <v>0</v>
      </c>
      <c r="K452" s="24">
        <f>ABS(K$5-'4JSON'!K446)</f>
        <v>0</v>
      </c>
      <c r="L452" s="24">
        <f>ABS(L$5-'4JSON'!L446)</f>
        <v>0</v>
      </c>
      <c r="M452" s="53" t="e">
        <f t="shared" ca="1" si="5"/>
        <v>#VALUE!</v>
      </c>
      <c r="N452" s="56" t="e">
        <f t="shared" ca="1" si="6"/>
        <v>#VALUE!</v>
      </c>
      <c r="P452" s="51"/>
      <c r="Q452" s="51"/>
      <c r="S452" s="51"/>
      <c r="T452" s="51"/>
      <c r="Z452" s="55" t="str">
        <f t="shared" si="7"/>
        <v>IDM</v>
      </c>
      <c r="AF452" s="51"/>
      <c r="AG452" s="51"/>
      <c r="AH452" s="51"/>
      <c r="AI452" s="52"/>
      <c r="AJ452" s="52"/>
      <c r="AK452" s="52"/>
      <c r="AL452" s="51"/>
      <c r="AM452" s="51"/>
      <c r="AN452" s="51"/>
      <c r="AO452" s="52"/>
      <c r="AP452" s="52"/>
      <c r="AQ452" s="52"/>
      <c r="AR452" s="51"/>
      <c r="AS452" s="51"/>
      <c r="AT452" s="51"/>
      <c r="AU452" s="52"/>
      <c r="AV452" s="52"/>
      <c r="AW452" s="52"/>
      <c r="AX452" s="51"/>
      <c r="AY452" s="51"/>
      <c r="AZ452" s="51"/>
      <c r="BA452" s="52"/>
      <c r="BB452" s="52"/>
      <c r="BC452" s="52"/>
    </row>
    <row r="453" spans="1:55" ht="13" x14ac:dyDescent="0.3">
      <c r="A453" s="23">
        <f>'4JSON'!A447</f>
        <v>41400</v>
      </c>
      <c r="B453" s="20" t="str">
        <f>'4JSON'!B447</f>
        <v>Science Policy and Program Officers</v>
      </c>
      <c r="C453" s="24" t="str">
        <f>'4JSON'!D447</f>
        <v>IDM</v>
      </c>
      <c r="D453" s="24" t="e">
        <f ca="1">ABS(D$5-'4JSON'!C447)</f>
        <v>#VALUE!</v>
      </c>
      <c r="E453" s="24">
        <f ca="1">ABS(E$5-'4JSON'!E447)</f>
        <v>2</v>
      </c>
      <c r="F453" s="24">
        <f ca="1">ABS(F$5-'4JSON'!F447)</f>
        <v>3</v>
      </c>
      <c r="G453" s="24">
        <f ca="1">ABS(G$5-'4JSON'!G447)</f>
        <v>2</v>
      </c>
      <c r="H453" s="24">
        <f ca="1">ABS(H$5-'4JSON'!H447)</f>
        <v>3</v>
      </c>
      <c r="I453" s="24">
        <f>ABS(I$5-'4JSON'!I447)</f>
        <v>0</v>
      </c>
      <c r="J453" s="24">
        <f>ABS(J$5-'4JSON'!J447)</f>
        <v>0</v>
      </c>
      <c r="K453" s="24">
        <f>ABS(K$5-'4JSON'!K447)</f>
        <v>0</v>
      </c>
      <c r="L453" s="24">
        <f>ABS(L$5-'4JSON'!L447)</f>
        <v>0</v>
      </c>
      <c r="M453" s="53" t="e">
        <f t="shared" ca="1" si="5"/>
        <v>#VALUE!</v>
      </c>
      <c r="N453" s="56" t="e">
        <f t="shared" ca="1" si="6"/>
        <v>#VALUE!</v>
      </c>
      <c r="P453" s="51"/>
      <c r="Q453" s="51"/>
      <c r="S453" s="51"/>
      <c r="T453" s="51"/>
      <c r="Z453" s="55" t="str">
        <f t="shared" si="7"/>
        <v>IDM</v>
      </c>
      <c r="AF453" s="51"/>
      <c r="AG453" s="51"/>
      <c r="AH453" s="51"/>
      <c r="AI453" s="52"/>
      <c r="AJ453" s="52"/>
      <c r="AK453" s="52"/>
      <c r="AL453" s="51"/>
      <c r="AM453" s="51"/>
      <c r="AN453" s="51"/>
      <c r="AO453" s="52"/>
      <c r="AP453" s="52"/>
      <c r="AQ453" s="52"/>
      <c r="AR453" s="51"/>
      <c r="AS453" s="51"/>
      <c r="AT453" s="51"/>
      <c r="AU453" s="52"/>
      <c r="AV453" s="52"/>
      <c r="AW453" s="52"/>
      <c r="AX453" s="51"/>
      <c r="AY453" s="51"/>
      <c r="AZ453" s="51"/>
      <c r="BA453" s="52"/>
      <c r="BB453" s="52"/>
      <c r="BC453" s="52"/>
    </row>
    <row r="454" spans="1:55" ht="13" x14ac:dyDescent="0.3">
      <c r="A454" s="23">
        <f>'4JSON'!A448</f>
        <v>41409</v>
      </c>
      <c r="B454" s="20" t="str">
        <f>'4JSON'!B448</f>
        <v>Sociologists</v>
      </c>
      <c r="C454" s="24" t="str">
        <f>'4JSON'!D448</f>
        <v>IDM</v>
      </c>
      <c r="D454" s="24" t="e">
        <f ca="1">ABS(D$5-'4JSON'!C448)</f>
        <v>#VALUE!</v>
      </c>
      <c r="E454" s="24">
        <f ca="1">ABS(E$5-'4JSON'!E448)</f>
        <v>2</v>
      </c>
      <c r="F454" s="24">
        <f ca="1">ABS(F$5-'4JSON'!F448)</f>
        <v>3</v>
      </c>
      <c r="G454" s="24">
        <f ca="1">ABS(G$5-'4JSON'!G448)</f>
        <v>2</v>
      </c>
      <c r="H454" s="24">
        <f ca="1">ABS(H$5-'4JSON'!H448)</f>
        <v>3</v>
      </c>
      <c r="I454" s="24">
        <f>ABS(I$5-'4JSON'!I448)</f>
        <v>0</v>
      </c>
      <c r="J454" s="24">
        <f>ABS(J$5-'4JSON'!J448)</f>
        <v>0</v>
      </c>
      <c r="K454" s="24">
        <f>ABS(K$5-'4JSON'!K448)</f>
        <v>0</v>
      </c>
      <c r="L454" s="24">
        <f>ABS(L$5-'4JSON'!L448)</f>
        <v>0</v>
      </c>
      <c r="M454" s="53" t="e">
        <f t="shared" ca="1" si="5"/>
        <v>#VALUE!</v>
      </c>
      <c r="N454" s="56" t="e">
        <f t="shared" ca="1" si="6"/>
        <v>#VALUE!</v>
      </c>
      <c r="P454" s="51"/>
      <c r="Q454" s="51"/>
      <c r="S454" s="51"/>
      <c r="T454" s="51"/>
      <c r="Z454" s="55" t="str">
        <f t="shared" si="7"/>
        <v>IDM</v>
      </c>
      <c r="AF454" s="51"/>
      <c r="AG454" s="51"/>
      <c r="AH454" s="51"/>
      <c r="AI454" s="52"/>
      <c r="AJ454" s="52"/>
      <c r="AK454" s="52"/>
      <c r="AL454" s="51"/>
      <c r="AM454" s="51"/>
      <c r="AN454" s="51"/>
      <c r="AO454" s="52"/>
      <c r="AP454" s="52"/>
      <c r="AQ454" s="52"/>
      <c r="AR454" s="51"/>
      <c r="AS454" s="51"/>
      <c r="AT454" s="51"/>
      <c r="AU454" s="52"/>
      <c r="AV454" s="52"/>
      <c r="AW454" s="52"/>
      <c r="AX454" s="51"/>
      <c r="AY454" s="51"/>
      <c r="AZ454" s="51"/>
      <c r="BA454" s="52"/>
      <c r="BB454" s="52"/>
      <c r="BC454" s="52"/>
    </row>
    <row r="455" spans="1:55" ht="13" x14ac:dyDescent="0.3">
      <c r="A455" s="23">
        <f>'4JSON'!A449</f>
        <v>21210</v>
      </c>
      <c r="B455" s="20" t="str">
        <f>'4JSON'!B449</f>
        <v>Actuaries</v>
      </c>
      <c r="C455" s="24" t="str">
        <f>'4JSON'!D449</f>
        <v>IMD</v>
      </c>
      <c r="D455" s="24" t="e">
        <f ca="1">ABS(D$5-'4JSON'!C449)</f>
        <v>#VALUE!</v>
      </c>
      <c r="E455" s="24">
        <f ca="1">ABS(E$5-'4JSON'!E449)</f>
        <v>2</v>
      </c>
      <c r="F455" s="24">
        <f ca="1">ABS(F$5-'4JSON'!F449)</f>
        <v>3</v>
      </c>
      <c r="G455" s="24">
        <f ca="1">ABS(G$5-'4JSON'!G449)</f>
        <v>2</v>
      </c>
      <c r="H455" s="24">
        <f ca="1">ABS(H$5-'4JSON'!H449)</f>
        <v>3</v>
      </c>
      <c r="I455" s="24">
        <f>ABS(I$5-'4JSON'!I449)</f>
        <v>0</v>
      </c>
      <c r="J455" s="24">
        <f>ABS(J$5-'4JSON'!J449)</f>
        <v>0</v>
      </c>
      <c r="K455" s="24">
        <f>ABS(K$5-'4JSON'!K449)</f>
        <v>0</v>
      </c>
      <c r="L455" s="24">
        <f>ABS(L$5-'4JSON'!L449)</f>
        <v>0</v>
      </c>
      <c r="M455" s="53" t="e">
        <f t="shared" ca="1" si="5"/>
        <v>#VALUE!</v>
      </c>
      <c r="N455" s="56" t="e">
        <f t="shared" ca="1" si="6"/>
        <v>#VALUE!</v>
      </c>
      <c r="P455" s="51"/>
      <c r="Q455" s="51"/>
      <c r="S455" s="51"/>
      <c r="T455" s="51"/>
      <c r="Z455" s="55" t="str">
        <f t="shared" si="7"/>
        <v>IMD</v>
      </c>
      <c r="AF455" s="51"/>
      <c r="AG455" s="51"/>
      <c r="AH455" s="51"/>
      <c r="AI455" s="52"/>
      <c r="AJ455" s="52"/>
      <c r="AK455" s="52"/>
      <c r="AL455" s="51"/>
      <c r="AM455" s="51"/>
      <c r="AN455" s="51"/>
      <c r="AO455" s="52"/>
      <c r="AP455" s="52"/>
      <c r="AQ455" s="52"/>
      <c r="AR455" s="51"/>
      <c r="AS455" s="51"/>
      <c r="AT455" s="51"/>
      <c r="AU455" s="52"/>
      <c r="AV455" s="52"/>
      <c r="AW455" s="52"/>
      <c r="AX455" s="51"/>
      <c r="AY455" s="51"/>
      <c r="AZ455" s="51"/>
      <c r="BA455" s="52"/>
      <c r="BB455" s="52"/>
      <c r="BC455" s="52"/>
    </row>
    <row r="456" spans="1:55" ht="13" x14ac:dyDescent="0.3">
      <c r="A456" s="23">
        <f>'4JSON'!A450</f>
        <v>31301</v>
      </c>
      <c r="B456" s="20" t="str">
        <f>'4JSON'!B450</f>
        <v>Clinical Nurses</v>
      </c>
      <c r="C456" s="24" t="str">
        <f>'4JSON'!D450</f>
        <v>IMD</v>
      </c>
      <c r="D456" s="24" t="e">
        <f ca="1">ABS(D$5-'4JSON'!C450)</f>
        <v>#VALUE!</v>
      </c>
      <c r="E456" s="24">
        <f ca="1">ABS(E$5-'4JSON'!E450)</f>
        <v>2</v>
      </c>
      <c r="F456" s="24">
        <f ca="1">ABS(F$5-'4JSON'!F450)</f>
        <v>3</v>
      </c>
      <c r="G456" s="24">
        <f ca="1">ABS(G$5-'4JSON'!G450)</f>
        <v>2</v>
      </c>
      <c r="H456" s="24">
        <f ca="1">ABS(H$5-'4JSON'!H450)</f>
        <v>3</v>
      </c>
      <c r="I456" s="24">
        <f>ABS(I$5-'4JSON'!I450)</f>
        <v>0</v>
      </c>
      <c r="J456" s="24">
        <f>ABS(J$5-'4JSON'!J450)</f>
        <v>0</v>
      </c>
      <c r="K456" s="24">
        <f>ABS(K$5-'4JSON'!K450)</f>
        <v>0</v>
      </c>
      <c r="L456" s="24">
        <f>ABS(L$5-'4JSON'!L450)</f>
        <v>0</v>
      </c>
      <c r="M456" s="53" t="e">
        <f t="shared" ca="1" si="5"/>
        <v>#VALUE!</v>
      </c>
      <c r="N456" s="56" t="e">
        <f t="shared" ca="1" si="6"/>
        <v>#VALUE!</v>
      </c>
      <c r="P456" s="51"/>
      <c r="Q456" s="51"/>
      <c r="S456" s="51"/>
      <c r="T456" s="51"/>
      <c r="Z456" s="55" t="str">
        <f t="shared" si="7"/>
        <v>IMD</v>
      </c>
      <c r="AF456" s="51"/>
      <c r="AG456" s="51"/>
      <c r="AH456" s="51"/>
      <c r="AI456" s="52"/>
      <c r="AJ456" s="52"/>
      <c r="AK456" s="52"/>
      <c r="AL456" s="51"/>
      <c r="AM456" s="51"/>
      <c r="AN456" s="51"/>
      <c r="AO456" s="52"/>
      <c r="AP456" s="52"/>
      <c r="AQ456" s="52"/>
      <c r="AR456" s="51"/>
      <c r="AS456" s="51"/>
      <c r="AT456" s="51"/>
      <c r="AU456" s="52"/>
      <c r="AV456" s="52"/>
      <c r="AW456" s="52"/>
      <c r="AX456" s="51"/>
      <c r="AY456" s="51"/>
      <c r="AZ456" s="51"/>
      <c r="BA456" s="52"/>
      <c r="BB456" s="52"/>
      <c r="BC456" s="52"/>
    </row>
    <row r="457" spans="1:55" ht="13" x14ac:dyDescent="0.3">
      <c r="A457" s="23">
        <f>'4JSON'!A451</f>
        <v>21230</v>
      </c>
      <c r="B457" s="20" t="str">
        <f>'4JSON'!B451</f>
        <v>Computer Programmers</v>
      </c>
      <c r="C457" s="24" t="str">
        <f>'4JSON'!D451</f>
        <v>IMD</v>
      </c>
      <c r="D457" s="24" t="e">
        <f ca="1">ABS(D$5-'4JSON'!C451)</f>
        <v>#VALUE!</v>
      </c>
      <c r="E457" s="24">
        <f ca="1">ABS(E$5-'4JSON'!E451)</f>
        <v>2</v>
      </c>
      <c r="F457" s="24">
        <f ca="1">ABS(F$5-'4JSON'!F451)</f>
        <v>3</v>
      </c>
      <c r="G457" s="24">
        <f ca="1">ABS(G$5-'4JSON'!G451)</f>
        <v>2</v>
      </c>
      <c r="H457" s="24">
        <f ca="1">ABS(H$5-'4JSON'!H451)</f>
        <v>3</v>
      </c>
      <c r="I457" s="24">
        <f>ABS(I$5-'4JSON'!I451)</f>
        <v>0</v>
      </c>
      <c r="J457" s="24">
        <f>ABS(J$5-'4JSON'!J451)</f>
        <v>0</v>
      </c>
      <c r="K457" s="24">
        <f>ABS(K$5-'4JSON'!K451)</f>
        <v>0</v>
      </c>
      <c r="L457" s="24">
        <f>ABS(L$5-'4JSON'!L451)</f>
        <v>0</v>
      </c>
      <c r="M457" s="53" t="e">
        <f t="shared" ca="1" si="5"/>
        <v>#VALUE!</v>
      </c>
      <c r="N457" s="56" t="e">
        <f t="shared" ca="1" si="6"/>
        <v>#VALUE!</v>
      </c>
      <c r="P457" s="51"/>
      <c r="Q457" s="51"/>
      <c r="S457" s="51"/>
      <c r="T457" s="51"/>
      <c r="Z457" s="55" t="str">
        <f t="shared" si="7"/>
        <v>IMD</v>
      </c>
      <c r="AF457" s="51"/>
      <c r="AG457" s="51"/>
      <c r="AH457" s="51"/>
      <c r="AI457" s="52"/>
      <c r="AJ457" s="52"/>
      <c r="AK457" s="52"/>
      <c r="AL457" s="51"/>
      <c r="AM457" s="51"/>
      <c r="AN457" s="51"/>
      <c r="AO457" s="52"/>
      <c r="AP457" s="52"/>
      <c r="AQ457" s="52"/>
      <c r="AR457" s="51"/>
      <c r="AS457" s="51"/>
      <c r="AT457" s="51"/>
      <c r="AU457" s="52"/>
      <c r="AV457" s="52"/>
      <c r="AW457" s="52"/>
      <c r="AX457" s="51"/>
      <c r="AY457" s="51"/>
      <c r="AZ457" s="51"/>
      <c r="BA457" s="52"/>
      <c r="BB457" s="52"/>
      <c r="BC457" s="52"/>
    </row>
    <row r="458" spans="1:55" ht="13" x14ac:dyDescent="0.3">
      <c r="A458" s="23">
        <f>'4JSON'!A452</f>
        <v>21223</v>
      </c>
      <c r="B458" s="20" t="str">
        <f>'4JSON'!B452</f>
        <v>Data Administrators</v>
      </c>
      <c r="C458" s="24" t="str">
        <f>'4JSON'!D452</f>
        <v>IMD</v>
      </c>
      <c r="D458" s="24" t="e">
        <f ca="1">ABS(D$5-'4JSON'!C452)</f>
        <v>#VALUE!</v>
      </c>
      <c r="E458" s="24">
        <f ca="1">ABS(E$5-'4JSON'!E452)</f>
        <v>2</v>
      </c>
      <c r="F458" s="24">
        <f ca="1">ABS(F$5-'4JSON'!F452)</f>
        <v>3</v>
      </c>
      <c r="G458" s="24">
        <f ca="1">ABS(G$5-'4JSON'!G452)</f>
        <v>2</v>
      </c>
      <c r="H458" s="24">
        <f ca="1">ABS(H$5-'4JSON'!H452)</f>
        <v>3</v>
      </c>
      <c r="I458" s="24">
        <f>ABS(I$5-'4JSON'!I452)</f>
        <v>0</v>
      </c>
      <c r="J458" s="24">
        <f>ABS(J$5-'4JSON'!J452)</f>
        <v>0</v>
      </c>
      <c r="K458" s="24">
        <f>ABS(K$5-'4JSON'!K452)</f>
        <v>0</v>
      </c>
      <c r="L458" s="24">
        <f>ABS(L$5-'4JSON'!L452)</f>
        <v>0</v>
      </c>
      <c r="M458" s="53" t="e">
        <f t="shared" ca="1" si="5"/>
        <v>#VALUE!</v>
      </c>
      <c r="N458" s="56" t="e">
        <f t="shared" ca="1" si="6"/>
        <v>#VALUE!</v>
      </c>
      <c r="P458" s="51"/>
      <c r="Q458" s="51"/>
      <c r="S458" s="51"/>
      <c r="T458" s="51"/>
      <c r="Z458" s="55" t="str">
        <f t="shared" si="7"/>
        <v>IMD</v>
      </c>
      <c r="AF458" s="51"/>
      <c r="AG458" s="51"/>
      <c r="AH458" s="51"/>
      <c r="AI458" s="52"/>
      <c r="AJ458" s="52"/>
      <c r="AK458" s="52"/>
      <c r="AL458" s="51"/>
      <c r="AM458" s="51"/>
      <c r="AN458" s="51"/>
      <c r="AO458" s="52"/>
      <c r="AP458" s="52"/>
      <c r="AQ458" s="52"/>
      <c r="AR458" s="51"/>
      <c r="AS458" s="51"/>
      <c r="AT458" s="51"/>
      <c r="AU458" s="52"/>
      <c r="AV458" s="52"/>
      <c r="AW458" s="52"/>
      <c r="AX458" s="51"/>
      <c r="AY458" s="51"/>
      <c r="AZ458" s="51"/>
      <c r="BA458" s="52"/>
      <c r="BB458" s="52"/>
      <c r="BC458" s="52"/>
    </row>
    <row r="459" spans="1:55" ht="13" x14ac:dyDescent="0.3">
      <c r="A459" s="23">
        <f>'4JSON'!A453</f>
        <v>21223</v>
      </c>
      <c r="B459" s="20" t="str">
        <f>'4JSON'!B453</f>
        <v>Database Analysts</v>
      </c>
      <c r="C459" s="24" t="str">
        <f>'4JSON'!D453</f>
        <v>IMD</v>
      </c>
      <c r="D459" s="24" t="e">
        <f ca="1">ABS(D$5-'4JSON'!C453)</f>
        <v>#VALUE!</v>
      </c>
      <c r="E459" s="24">
        <f ca="1">ABS(E$5-'4JSON'!E453)</f>
        <v>2</v>
      </c>
      <c r="F459" s="24">
        <f ca="1">ABS(F$5-'4JSON'!F453)</f>
        <v>3</v>
      </c>
      <c r="G459" s="24">
        <f ca="1">ABS(G$5-'4JSON'!G453)</f>
        <v>2</v>
      </c>
      <c r="H459" s="24">
        <f ca="1">ABS(H$5-'4JSON'!H453)</f>
        <v>3</v>
      </c>
      <c r="I459" s="24">
        <f>ABS(I$5-'4JSON'!I453)</f>
        <v>0</v>
      </c>
      <c r="J459" s="24">
        <f>ABS(J$5-'4JSON'!J453)</f>
        <v>0</v>
      </c>
      <c r="K459" s="24">
        <f>ABS(K$5-'4JSON'!K453)</f>
        <v>0</v>
      </c>
      <c r="L459" s="24">
        <f>ABS(L$5-'4JSON'!L453)</f>
        <v>0</v>
      </c>
      <c r="M459" s="53" t="e">
        <f t="shared" ca="1" si="5"/>
        <v>#VALUE!</v>
      </c>
      <c r="N459" s="56" t="e">
        <f t="shared" ca="1" si="6"/>
        <v>#VALUE!</v>
      </c>
      <c r="P459" s="51"/>
      <c r="Q459" s="51"/>
      <c r="S459" s="51"/>
      <c r="T459" s="51"/>
      <c r="Z459" s="55" t="str">
        <f t="shared" si="7"/>
        <v>IMD</v>
      </c>
      <c r="AF459" s="51"/>
      <c r="AG459" s="51"/>
      <c r="AH459" s="51"/>
      <c r="AI459" s="52"/>
      <c r="AJ459" s="52"/>
      <c r="AK459" s="52"/>
      <c r="AL459" s="51"/>
      <c r="AM459" s="51"/>
      <c r="AN459" s="51"/>
      <c r="AO459" s="52"/>
      <c r="AP459" s="52"/>
      <c r="AQ459" s="52"/>
      <c r="AR459" s="51"/>
      <c r="AS459" s="51"/>
      <c r="AT459" s="51"/>
      <c r="AU459" s="52"/>
      <c r="AV459" s="52"/>
      <c r="AW459" s="52"/>
      <c r="AX459" s="51"/>
      <c r="AY459" s="51"/>
      <c r="AZ459" s="51"/>
      <c r="BA459" s="52"/>
      <c r="BB459" s="52"/>
      <c r="BC459" s="52"/>
    </row>
    <row r="460" spans="1:55" ht="13" x14ac:dyDescent="0.3">
      <c r="A460" s="23">
        <f>'4JSON'!A454</f>
        <v>41401</v>
      </c>
      <c r="B460" s="20" t="str">
        <f>'4JSON'!B454</f>
        <v>Economists and Economic Policy Researchers and Analysts</v>
      </c>
      <c r="C460" s="24" t="str">
        <f>'4JSON'!D454</f>
        <v>IMD</v>
      </c>
      <c r="D460" s="24" t="e">
        <f ca="1">ABS(D$5-'4JSON'!C454)</f>
        <v>#VALUE!</v>
      </c>
      <c r="E460" s="24">
        <f ca="1">ABS(E$5-'4JSON'!E454)</f>
        <v>2</v>
      </c>
      <c r="F460" s="24">
        <f ca="1">ABS(F$5-'4JSON'!F454)</f>
        <v>3</v>
      </c>
      <c r="G460" s="24">
        <f ca="1">ABS(G$5-'4JSON'!G454)</f>
        <v>2</v>
      </c>
      <c r="H460" s="24">
        <f ca="1">ABS(H$5-'4JSON'!H454)</f>
        <v>3</v>
      </c>
      <c r="I460" s="24">
        <f>ABS(I$5-'4JSON'!I454)</f>
        <v>0</v>
      </c>
      <c r="J460" s="24">
        <f>ABS(J$5-'4JSON'!J454)</f>
        <v>0</v>
      </c>
      <c r="K460" s="24">
        <f>ABS(K$5-'4JSON'!K454)</f>
        <v>0</v>
      </c>
      <c r="L460" s="24">
        <f>ABS(L$5-'4JSON'!L454)</f>
        <v>0</v>
      </c>
      <c r="M460" s="53" t="e">
        <f t="shared" ca="1" si="5"/>
        <v>#VALUE!</v>
      </c>
      <c r="N460" s="56" t="e">
        <f t="shared" ca="1" si="6"/>
        <v>#VALUE!</v>
      </c>
      <c r="P460" s="51"/>
      <c r="Q460" s="51"/>
      <c r="S460" s="51"/>
      <c r="T460" s="51"/>
      <c r="Z460" s="55" t="str">
        <f t="shared" si="7"/>
        <v>IMD</v>
      </c>
      <c r="AF460" s="51"/>
      <c r="AG460" s="51"/>
      <c r="AH460" s="51"/>
      <c r="AI460" s="52"/>
      <c r="AJ460" s="52"/>
      <c r="AK460" s="52"/>
      <c r="AL460" s="51"/>
      <c r="AM460" s="51"/>
      <c r="AN460" s="51"/>
      <c r="AO460" s="52"/>
      <c r="AP460" s="52"/>
      <c r="AQ460" s="52"/>
      <c r="AR460" s="51"/>
      <c r="AS460" s="51"/>
      <c r="AT460" s="51"/>
      <c r="AU460" s="52"/>
      <c r="AV460" s="52"/>
      <c r="AW460" s="52"/>
      <c r="AX460" s="51"/>
      <c r="AY460" s="51"/>
      <c r="AZ460" s="51"/>
      <c r="BA460" s="52"/>
      <c r="BB460" s="52"/>
      <c r="BC460" s="52"/>
    </row>
    <row r="461" spans="1:55" ht="13" x14ac:dyDescent="0.3">
      <c r="A461" s="23">
        <f>'4JSON'!A455</f>
        <v>41405</v>
      </c>
      <c r="B461" s="20" t="str">
        <f>'4JSON'!B455</f>
        <v>Education Policy Researchers, Consultants and Program Officers</v>
      </c>
      <c r="C461" s="24" t="str">
        <f>'4JSON'!D455</f>
        <v>IMD</v>
      </c>
      <c r="D461" s="24" t="e">
        <f ca="1">ABS(D$5-'4JSON'!C455)</f>
        <v>#VALUE!</v>
      </c>
      <c r="E461" s="24">
        <f ca="1">ABS(E$5-'4JSON'!E455)</f>
        <v>2</v>
      </c>
      <c r="F461" s="24">
        <f ca="1">ABS(F$5-'4JSON'!F455)</f>
        <v>3</v>
      </c>
      <c r="G461" s="24">
        <f ca="1">ABS(G$5-'4JSON'!G455)</f>
        <v>2</v>
      </c>
      <c r="H461" s="24">
        <f ca="1">ABS(H$5-'4JSON'!H455)</f>
        <v>3</v>
      </c>
      <c r="I461" s="24">
        <f>ABS(I$5-'4JSON'!I455)</f>
        <v>0</v>
      </c>
      <c r="J461" s="24">
        <f>ABS(J$5-'4JSON'!J455)</f>
        <v>0</v>
      </c>
      <c r="K461" s="24">
        <f>ABS(K$5-'4JSON'!K455)</f>
        <v>0</v>
      </c>
      <c r="L461" s="24">
        <f>ABS(L$5-'4JSON'!L455)</f>
        <v>0</v>
      </c>
      <c r="M461" s="53" t="e">
        <f t="shared" ca="1" si="5"/>
        <v>#VALUE!</v>
      </c>
      <c r="N461" s="56" t="e">
        <f t="shared" ca="1" si="6"/>
        <v>#VALUE!</v>
      </c>
      <c r="P461" s="51"/>
      <c r="Q461" s="51"/>
      <c r="S461" s="51"/>
      <c r="T461" s="51"/>
      <c r="Z461" s="55" t="str">
        <f t="shared" si="7"/>
        <v>IMD</v>
      </c>
      <c r="AF461" s="51"/>
      <c r="AG461" s="51"/>
      <c r="AH461" s="51"/>
      <c r="AI461" s="52"/>
      <c r="AJ461" s="52"/>
      <c r="AK461" s="52"/>
      <c r="AL461" s="51"/>
      <c r="AM461" s="51"/>
      <c r="AN461" s="51"/>
      <c r="AO461" s="52"/>
      <c r="AP461" s="52"/>
      <c r="AQ461" s="52"/>
      <c r="AR461" s="51"/>
      <c r="AS461" s="51"/>
      <c r="AT461" s="51"/>
      <c r="AU461" s="52"/>
      <c r="AV461" s="52"/>
      <c r="AW461" s="52"/>
      <c r="AX461" s="51"/>
      <c r="AY461" s="51"/>
      <c r="AZ461" s="51"/>
      <c r="BA461" s="52"/>
      <c r="BB461" s="52"/>
      <c r="BC461" s="52"/>
    </row>
    <row r="462" spans="1:55" ht="13" x14ac:dyDescent="0.3">
      <c r="A462" s="23">
        <f>'4JSON'!A456</f>
        <v>53123</v>
      </c>
      <c r="B462" s="20" t="str">
        <f>'4JSON'!B456</f>
        <v>Exhibit Designers</v>
      </c>
      <c r="C462" s="24" t="str">
        <f>'4JSON'!D456</f>
        <v>IMD</v>
      </c>
      <c r="D462" s="24" t="e">
        <f ca="1">ABS(D$5-'4JSON'!C456)</f>
        <v>#VALUE!</v>
      </c>
      <c r="E462" s="24">
        <f ca="1">ABS(E$5-'4JSON'!E456)</f>
        <v>2</v>
      </c>
      <c r="F462" s="24">
        <f ca="1">ABS(F$5-'4JSON'!F456)</f>
        <v>3</v>
      </c>
      <c r="G462" s="24">
        <f ca="1">ABS(G$5-'4JSON'!G456)</f>
        <v>2</v>
      </c>
      <c r="H462" s="24">
        <f ca="1">ABS(H$5-'4JSON'!H456)</f>
        <v>3</v>
      </c>
      <c r="I462" s="24">
        <f>ABS(I$5-'4JSON'!I456)</f>
        <v>0</v>
      </c>
      <c r="J462" s="24">
        <f>ABS(J$5-'4JSON'!J456)</f>
        <v>0</v>
      </c>
      <c r="K462" s="24">
        <f>ABS(K$5-'4JSON'!K456)</f>
        <v>0</v>
      </c>
      <c r="L462" s="24">
        <f>ABS(L$5-'4JSON'!L456)</f>
        <v>0</v>
      </c>
      <c r="M462" s="53" t="e">
        <f t="shared" ca="1" si="5"/>
        <v>#VALUE!</v>
      </c>
      <c r="N462" s="56" t="e">
        <f t="shared" ca="1" si="6"/>
        <v>#VALUE!</v>
      </c>
      <c r="P462" s="51"/>
      <c r="Q462" s="51"/>
      <c r="S462" s="51"/>
      <c r="T462" s="51"/>
      <c r="Z462" s="55" t="str">
        <f t="shared" si="7"/>
        <v>IMD</v>
      </c>
      <c r="AF462" s="51"/>
      <c r="AG462" s="51"/>
      <c r="AH462" s="51"/>
      <c r="AI462" s="52"/>
      <c r="AJ462" s="52"/>
      <c r="AK462" s="52"/>
      <c r="AL462" s="51"/>
      <c r="AM462" s="51"/>
      <c r="AN462" s="51"/>
      <c r="AO462" s="52"/>
      <c r="AP462" s="52"/>
      <c r="AQ462" s="52"/>
      <c r="AR462" s="51"/>
      <c r="AS462" s="51"/>
      <c r="AT462" s="51"/>
      <c r="AU462" s="52"/>
      <c r="AV462" s="52"/>
      <c r="AW462" s="52"/>
      <c r="AX462" s="51"/>
      <c r="AY462" s="51"/>
      <c r="AZ462" s="51"/>
      <c r="BA462" s="52"/>
      <c r="BB462" s="52"/>
      <c r="BC462" s="52"/>
    </row>
    <row r="463" spans="1:55" ht="13" x14ac:dyDescent="0.3">
      <c r="A463" s="23">
        <f>'4JSON'!A457</f>
        <v>53123</v>
      </c>
      <c r="B463" s="20" t="str">
        <f>'4JSON'!B457</f>
        <v>Fashion Designers</v>
      </c>
      <c r="C463" s="24" t="str">
        <f>'4JSON'!D457</f>
        <v>IMD</v>
      </c>
      <c r="D463" s="24" t="e">
        <f ca="1">ABS(D$5-'4JSON'!C457)</f>
        <v>#VALUE!</v>
      </c>
      <c r="E463" s="24">
        <f ca="1">ABS(E$5-'4JSON'!E457)</f>
        <v>2</v>
      </c>
      <c r="F463" s="24">
        <f ca="1">ABS(F$5-'4JSON'!F457)</f>
        <v>3</v>
      </c>
      <c r="G463" s="24">
        <f ca="1">ABS(G$5-'4JSON'!G457)</f>
        <v>2</v>
      </c>
      <c r="H463" s="24">
        <f ca="1">ABS(H$5-'4JSON'!H457)</f>
        <v>3</v>
      </c>
      <c r="I463" s="24">
        <f>ABS(I$5-'4JSON'!I457)</f>
        <v>0</v>
      </c>
      <c r="J463" s="24">
        <f>ABS(J$5-'4JSON'!J457)</f>
        <v>0</v>
      </c>
      <c r="K463" s="24">
        <f>ABS(K$5-'4JSON'!K457)</f>
        <v>0</v>
      </c>
      <c r="L463" s="24">
        <f>ABS(L$5-'4JSON'!L457)</f>
        <v>0</v>
      </c>
      <c r="M463" s="53" t="e">
        <f t="shared" ca="1" si="5"/>
        <v>#VALUE!</v>
      </c>
      <c r="N463" s="56" t="e">
        <f t="shared" ca="1" si="6"/>
        <v>#VALUE!</v>
      </c>
      <c r="P463" s="51"/>
      <c r="Q463" s="51"/>
      <c r="S463" s="51"/>
      <c r="T463" s="51"/>
      <c r="Z463" s="55" t="str">
        <f t="shared" si="7"/>
        <v>IMD</v>
      </c>
      <c r="AF463" s="51"/>
      <c r="AG463" s="51"/>
      <c r="AH463" s="51"/>
      <c r="AI463" s="52"/>
      <c r="AJ463" s="52"/>
      <c r="AK463" s="52"/>
      <c r="AL463" s="51"/>
      <c r="AM463" s="51"/>
      <c r="AN463" s="51"/>
      <c r="AO463" s="52"/>
      <c r="AP463" s="52"/>
      <c r="AQ463" s="52"/>
      <c r="AR463" s="51"/>
      <c r="AS463" s="51"/>
      <c r="AT463" s="51"/>
      <c r="AU463" s="52"/>
      <c r="AV463" s="52"/>
      <c r="AW463" s="52"/>
      <c r="AX463" s="51"/>
      <c r="AY463" s="51"/>
      <c r="AZ463" s="51"/>
      <c r="BA463" s="52"/>
      <c r="BB463" s="52"/>
      <c r="BC463" s="52"/>
    </row>
    <row r="464" spans="1:55" ht="13" x14ac:dyDescent="0.3">
      <c r="A464" s="23">
        <f>'4JSON'!A458</f>
        <v>41404</v>
      </c>
      <c r="B464" s="20" t="str">
        <f>'4JSON'!B458</f>
        <v>Health Policy Researchers, Consultants and Program Officers</v>
      </c>
      <c r="C464" s="24" t="str">
        <f>'4JSON'!D458</f>
        <v>IMD</v>
      </c>
      <c r="D464" s="24" t="e">
        <f ca="1">ABS(D$5-'4JSON'!C458)</f>
        <v>#VALUE!</v>
      </c>
      <c r="E464" s="24">
        <f ca="1">ABS(E$5-'4JSON'!E458)</f>
        <v>2</v>
      </c>
      <c r="F464" s="24">
        <f ca="1">ABS(F$5-'4JSON'!F458)</f>
        <v>3</v>
      </c>
      <c r="G464" s="24">
        <f ca="1">ABS(G$5-'4JSON'!G458)</f>
        <v>2</v>
      </c>
      <c r="H464" s="24">
        <f ca="1">ABS(H$5-'4JSON'!H458)</f>
        <v>3</v>
      </c>
      <c r="I464" s="24">
        <f>ABS(I$5-'4JSON'!I458)</f>
        <v>0</v>
      </c>
      <c r="J464" s="24">
        <f>ABS(J$5-'4JSON'!J458)</f>
        <v>0</v>
      </c>
      <c r="K464" s="24">
        <f>ABS(K$5-'4JSON'!K458)</f>
        <v>0</v>
      </c>
      <c r="L464" s="24">
        <f>ABS(L$5-'4JSON'!L458)</f>
        <v>0</v>
      </c>
      <c r="M464" s="53" t="e">
        <f t="shared" ca="1" si="5"/>
        <v>#VALUE!</v>
      </c>
      <c r="N464" s="56" t="e">
        <f t="shared" ca="1" si="6"/>
        <v>#VALUE!</v>
      </c>
      <c r="P464" s="51"/>
      <c r="Q464" s="51"/>
      <c r="S464" s="51"/>
      <c r="T464" s="51"/>
      <c r="Z464" s="55" t="str">
        <f t="shared" si="7"/>
        <v>IMD</v>
      </c>
      <c r="AF464" s="51"/>
      <c r="AG464" s="51"/>
      <c r="AH464" s="51"/>
      <c r="AI464" s="52"/>
      <c r="AJ464" s="52"/>
      <c r="AK464" s="52"/>
      <c r="AL464" s="51"/>
      <c r="AM464" s="51"/>
      <c r="AN464" s="51"/>
      <c r="AO464" s="52"/>
      <c r="AP464" s="52"/>
      <c r="AQ464" s="52"/>
      <c r="AR464" s="51"/>
      <c r="AS464" s="51"/>
      <c r="AT464" s="51"/>
      <c r="AU464" s="52"/>
      <c r="AV464" s="52"/>
      <c r="AW464" s="52"/>
      <c r="AX464" s="51"/>
      <c r="AY464" s="51"/>
      <c r="AZ464" s="51"/>
      <c r="BA464" s="52"/>
      <c r="BB464" s="52"/>
      <c r="BC464" s="52"/>
    </row>
    <row r="465" spans="1:55" ht="13" x14ac:dyDescent="0.3">
      <c r="A465" s="23">
        <f>'4JSON'!A459</f>
        <v>31120</v>
      </c>
      <c r="B465" s="20" t="str">
        <f>'4JSON'!B459</f>
        <v>Industrial Pharmacists</v>
      </c>
      <c r="C465" s="24" t="str">
        <f>'4JSON'!D459</f>
        <v>IMD</v>
      </c>
      <c r="D465" s="24" t="e">
        <f ca="1">ABS(D$5-'4JSON'!C459)</f>
        <v>#VALUE!</v>
      </c>
      <c r="E465" s="24">
        <f ca="1">ABS(E$5-'4JSON'!E459)</f>
        <v>2</v>
      </c>
      <c r="F465" s="24">
        <f ca="1">ABS(F$5-'4JSON'!F459)</f>
        <v>3</v>
      </c>
      <c r="G465" s="24">
        <f ca="1">ABS(G$5-'4JSON'!G459)</f>
        <v>2</v>
      </c>
      <c r="H465" s="24">
        <f ca="1">ABS(H$5-'4JSON'!H459)</f>
        <v>3</v>
      </c>
      <c r="I465" s="24">
        <f>ABS(I$5-'4JSON'!I459)</f>
        <v>0</v>
      </c>
      <c r="J465" s="24">
        <f>ABS(J$5-'4JSON'!J459)</f>
        <v>0</v>
      </c>
      <c r="K465" s="24">
        <f>ABS(K$5-'4JSON'!K459)</f>
        <v>0</v>
      </c>
      <c r="L465" s="24">
        <f>ABS(L$5-'4JSON'!L459)</f>
        <v>0</v>
      </c>
      <c r="M465" s="53" t="e">
        <f t="shared" ca="1" si="5"/>
        <v>#VALUE!</v>
      </c>
      <c r="N465" s="56" t="e">
        <f t="shared" ca="1" si="6"/>
        <v>#VALUE!</v>
      </c>
      <c r="P465" s="51"/>
      <c r="Q465" s="51"/>
      <c r="S465" s="51"/>
      <c r="T465" s="51"/>
      <c r="Z465" s="55" t="str">
        <f t="shared" si="7"/>
        <v>IMD</v>
      </c>
      <c r="AF465" s="51"/>
      <c r="AG465" s="51"/>
      <c r="AH465" s="51"/>
      <c r="AI465" s="52"/>
      <c r="AJ465" s="52"/>
      <c r="AK465" s="52"/>
      <c r="AL465" s="51"/>
      <c r="AM465" s="51"/>
      <c r="AN465" s="51"/>
      <c r="AO465" s="52"/>
      <c r="AP465" s="52"/>
      <c r="AQ465" s="52"/>
      <c r="AR465" s="51"/>
      <c r="AS465" s="51"/>
      <c r="AT465" s="51"/>
      <c r="AU465" s="52"/>
      <c r="AV465" s="52"/>
      <c r="AW465" s="52"/>
      <c r="AX465" s="51"/>
      <c r="AY465" s="51"/>
      <c r="AZ465" s="51"/>
      <c r="BA465" s="52"/>
      <c r="BB465" s="52"/>
      <c r="BC465" s="52"/>
    </row>
    <row r="466" spans="1:55" ht="13" x14ac:dyDescent="0.3">
      <c r="A466" s="23">
        <f>'4JSON'!A460</f>
        <v>21221</v>
      </c>
      <c r="B466" s="20" t="str">
        <f>'4JSON'!B460</f>
        <v>Information Systems Business Analysts and Consultants</v>
      </c>
      <c r="C466" s="24" t="str">
        <f>'4JSON'!D460</f>
        <v>IMD</v>
      </c>
      <c r="D466" s="24" t="e">
        <f ca="1">ABS(D$5-'4JSON'!C460)</f>
        <v>#VALUE!</v>
      </c>
      <c r="E466" s="24">
        <f ca="1">ABS(E$5-'4JSON'!E460)</f>
        <v>2</v>
      </c>
      <c r="F466" s="24">
        <f ca="1">ABS(F$5-'4JSON'!F460)</f>
        <v>3</v>
      </c>
      <c r="G466" s="24">
        <f ca="1">ABS(G$5-'4JSON'!G460)</f>
        <v>2</v>
      </c>
      <c r="H466" s="24">
        <f ca="1">ABS(H$5-'4JSON'!H460)</f>
        <v>3</v>
      </c>
      <c r="I466" s="24">
        <f>ABS(I$5-'4JSON'!I460)</f>
        <v>0</v>
      </c>
      <c r="J466" s="24">
        <f>ABS(J$5-'4JSON'!J460)</f>
        <v>0</v>
      </c>
      <c r="K466" s="24">
        <f>ABS(K$5-'4JSON'!K460)</f>
        <v>0</v>
      </c>
      <c r="L466" s="24">
        <f>ABS(L$5-'4JSON'!L460)</f>
        <v>0</v>
      </c>
      <c r="M466" s="53" t="e">
        <f t="shared" ca="1" si="5"/>
        <v>#VALUE!</v>
      </c>
      <c r="N466" s="56" t="e">
        <f t="shared" ca="1" si="6"/>
        <v>#VALUE!</v>
      </c>
      <c r="P466" s="51"/>
      <c r="Q466" s="51"/>
      <c r="S466" s="51"/>
      <c r="T466" s="51"/>
      <c r="Z466" s="55" t="str">
        <f t="shared" si="7"/>
        <v>IMD</v>
      </c>
      <c r="AF466" s="51"/>
      <c r="AG466" s="51"/>
      <c r="AH466" s="51"/>
      <c r="AI466" s="52"/>
      <c r="AJ466" s="52"/>
      <c r="AK466" s="52"/>
      <c r="AL466" s="51"/>
      <c r="AM466" s="51"/>
      <c r="AN466" s="51"/>
      <c r="AO466" s="52"/>
      <c r="AP466" s="52"/>
      <c r="AQ466" s="52"/>
      <c r="AR466" s="51"/>
      <c r="AS466" s="51"/>
      <c r="AT466" s="51"/>
      <c r="AU466" s="52"/>
      <c r="AV466" s="52"/>
      <c r="AW466" s="52"/>
      <c r="AX466" s="51"/>
      <c r="AY466" s="51"/>
      <c r="AZ466" s="51"/>
      <c r="BA466" s="52"/>
      <c r="BB466" s="52"/>
      <c r="BC466" s="52"/>
    </row>
    <row r="467" spans="1:55" ht="13" x14ac:dyDescent="0.3">
      <c r="A467" s="23">
        <f>'4JSON'!A461</f>
        <v>21222</v>
      </c>
      <c r="B467" s="20" t="str">
        <f>'4JSON'!B461</f>
        <v>Information Systems Quality Assurance Analysts</v>
      </c>
      <c r="C467" s="24" t="str">
        <f>'4JSON'!D461</f>
        <v>IMD</v>
      </c>
      <c r="D467" s="24" t="e">
        <f ca="1">ABS(D$5-'4JSON'!C461)</f>
        <v>#VALUE!</v>
      </c>
      <c r="E467" s="24">
        <f ca="1">ABS(E$5-'4JSON'!E461)</f>
        <v>2</v>
      </c>
      <c r="F467" s="24">
        <f ca="1">ABS(F$5-'4JSON'!F461)</f>
        <v>3</v>
      </c>
      <c r="G467" s="24">
        <f ca="1">ABS(G$5-'4JSON'!G461)</f>
        <v>2</v>
      </c>
      <c r="H467" s="24">
        <f ca="1">ABS(H$5-'4JSON'!H461)</f>
        <v>3</v>
      </c>
      <c r="I467" s="24">
        <f>ABS(I$5-'4JSON'!I461)</f>
        <v>0</v>
      </c>
      <c r="J467" s="24">
        <f>ABS(J$5-'4JSON'!J461)</f>
        <v>0</v>
      </c>
      <c r="K467" s="24">
        <f>ABS(K$5-'4JSON'!K461)</f>
        <v>0</v>
      </c>
      <c r="L467" s="24">
        <f>ABS(L$5-'4JSON'!L461)</f>
        <v>0</v>
      </c>
      <c r="M467" s="53" t="e">
        <f t="shared" ca="1" si="5"/>
        <v>#VALUE!</v>
      </c>
      <c r="N467" s="56" t="e">
        <f t="shared" ca="1" si="6"/>
        <v>#VALUE!</v>
      </c>
      <c r="P467" s="51"/>
      <c r="Q467" s="51"/>
      <c r="S467" s="51"/>
      <c r="T467" s="51"/>
      <c r="Z467" s="55" t="str">
        <f t="shared" si="7"/>
        <v>IMD</v>
      </c>
      <c r="AF467" s="51"/>
      <c r="AG467" s="51"/>
      <c r="AH467" s="51"/>
      <c r="AI467" s="52"/>
      <c r="AJ467" s="52"/>
      <c r="AK467" s="52"/>
      <c r="AL467" s="51"/>
      <c r="AM467" s="51"/>
      <c r="AN467" s="51"/>
      <c r="AO467" s="52"/>
      <c r="AP467" s="52"/>
      <c r="AQ467" s="52"/>
      <c r="AR467" s="51"/>
      <c r="AS467" s="51"/>
      <c r="AT467" s="51"/>
      <c r="AU467" s="52"/>
      <c r="AV467" s="52"/>
      <c r="AW467" s="52"/>
      <c r="AX467" s="51"/>
      <c r="AY467" s="51"/>
      <c r="AZ467" s="51"/>
      <c r="BA467" s="52"/>
      <c r="BB467" s="52"/>
      <c r="BC467" s="52"/>
    </row>
    <row r="468" spans="1:55" ht="13" x14ac:dyDescent="0.3">
      <c r="A468" s="23">
        <f>'4JSON'!A462</f>
        <v>21232</v>
      </c>
      <c r="B468" s="20" t="str">
        <f>'4JSON'!B462</f>
        <v>Interactive Media Developers</v>
      </c>
      <c r="C468" s="24" t="str">
        <f>'4JSON'!D462</f>
        <v>IMD</v>
      </c>
      <c r="D468" s="24" t="e">
        <f ca="1">ABS(D$5-'4JSON'!C462)</f>
        <v>#VALUE!</v>
      </c>
      <c r="E468" s="24">
        <f ca="1">ABS(E$5-'4JSON'!E462)</f>
        <v>2</v>
      </c>
      <c r="F468" s="24">
        <f ca="1">ABS(F$5-'4JSON'!F462)</f>
        <v>3</v>
      </c>
      <c r="G468" s="24">
        <f ca="1">ABS(G$5-'4JSON'!G462)</f>
        <v>2</v>
      </c>
      <c r="H468" s="24">
        <f ca="1">ABS(H$5-'4JSON'!H462)</f>
        <v>3</v>
      </c>
      <c r="I468" s="24">
        <f>ABS(I$5-'4JSON'!I462)</f>
        <v>0</v>
      </c>
      <c r="J468" s="24">
        <f>ABS(J$5-'4JSON'!J462)</f>
        <v>0</v>
      </c>
      <c r="K468" s="24">
        <f>ABS(K$5-'4JSON'!K462)</f>
        <v>0</v>
      </c>
      <c r="L468" s="24">
        <f>ABS(L$5-'4JSON'!L462)</f>
        <v>0</v>
      </c>
      <c r="M468" s="53" t="e">
        <f t="shared" ca="1" si="5"/>
        <v>#VALUE!</v>
      </c>
      <c r="N468" s="56" t="e">
        <f t="shared" ca="1" si="6"/>
        <v>#VALUE!</v>
      </c>
      <c r="P468" s="51"/>
      <c r="Q468" s="51"/>
      <c r="S468" s="51"/>
      <c r="T468" s="51"/>
      <c r="Z468" s="55" t="str">
        <f t="shared" si="7"/>
        <v>IMD</v>
      </c>
      <c r="AF468" s="51"/>
      <c r="AG468" s="51"/>
      <c r="AH468" s="51"/>
      <c r="AI468" s="52"/>
      <c r="AJ468" s="52"/>
      <c r="AK468" s="52"/>
      <c r="AL468" s="51"/>
      <c r="AM468" s="51"/>
      <c r="AN468" s="51"/>
      <c r="AO468" s="52"/>
      <c r="AP468" s="52"/>
      <c r="AQ468" s="52"/>
      <c r="AR468" s="51"/>
      <c r="AS468" s="51"/>
      <c r="AT468" s="51"/>
      <c r="AU468" s="52"/>
      <c r="AV468" s="52"/>
      <c r="AW468" s="52"/>
      <c r="AX468" s="51"/>
      <c r="AY468" s="51"/>
      <c r="AZ468" s="51"/>
      <c r="BA468" s="52"/>
      <c r="BB468" s="52"/>
      <c r="BC468" s="52"/>
    </row>
    <row r="469" spans="1:55" ht="13" x14ac:dyDescent="0.3">
      <c r="A469" s="23">
        <f>'4JSON'!A463</f>
        <v>21210</v>
      </c>
      <c r="B469" s="20" t="str">
        <f>'4JSON'!B463</f>
        <v>Mathematicians</v>
      </c>
      <c r="C469" s="24" t="str">
        <f>'4JSON'!D463</f>
        <v>IMD</v>
      </c>
      <c r="D469" s="24" t="e">
        <f ca="1">ABS(D$5-'4JSON'!C463)</f>
        <v>#VALUE!</v>
      </c>
      <c r="E469" s="24">
        <f ca="1">ABS(E$5-'4JSON'!E463)</f>
        <v>2</v>
      </c>
      <c r="F469" s="24">
        <f ca="1">ABS(F$5-'4JSON'!F463)</f>
        <v>3</v>
      </c>
      <c r="G469" s="24">
        <f ca="1">ABS(G$5-'4JSON'!G463)</f>
        <v>2</v>
      </c>
      <c r="H469" s="24">
        <f ca="1">ABS(H$5-'4JSON'!H463)</f>
        <v>3</v>
      </c>
      <c r="I469" s="24">
        <f>ABS(I$5-'4JSON'!I463)</f>
        <v>0</v>
      </c>
      <c r="J469" s="24">
        <f>ABS(J$5-'4JSON'!J463)</f>
        <v>0</v>
      </c>
      <c r="K469" s="24">
        <f>ABS(K$5-'4JSON'!K463)</f>
        <v>0</v>
      </c>
      <c r="L469" s="24">
        <f>ABS(L$5-'4JSON'!L463)</f>
        <v>0</v>
      </c>
      <c r="M469" s="53" t="e">
        <f t="shared" ca="1" si="5"/>
        <v>#VALUE!</v>
      </c>
      <c r="N469" s="56" t="e">
        <f t="shared" ca="1" si="6"/>
        <v>#VALUE!</v>
      </c>
      <c r="P469" s="51"/>
      <c r="Q469" s="51"/>
      <c r="S469" s="51"/>
      <c r="T469" s="51"/>
      <c r="Z469" s="55" t="str">
        <f t="shared" si="7"/>
        <v>IMD</v>
      </c>
      <c r="AF469" s="51"/>
      <c r="AG469" s="51"/>
      <c r="AH469" s="51"/>
      <c r="AI469" s="52"/>
      <c r="AJ469" s="52"/>
      <c r="AK469" s="52"/>
      <c r="AL469" s="51"/>
      <c r="AM469" s="51"/>
      <c r="AN469" s="51"/>
      <c r="AO469" s="52"/>
      <c r="AP469" s="52"/>
      <c r="AQ469" s="52"/>
      <c r="AR469" s="51"/>
      <c r="AS469" s="51"/>
      <c r="AT469" s="51"/>
      <c r="AU469" s="52"/>
      <c r="AV469" s="52"/>
      <c r="AW469" s="52"/>
      <c r="AX469" s="51"/>
      <c r="AY469" s="51"/>
      <c r="AZ469" s="51"/>
      <c r="BA469" s="52"/>
      <c r="BB469" s="52"/>
      <c r="BC469" s="52"/>
    </row>
    <row r="470" spans="1:55" ht="13" x14ac:dyDescent="0.3">
      <c r="A470" s="23">
        <f>'4JSON'!A464</f>
        <v>22220</v>
      </c>
      <c r="B470" s="20" t="str">
        <f>'4JSON'!B464</f>
        <v>Network System and Data Communication Engineers</v>
      </c>
      <c r="C470" s="24" t="str">
        <f>'4JSON'!D464</f>
        <v>IMD</v>
      </c>
      <c r="D470" s="24" t="e">
        <f ca="1">ABS(D$5-'4JSON'!C464)</f>
        <v>#VALUE!</v>
      </c>
      <c r="E470" s="24">
        <f ca="1">ABS(E$5-'4JSON'!E464)</f>
        <v>2</v>
      </c>
      <c r="F470" s="24">
        <f ca="1">ABS(F$5-'4JSON'!F464)</f>
        <v>3</v>
      </c>
      <c r="G470" s="24">
        <f ca="1">ABS(G$5-'4JSON'!G464)</f>
        <v>2</v>
      </c>
      <c r="H470" s="24">
        <f ca="1">ABS(H$5-'4JSON'!H464)</f>
        <v>3</v>
      </c>
      <c r="I470" s="24">
        <f>ABS(I$5-'4JSON'!I464)</f>
        <v>0</v>
      </c>
      <c r="J470" s="24">
        <f>ABS(J$5-'4JSON'!J464)</f>
        <v>0</v>
      </c>
      <c r="K470" s="24">
        <f>ABS(K$5-'4JSON'!K464)</f>
        <v>0</v>
      </c>
      <c r="L470" s="24">
        <f>ABS(L$5-'4JSON'!L464)</f>
        <v>0</v>
      </c>
      <c r="M470" s="53" t="e">
        <f t="shared" ca="1" si="5"/>
        <v>#VALUE!</v>
      </c>
      <c r="N470" s="56" t="e">
        <f t="shared" ca="1" si="6"/>
        <v>#VALUE!</v>
      </c>
      <c r="P470" s="51"/>
      <c r="Q470" s="51"/>
      <c r="S470" s="51"/>
      <c r="T470" s="51"/>
      <c r="Z470" s="55" t="str">
        <f t="shared" si="7"/>
        <v>IMD</v>
      </c>
      <c r="AF470" s="51"/>
      <c r="AG470" s="51"/>
      <c r="AH470" s="51"/>
      <c r="AI470" s="52"/>
      <c r="AJ470" s="52"/>
      <c r="AK470" s="52"/>
      <c r="AL470" s="51"/>
      <c r="AM470" s="51"/>
      <c r="AN470" s="51"/>
      <c r="AO470" s="52"/>
      <c r="AP470" s="52"/>
      <c r="AQ470" s="52"/>
      <c r="AR470" s="51"/>
      <c r="AS470" s="51"/>
      <c r="AT470" s="51"/>
      <c r="AU470" s="52"/>
      <c r="AV470" s="52"/>
      <c r="AW470" s="52"/>
      <c r="AX470" s="51"/>
      <c r="AY470" s="51"/>
      <c r="AZ470" s="51"/>
      <c r="BA470" s="52"/>
      <c r="BB470" s="52"/>
      <c r="BC470" s="52"/>
    </row>
    <row r="471" spans="1:55" ht="13" x14ac:dyDescent="0.3">
      <c r="A471" s="23">
        <f>'4JSON'!A465</f>
        <v>21231</v>
      </c>
      <c r="B471" s="20" t="str">
        <f>'4JSON'!B465</f>
        <v>Software Engineers</v>
      </c>
      <c r="C471" s="24" t="str">
        <f>'4JSON'!D465</f>
        <v>IMD</v>
      </c>
      <c r="D471" s="24" t="e">
        <f ca="1">ABS(D$5-'4JSON'!C465)</f>
        <v>#VALUE!</v>
      </c>
      <c r="E471" s="24">
        <f ca="1">ABS(E$5-'4JSON'!E465)</f>
        <v>2</v>
      </c>
      <c r="F471" s="24">
        <f ca="1">ABS(F$5-'4JSON'!F465)</f>
        <v>3</v>
      </c>
      <c r="G471" s="24">
        <f ca="1">ABS(G$5-'4JSON'!G465)</f>
        <v>2</v>
      </c>
      <c r="H471" s="24">
        <f ca="1">ABS(H$5-'4JSON'!H465)</f>
        <v>3</v>
      </c>
      <c r="I471" s="24">
        <f>ABS(I$5-'4JSON'!I465)</f>
        <v>0</v>
      </c>
      <c r="J471" s="24">
        <f>ABS(J$5-'4JSON'!J465)</f>
        <v>0</v>
      </c>
      <c r="K471" s="24">
        <f>ABS(K$5-'4JSON'!K465)</f>
        <v>0</v>
      </c>
      <c r="L471" s="24">
        <f>ABS(L$5-'4JSON'!L465)</f>
        <v>0</v>
      </c>
      <c r="M471" s="53" t="e">
        <f t="shared" ca="1" si="5"/>
        <v>#VALUE!</v>
      </c>
      <c r="N471" s="56" t="e">
        <f t="shared" ca="1" si="6"/>
        <v>#VALUE!</v>
      </c>
      <c r="P471" s="51"/>
      <c r="Q471" s="51"/>
      <c r="S471" s="51"/>
      <c r="T471" s="51"/>
      <c r="Z471" s="55" t="str">
        <f t="shared" si="7"/>
        <v>IMD</v>
      </c>
      <c r="AF471" s="51"/>
      <c r="AG471" s="51"/>
      <c r="AH471" s="51"/>
      <c r="AI471" s="52"/>
      <c r="AJ471" s="52"/>
      <c r="AK471" s="52"/>
      <c r="AL471" s="51"/>
      <c r="AM471" s="51"/>
      <c r="AN471" s="51"/>
      <c r="AO471" s="52"/>
      <c r="AP471" s="52"/>
      <c r="AQ471" s="52"/>
      <c r="AR471" s="51"/>
      <c r="AS471" s="51"/>
      <c r="AT471" s="51"/>
      <c r="AU471" s="52"/>
      <c r="AV471" s="52"/>
      <c r="AW471" s="52"/>
      <c r="AX471" s="51"/>
      <c r="AY471" s="51"/>
      <c r="AZ471" s="51"/>
      <c r="BA471" s="52"/>
      <c r="BB471" s="52"/>
      <c r="BC471" s="52"/>
    </row>
    <row r="472" spans="1:55" ht="13" x14ac:dyDescent="0.3">
      <c r="A472" s="23">
        <f>'4JSON'!A466</f>
        <v>21210</v>
      </c>
      <c r="B472" s="20" t="str">
        <f>'4JSON'!B466</f>
        <v>Statisticians</v>
      </c>
      <c r="C472" s="24" t="str">
        <f>'4JSON'!D466</f>
        <v>IMD</v>
      </c>
      <c r="D472" s="24" t="e">
        <f ca="1">ABS(D$5-'4JSON'!C466)</f>
        <v>#VALUE!</v>
      </c>
      <c r="E472" s="24">
        <f ca="1">ABS(E$5-'4JSON'!E466)</f>
        <v>2</v>
      </c>
      <c r="F472" s="24">
        <f ca="1">ABS(F$5-'4JSON'!F466)</f>
        <v>3</v>
      </c>
      <c r="G472" s="24">
        <f ca="1">ABS(G$5-'4JSON'!G466)</f>
        <v>2</v>
      </c>
      <c r="H472" s="24">
        <f ca="1">ABS(H$5-'4JSON'!H466)</f>
        <v>3</v>
      </c>
      <c r="I472" s="24">
        <f>ABS(I$5-'4JSON'!I466)</f>
        <v>0</v>
      </c>
      <c r="J472" s="24">
        <f>ABS(J$5-'4JSON'!J466)</f>
        <v>0</v>
      </c>
      <c r="K472" s="24">
        <f>ABS(K$5-'4JSON'!K466)</f>
        <v>0</v>
      </c>
      <c r="L472" s="24">
        <f>ABS(L$5-'4JSON'!L466)</f>
        <v>0</v>
      </c>
      <c r="M472" s="53" t="e">
        <f t="shared" ca="1" si="5"/>
        <v>#VALUE!</v>
      </c>
      <c r="N472" s="56" t="e">
        <f t="shared" ca="1" si="6"/>
        <v>#VALUE!</v>
      </c>
      <c r="P472" s="51"/>
      <c r="Q472" s="51"/>
      <c r="S472" s="51"/>
      <c r="T472" s="51"/>
      <c r="Z472" s="55" t="str">
        <f t="shared" si="7"/>
        <v>IMD</v>
      </c>
      <c r="AF472" s="51"/>
      <c r="AG472" s="51"/>
      <c r="AH472" s="51"/>
      <c r="AI472" s="52"/>
      <c r="AJ472" s="52"/>
      <c r="AK472" s="52"/>
      <c r="AL472" s="51"/>
      <c r="AM472" s="51"/>
      <c r="AN472" s="51"/>
      <c r="AO472" s="52"/>
      <c r="AP472" s="52"/>
      <c r="AQ472" s="52"/>
      <c r="AR472" s="51"/>
      <c r="AS472" s="51"/>
      <c r="AT472" s="51"/>
      <c r="AU472" s="52"/>
      <c r="AV472" s="52"/>
      <c r="AW472" s="52"/>
      <c r="AX472" s="51"/>
      <c r="AY472" s="51"/>
      <c r="AZ472" s="51"/>
      <c r="BA472" s="52"/>
      <c r="BB472" s="52"/>
      <c r="BC472" s="52"/>
    </row>
    <row r="473" spans="1:55" ht="13" x14ac:dyDescent="0.3">
      <c r="A473" s="23">
        <f>'4JSON'!A467</f>
        <v>53123</v>
      </c>
      <c r="B473" s="20" t="str">
        <f>'4JSON'!B467</f>
        <v>Theatre Designers</v>
      </c>
      <c r="C473" s="24" t="str">
        <f>'4JSON'!D467</f>
        <v>IMD</v>
      </c>
      <c r="D473" s="24" t="e">
        <f ca="1">ABS(D$5-'4JSON'!C467)</f>
        <v>#VALUE!</v>
      </c>
      <c r="E473" s="24">
        <f ca="1">ABS(E$5-'4JSON'!E467)</f>
        <v>2</v>
      </c>
      <c r="F473" s="24">
        <f ca="1">ABS(F$5-'4JSON'!F467)</f>
        <v>3</v>
      </c>
      <c r="G473" s="24">
        <f ca="1">ABS(G$5-'4JSON'!G467)</f>
        <v>2</v>
      </c>
      <c r="H473" s="24">
        <f ca="1">ABS(H$5-'4JSON'!H467)</f>
        <v>3</v>
      </c>
      <c r="I473" s="24">
        <f>ABS(I$5-'4JSON'!I467)</f>
        <v>0</v>
      </c>
      <c r="J473" s="24">
        <f>ABS(J$5-'4JSON'!J467)</f>
        <v>0</v>
      </c>
      <c r="K473" s="24">
        <f>ABS(K$5-'4JSON'!K467)</f>
        <v>0</v>
      </c>
      <c r="L473" s="24">
        <f>ABS(L$5-'4JSON'!L467)</f>
        <v>0</v>
      </c>
      <c r="M473" s="53" t="e">
        <f t="shared" ca="1" si="5"/>
        <v>#VALUE!</v>
      </c>
      <c r="N473" s="56" t="e">
        <f t="shared" ca="1" si="6"/>
        <v>#VALUE!</v>
      </c>
      <c r="P473" s="51"/>
      <c r="Q473" s="51"/>
      <c r="S473" s="51"/>
      <c r="T473" s="51"/>
      <c r="Z473" s="55" t="str">
        <f t="shared" si="7"/>
        <v>IMD</v>
      </c>
      <c r="AF473" s="51"/>
      <c r="AG473" s="51"/>
      <c r="AH473" s="51"/>
      <c r="AI473" s="52"/>
      <c r="AJ473" s="52"/>
      <c r="AK473" s="52"/>
      <c r="AL473" s="51"/>
      <c r="AM473" s="51"/>
      <c r="AN473" s="51"/>
      <c r="AO473" s="52"/>
      <c r="AP473" s="52"/>
      <c r="AQ473" s="52"/>
      <c r="AR473" s="51"/>
      <c r="AS473" s="51"/>
      <c r="AT473" s="51"/>
      <c r="AU473" s="52"/>
      <c r="AV473" s="52"/>
      <c r="AW473" s="52"/>
      <c r="AX473" s="51"/>
      <c r="AY473" s="51"/>
      <c r="AZ473" s="51"/>
      <c r="BA473" s="52"/>
      <c r="BB473" s="52"/>
      <c r="BC473" s="52"/>
    </row>
    <row r="474" spans="1:55" ht="13" x14ac:dyDescent="0.3">
      <c r="A474" s="23">
        <f>'4JSON'!A468</f>
        <v>21233</v>
      </c>
      <c r="B474" s="20" t="str">
        <f>'4JSON'!B468</f>
        <v>Web Designers and Developers</v>
      </c>
      <c r="C474" s="24" t="str">
        <f>'4JSON'!D468</f>
        <v>IMD</v>
      </c>
      <c r="D474" s="24" t="e">
        <f ca="1">ABS(D$5-'4JSON'!C468)</f>
        <v>#VALUE!</v>
      </c>
      <c r="E474" s="24">
        <f ca="1">ABS(E$5-'4JSON'!E468)</f>
        <v>2</v>
      </c>
      <c r="F474" s="24">
        <f ca="1">ABS(F$5-'4JSON'!F468)</f>
        <v>3</v>
      </c>
      <c r="G474" s="24">
        <f ca="1">ABS(G$5-'4JSON'!G468)</f>
        <v>2</v>
      </c>
      <c r="H474" s="24">
        <f ca="1">ABS(H$5-'4JSON'!H468)</f>
        <v>3</v>
      </c>
      <c r="I474" s="24">
        <f>ABS(I$5-'4JSON'!I468)</f>
        <v>0</v>
      </c>
      <c r="J474" s="24">
        <f>ABS(J$5-'4JSON'!J468)</f>
        <v>0</v>
      </c>
      <c r="K474" s="24">
        <f>ABS(K$5-'4JSON'!K468)</f>
        <v>0</v>
      </c>
      <c r="L474" s="24">
        <f>ABS(L$5-'4JSON'!L468)</f>
        <v>0</v>
      </c>
      <c r="M474" s="53" t="e">
        <f t="shared" ca="1" si="5"/>
        <v>#VALUE!</v>
      </c>
      <c r="N474" s="56" t="e">
        <f t="shared" ca="1" si="6"/>
        <v>#VALUE!</v>
      </c>
      <c r="P474" s="51"/>
      <c r="Q474" s="51"/>
      <c r="S474" s="51"/>
      <c r="T474" s="51"/>
      <c r="Z474" s="55" t="str">
        <f t="shared" si="7"/>
        <v>IMD</v>
      </c>
      <c r="AF474" s="51"/>
      <c r="AG474" s="51"/>
      <c r="AH474" s="51"/>
      <c r="AI474" s="52"/>
      <c r="AJ474" s="52"/>
      <c r="AK474" s="52"/>
      <c r="AL474" s="51"/>
      <c r="AM474" s="51"/>
      <c r="AN474" s="51"/>
      <c r="AO474" s="52"/>
      <c r="AP474" s="52"/>
      <c r="AQ474" s="52"/>
      <c r="AR474" s="51"/>
      <c r="AS474" s="51"/>
      <c r="AT474" s="51"/>
      <c r="AU474" s="52"/>
      <c r="AV474" s="52"/>
      <c r="AW474" s="52"/>
      <c r="AX474" s="51"/>
      <c r="AY474" s="51"/>
      <c r="AZ474" s="51"/>
      <c r="BA474" s="52"/>
      <c r="BB474" s="52"/>
      <c r="BC474" s="52"/>
    </row>
    <row r="475" spans="1:55" ht="13" x14ac:dyDescent="0.3">
      <c r="A475" s="23">
        <f>'4JSON'!A469</f>
        <v>22300</v>
      </c>
      <c r="B475" s="20" t="str">
        <f>'4JSON'!B469</f>
        <v>Civil Engineering Technologists</v>
      </c>
      <c r="C475" s="24" t="str">
        <f>'4JSON'!D469</f>
        <v>IMd</v>
      </c>
      <c r="D475" s="24" t="e">
        <f ca="1">ABS(D$5-'4JSON'!C469)</f>
        <v>#VALUE!</v>
      </c>
      <c r="E475" s="24">
        <f ca="1">ABS(E$5-'4JSON'!E469)</f>
        <v>2</v>
      </c>
      <c r="F475" s="24">
        <f ca="1">ABS(F$5-'4JSON'!F469)</f>
        <v>3</v>
      </c>
      <c r="G475" s="24">
        <f ca="1">ABS(G$5-'4JSON'!G469)</f>
        <v>2</v>
      </c>
      <c r="H475" s="24">
        <f ca="1">ABS(H$5-'4JSON'!H469)</f>
        <v>3</v>
      </c>
      <c r="I475" s="24">
        <f>ABS(I$5-'4JSON'!I469)</f>
        <v>0</v>
      </c>
      <c r="J475" s="24">
        <f>ABS(J$5-'4JSON'!J469)</f>
        <v>0</v>
      </c>
      <c r="K475" s="24">
        <f>ABS(K$5-'4JSON'!K469)</f>
        <v>0</v>
      </c>
      <c r="L475" s="24">
        <f>ABS(L$5-'4JSON'!L469)</f>
        <v>0</v>
      </c>
      <c r="M475" s="53" t="e">
        <f t="shared" ca="1" si="5"/>
        <v>#VALUE!</v>
      </c>
      <c r="N475" s="56" t="e">
        <f t="shared" ca="1" si="6"/>
        <v>#VALUE!</v>
      </c>
      <c r="P475" s="51"/>
      <c r="Q475" s="51"/>
      <c r="S475" s="51"/>
      <c r="T475" s="51"/>
      <c r="Z475" s="55" t="str">
        <f t="shared" si="7"/>
        <v>IMD</v>
      </c>
      <c r="AF475" s="51"/>
      <c r="AG475" s="51"/>
      <c r="AH475" s="51"/>
      <c r="AI475" s="52"/>
      <c r="AJ475" s="52"/>
      <c r="AK475" s="52"/>
      <c r="AL475" s="51"/>
      <c r="AM475" s="51"/>
      <c r="AN475" s="51"/>
      <c r="AO475" s="52"/>
      <c r="AP475" s="52"/>
      <c r="AQ475" s="52"/>
      <c r="AR475" s="51"/>
      <c r="AS475" s="51"/>
      <c r="AT475" s="51"/>
      <c r="AU475" s="52"/>
      <c r="AV475" s="52"/>
      <c r="AW475" s="52"/>
      <c r="AX475" s="51"/>
      <c r="AY475" s="51"/>
      <c r="AZ475" s="51"/>
      <c r="BA475" s="52"/>
      <c r="BB475" s="52"/>
      <c r="BC475" s="52"/>
    </row>
    <row r="476" spans="1:55" ht="13" x14ac:dyDescent="0.3">
      <c r="A476" s="23">
        <f>'4JSON'!A470</f>
        <v>51121</v>
      </c>
      <c r="B476" s="20" t="str">
        <f>'4JSON'!B470</f>
        <v>Composers</v>
      </c>
      <c r="C476" s="24" t="str">
        <f>'4JSON'!D470</f>
        <v>IMd</v>
      </c>
      <c r="D476" s="24" t="e">
        <f ca="1">ABS(D$5-'4JSON'!C470)</f>
        <v>#VALUE!</v>
      </c>
      <c r="E476" s="24">
        <f ca="1">ABS(E$5-'4JSON'!E470)</f>
        <v>2</v>
      </c>
      <c r="F476" s="24">
        <f ca="1">ABS(F$5-'4JSON'!F470)</f>
        <v>3</v>
      </c>
      <c r="G476" s="24">
        <f ca="1">ABS(G$5-'4JSON'!G470)</f>
        <v>2</v>
      </c>
      <c r="H476" s="24">
        <f ca="1">ABS(H$5-'4JSON'!H470)</f>
        <v>3</v>
      </c>
      <c r="I476" s="24">
        <f>ABS(I$5-'4JSON'!I470)</f>
        <v>0</v>
      </c>
      <c r="J476" s="24">
        <f>ABS(J$5-'4JSON'!J470)</f>
        <v>0</v>
      </c>
      <c r="K476" s="24">
        <f>ABS(K$5-'4JSON'!K470)</f>
        <v>0</v>
      </c>
      <c r="L476" s="24">
        <f>ABS(L$5-'4JSON'!L470)</f>
        <v>0</v>
      </c>
      <c r="M476" s="53" t="e">
        <f t="shared" ca="1" si="5"/>
        <v>#VALUE!</v>
      </c>
      <c r="N476" s="56" t="e">
        <f t="shared" ca="1" si="6"/>
        <v>#VALUE!</v>
      </c>
      <c r="P476" s="51"/>
      <c r="Q476" s="51"/>
      <c r="S476" s="51"/>
      <c r="T476" s="51"/>
      <c r="Z476" s="55" t="str">
        <f t="shared" si="7"/>
        <v>IMD</v>
      </c>
      <c r="AF476" s="51"/>
      <c r="AG476" s="51"/>
      <c r="AH476" s="51"/>
      <c r="AI476" s="52"/>
      <c r="AJ476" s="52"/>
      <c r="AK476" s="52"/>
      <c r="AL476" s="51"/>
      <c r="AM476" s="51"/>
      <c r="AN476" s="51"/>
      <c r="AO476" s="52"/>
      <c r="AP476" s="52"/>
      <c r="AQ476" s="52"/>
      <c r="AR476" s="51"/>
      <c r="AS476" s="51"/>
      <c r="AT476" s="51"/>
      <c r="AU476" s="52"/>
      <c r="AV476" s="52"/>
      <c r="AW476" s="52"/>
      <c r="AX476" s="51"/>
      <c r="AY476" s="51"/>
      <c r="AZ476" s="51"/>
      <c r="BA476" s="52"/>
      <c r="BB476" s="52"/>
      <c r="BC476" s="52"/>
    </row>
    <row r="477" spans="1:55" ht="13" x14ac:dyDescent="0.3">
      <c r="A477" s="23">
        <f>'4JSON'!A471</f>
        <v>51111</v>
      </c>
      <c r="B477" s="20" t="str">
        <f>'4JSON'!B471</f>
        <v>Copywriters</v>
      </c>
      <c r="C477" s="24" t="str">
        <f>'4JSON'!D471</f>
        <v>IMd</v>
      </c>
      <c r="D477" s="24" t="e">
        <f ca="1">ABS(D$5-'4JSON'!C471)</f>
        <v>#VALUE!</v>
      </c>
      <c r="E477" s="24">
        <f ca="1">ABS(E$5-'4JSON'!E471)</f>
        <v>2</v>
      </c>
      <c r="F477" s="24">
        <f ca="1">ABS(F$5-'4JSON'!F471)</f>
        <v>3</v>
      </c>
      <c r="G477" s="24">
        <f ca="1">ABS(G$5-'4JSON'!G471)</f>
        <v>2</v>
      </c>
      <c r="H477" s="24">
        <f ca="1">ABS(H$5-'4JSON'!H471)</f>
        <v>3</v>
      </c>
      <c r="I477" s="24">
        <f>ABS(I$5-'4JSON'!I471)</f>
        <v>0</v>
      </c>
      <c r="J477" s="24">
        <f>ABS(J$5-'4JSON'!J471)</f>
        <v>0</v>
      </c>
      <c r="K477" s="24">
        <f>ABS(K$5-'4JSON'!K471)</f>
        <v>0</v>
      </c>
      <c r="L477" s="24">
        <f>ABS(L$5-'4JSON'!L471)</f>
        <v>0</v>
      </c>
      <c r="M477" s="53" t="e">
        <f t="shared" ca="1" si="5"/>
        <v>#VALUE!</v>
      </c>
      <c r="N477" s="56" t="e">
        <f t="shared" ca="1" si="6"/>
        <v>#VALUE!</v>
      </c>
      <c r="P477" s="51"/>
      <c r="Q477" s="51"/>
      <c r="S477" s="51"/>
      <c r="T477" s="51"/>
      <c r="Z477" s="55" t="str">
        <f t="shared" si="7"/>
        <v>IMD</v>
      </c>
      <c r="AF477" s="51"/>
      <c r="AG477" s="51"/>
      <c r="AH477" s="51"/>
      <c r="AI477" s="52"/>
      <c r="AJ477" s="52"/>
      <c r="AK477" s="52"/>
      <c r="AL477" s="51"/>
      <c r="AM477" s="51"/>
      <c r="AN477" s="51"/>
      <c r="AO477" s="52"/>
      <c r="AP477" s="52"/>
      <c r="AQ477" s="52"/>
      <c r="AR477" s="51"/>
      <c r="AS477" s="51"/>
      <c r="AT477" s="51"/>
      <c r="AU477" s="52"/>
      <c r="AV477" s="52"/>
      <c r="AW477" s="52"/>
      <c r="AX477" s="51"/>
      <c r="AY477" s="51"/>
      <c r="AZ477" s="51"/>
      <c r="BA477" s="52"/>
      <c r="BB477" s="52"/>
      <c r="BC477" s="52"/>
    </row>
    <row r="478" spans="1:55" ht="13" x14ac:dyDescent="0.3">
      <c r="A478" s="23">
        <f>'4JSON'!A472</f>
        <v>51111</v>
      </c>
      <c r="B478" s="20" t="str">
        <f>'4JSON'!B472</f>
        <v>Creative Writers</v>
      </c>
      <c r="C478" s="24" t="str">
        <f>'4JSON'!D472</f>
        <v>IMd</v>
      </c>
      <c r="D478" s="24" t="e">
        <f ca="1">ABS(D$5-'4JSON'!C472)</f>
        <v>#VALUE!</v>
      </c>
      <c r="E478" s="24">
        <f ca="1">ABS(E$5-'4JSON'!E472)</f>
        <v>2</v>
      </c>
      <c r="F478" s="24">
        <f ca="1">ABS(F$5-'4JSON'!F472)</f>
        <v>3</v>
      </c>
      <c r="G478" s="24">
        <f ca="1">ABS(G$5-'4JSON'!G472)</f>
        <v>2</v>
      </c>
      <c r="H478" s="24">
        <f ca="1">ABS(H$5-'4JSON'!H472)</f>
        <v>3</v>
      </c>
      <c r="I478" s="24">
        <f>ABS(I$5-'4JSON'!I472)</f>
        <v>0</v>
      </c>
      <c r="J478" s="24">
        <f>ABS(J$5-'4JSON'!J472)</f>
        <v>0</v>
      </c>
      <c r="K478" s="24">
        <f>ABS(K$5-'4JSON'!K472)</f>
        <v>0</v>
      </c>
      <c r="L478" s="24">
        <f>ABS(L$5-'4JSON'!L472)</f>
        <v>0</v>
      </c>
      <c r="M478" s="53" t="e">
        <f t="shared" ca="1" si="5"/>
        <v>#VALUE!</v>
      </c>
      <c r="N478" s="56" t="e">
        <f t="shared" ca="1" si="6"/>
        <v>#VALUE!</v>
      </c>
      <c r="P478" s="51"/>
      <c r="Q478" s="51"/>
      <c r="S478" s="51"/>
      <c r="T478" s="51"/>
      <c r="Z478" s="55" t="str">
        <f t="shared" si="7"/>
        <v>IMD</v>
      </c>
      <c r="AF478" s="51"/>
      <c r="AG478" s="51"/>
      <c r="AH478" s="51"/>
      <c r="AI478" s="52"/>
      <c r="AJ478" s="52"/>
      <c r="AK478" s="52"/>
      <c r="AL478" s="51"/>
      <c r="AM478" s="51"/>
      <c r="AN478" s="51"/>
      <c r="AO478" s="52"/>
      <c r="AP478" s="52"/>
      <c r="AQ478" s="52"/>
      <c r="AR478" s="51"/>
      <c r="AS478" s="51"/>
      <c r="AT478" s="51"/>
      <c r="AU478" s="52"/>
      <c r="AV478" s="52"/>
      <c r="AW478" s="52"/>
      <c r="AX478" s="51"/>
      <c r="AY478" s="51"/>
      <c r="AZ478" s="51"/>
      <c r="BA478" s="52"/>
      <c r="BB478" s="52"/>
      <c r="BC478" s="52"/>
    </row>
    <row r="479" spans="1:55" ht="13" x14ac:dyDescent="0.3">
      <c r="A479" s="23">
        <f>'4JSON'!A473</f>
        <v>22302</v>
      </c>
      <c r="B479" s="20" t="str">
        <f>'4JSON'!B473</f>
        <v>Industrial Engineering and Manufacturing Technologists</v>
      </c>
      <c r="C479" s="24" t="str">
        <f>'4JSON'!D473</f>
        <v>IMd</v>
      </c>
      <c r="D479" s="24" t="e">
        <f ca="1">ABS(D$5-'4JSON'!C473)</f>
        <v>#VALUE!</v>
      </c>
      <c r="E479" s="24">
        <f ca="1">ABS(E$5-'4JSON'!E473)</f>
        <v>2</v>
      </c>
      <c r="F479" s="24">
        <f ca="1">ABS(F$5-'4JSON'!F473)</f>
        <v>3</v>
      </c>
      <c r="G479" s="24">
        <f ca="1">ABS(G$5-'4JSON'!G473)</f>
        <v>2</v>
      </c>
      <c r="H479" s="24">
        <f ca="1">ABS(H$5-'4JSON'!H473)</f>
        <v>3</v>
      </c>
      <c r="I479" s="24">
        <f>ABS(I$5-'4JSON'!I473)</f>
        <v>0</v>
      </c>
      <c r="J479" s="24">
        <f>ABS(J$5-'4JSON'!J473)</f>
        <v>0</v>
      </c>
      <c r="K479" s="24">
        <f>ABS(K$5-'4JSON'!K473)</f>
        <v>0</v>
      </c>
      <c r="L479" s="24">
        <f>ABS(L$5-'4JSON'!L473)</f>
        <v>0</v>
      </c>
      <c r="M479" s="53" t="e">
        <f t="shared" ca="1" si="5"/>
        <v>#VALUE!</v>
      </c>
      <c r="N479" s="56" t="e">
        <f t="shared" ca="1" si="6"/>
        <v>#VALUE!</v>
      </c>
      <c r="P479" s="51"/>
      <c r="Q479" s="51"/>
      <c r="S479" s="51"/>
      <c r="T479" s="51"/>
      <c r="Z479" s="55" t="str">
        <f t="shared" si="7"/>
        <v>IMD</v>
      </c>
      <c r="AF479" s="51"/>
      <c r="AG479" s="51"/>
      <c r="AH479" s="51"/>
      <c r="AI479" s="52"/>
      <c r="AJ479" s="52"/>
      <c r="AK479" s="52"/>
      <c r="AL479" s="51"/>
      <c r="AM479" s="51"/>
      <c r="AN479" s="51"/>
      <c r="AO479" s="52"/>
      <c r="AP479" s="52"/>
      <c r="AQ479" s="52"/>
      <c r="AR479" s="51"/>
      <c r="AS479" s="51"/>
      <c r="AT479" s="51"/>
      <c r="AU479" s="52"/>
      <c r="AV479" s="52"/>
      <c r="AW479" s="52"/>
      <c r="AX479" s="51"/>
      <c r="AY479" s="51"/>
      <c r="AZ479" s="51"/>
      <c r="BA479" s="52"/>
      <c r="BB479" s="52"/>
      <c r="BC479" s="52"/>
    </row>
    <row r="480" spans="1:55" ht="13" x14ac:dyDescent="0.3">
      <c r="A480" s="23">
        <f>'4JSON'!A474</f>
        <v>80022</v>
      </c>
      <c r="B480" s="20" t="str">
        <f>'4JSON'!B474</f>
        <v>Aquaculture Operators and Managers</v>
      </c>
      <c r="C480" s="24" t="str">
        <f>'4JSON'!D474</f>
        <v>DMO</v>
      </c>
      <c r="D480" s="24" t="e">
        <f ca="1">ABS(D$5-'4JSON'!C474)</f>
        <v>#VALUE!</v>
      </c>
      <c r="E480" s="24">
        <f ca="1">ABS(E$5-'4JSON'!E474)</f>
        <v>2</v>
      </c>
      <c r="F480" s="24">
        <f ca="1">ABS(F$5-'4JSON'!F474)</f>
        <v>3</v>
      </c>
      <c r="G480" s="24">
        <f ca="1">ABS(G$5-'4JSON'!G474)</f>
        <v>2</v>
      </c>
      <c r="H480" s="24">
        <f ca="1">ABS(H$5-'4JSON'!H474)</f>
        <v>3</v>
      </c>
      <c r="I480" s="24">
        <f>ABS(I$5-'4JSON'!I474)</f>
        <v>0</v>
      </c>
      <c r="J480" s="24">
        <f>ABS(J$5-'4JSON'!J474)</f>
        <v>0</v>
      </c>
      <c r="K480" s="24">
        <f>ABS(K$5-'4JSON'!K474)</f>
        <v>0</v>
      </c>
      <c r="L480" s="24">
        <f>ABS(L$5-'4JSON'!L474)</f>
        <v>0</v>
      </c>
      <c r="M480" s="53" t="e">
        <f t="shared" ca="1" si="5"/>
        <v>#VALUE!</v>
      </c>
      <c r="N480" s="56" t="e">
        <f t="shared" ca="1" si="6"/>
        <v>#VALUE!</v>
      </c>
      <c r="P480" s="51"/>
      <c r="Q480" s="51"/>
      <c r="S480" s="51"/>
      <c r="T480" s="51"/>
      <c r="Z480" s="55" t="str">
        <f t="shared" si="7"/>
        <v>DMO</v>
      </c>
      <c r="AF480" s="51"/>
      <c r="AG480" s="51"/>
      <c r="AH480" s="51"/>
      <c r="AI480" s="52"/>
      <c r="AJ480" s="52"/>
      <c r="AK480" s="52"/>
      <c r="AL480" s="51"/>
      <c r="AM480" s="51"/>
      <c r="AN480" s="51"/>
      <c r="AO480" s="52"/>
      <c r="AP480" s="52"/>
      <c r="AQ480" s="52"/>
      <c r="AR480" s="51"/>
      <c r="AS480" s="51"/>
      <c r="AT480" s="51"/>
      <c r="AU480" s="52"/>
      <c r="AV480" s="52"/>
      <c r="AW480" s="52"/>
      <c r="AX480" s="51"/>
      <c r="AY480" s="51"/>
      <c r="AZ480" s="51"/>
      <c r="BA480" s="52"/>
      <c r="BB480" s="52"/>
      <c r="BC480" s="52"/>
    </row>
    <row r="481" spans="1:55" ht="13" x14ac:dyDescent="0.3">
      <c r="A481" s="23">
        <f>'4JSON'!A475</f>
        <v>53124</v>
      </c>
      <c r="B481" s="20" t="str">
        <f>'4JSON'!B475</f>
        <v>Craft Instructors</v>
      </c>
      <c r="C481" s="24" t="str">
        <f>'4JSON'!D475</f>
        <v>DMO</v>
      </c>
      <c r="D481" s="24" t="e">
        <f ca="1">ABS(D$5-'4JSON'!C475)</f>
        <v>#VALUE!</v>
      </c>
      <c r="E481" s="24">
        <f ca="1">ABS(E$5-'4JSON'!E475)</f>
        <v>2</v>
      </c>
      <c r="F481" s="24">
        <f ca="1">ABS(F$5-'4JSON'!F475)</f>
        <v>3</v>
      </c>
      <c r="G481" s="24">
        <f ca="1">ABS(G$5-'4JSON'!G475)</f>
        <v>2</v>
      </c>
      <c r="H481" s="24">
        <f ca="1">ABS(H$5-'4JSON'!H475)</f>
        <v>3</v>
      </c>
      <c r="I481" s="24">
        <f>ABS(I$5-'4JSON'!I475)</f>
        <v>0</v>
      </c>
      <c r="J481" s="24">
        <f>ABS(J$5-'4JSON'!J475)</f>
        <v>0</v>
      </c>
      <c r="K481" s="24">
        <f>ABS(K$5-'4JSON'!K475)</f>
        <v>0</v>
      </c>
      <c r="L481" s="24">
        <f>ABS(L$5-'4JSON'!L475)</f>
        <v>0</v>
      </c>
      <c r="M481" s="53" t="e">
        <f t="shared" ca="1" si="5"/>
        <v>#VALUE!</v>
      </c>
      <c r="N481" s="56" t="e">
        <f t="shared" ca="1" si="6"/>
        <v>#VALUE!</v>
      </c>
      <c r="P481" s="51"/>
      <c r="Q481" s="51"/>
      <c r="S481" s="51"/>
      <c r="T481" s="51"/>
      <c r="Z481" s="55" t="str">
        <f t="shared" si="7"/>
        <v>DMO</v>
      </c>
      <c r="AF481" s="51"/>
      <c r="AG481" s="51"/>
      <c r="AH481" s="51"/>
      <c r="AI481" s="52"/>
      <c r="AJ481" s="52"/>
      <c r="AK481" s="52"/>
      <c r="AL481" s="51"/>
      <c r="AM481" s="51"/>
      <c r="AN481" s="51"/>
      <c r="AO481" s="52"/>
      <c r="AP481" s="52"/>
      <c r="AQ481" s="52"/>
      <c r="AR481" s="51"/>
      <c r="AS481" s="51"/>
      <c r="AT481" s="51"/>
      <c r="AU481" s="52"/>
      <c r="AV481" s="52"/>
      <c r="AW481" s="52"/>
      <c r="AX481" s="51"/>
      <c r="AY481" s="51"/>
      <c r="AZ481" s="51"/>
      <c r="BA481" s="52"/>
      <c r="BB481" s="52"/>
      <c r="BC481" s="52"/>
    </row>
    <row r="482" spans="1:55" ht="13" x14ac:dyDescent="0.3">
      <c r="A482" s="23">
        <f>'4JSON'!A476</f>
        <v>80020</v>
      </c>
      <c r="B482" s="20" t="str">
        <f>'4JSON'!B476</f>
        <v>Farmers and Farm Managers</v>
      </c>
      <c r="C482" s="24" t="str">
        <f>'4JSON'!D476</f>
        <v>DMO</v>
      </c>
      <c r="D482" s="24" t="e">
        <f ca="1">ABS(D$5-'4JSON'!C476)</f>
        <v>#VALUE!</v>
      </c>
      <c r="E482" s="24">
        <f ca="1">ABS(E$5-'4JSON'!E476)</f>
        <v>2</v>
      </c>
      <c r="F482" s="24">
        <f ca="1">ABS(F$5-'4JSON'!F476)</f>
        <v>3</v>
      </c>
      <c r="G482" s="24">
        <f ca="1">ABS(G$5-'4JSON'!G476)</f>
        <v>2</v>
      </c>
      <c r="H482" s="24">
        <f ca="1">ABS(H$5-'4JSON'!H476)</f>
        <v>3</v>
      </c>
      <c r="I482" s="24">
        <f>ABS(I$5-'4JSON'!I476)</f>
        <v>0</v>
      </c>
      <c r="J482" s="24">
        <f>ABS(J$5-'4JSON'!J476)</f>
        <v>0</v>
      </c>
      <c r="K482" s="24">
        <f>ABS(K$5-'4JSON'!K476)</f>
        <v>0</v>
      </c>
      <c r="L482" s="24">
        <f>ABS(L$5-'4JSON'!L476)</f>
        <v>0</v>
      </c>
      <c r="M482" s="53" t="e">
        <f t="shared" ca="1" si="5"/>
        <v>#VALUE!</v>
      </c>
      <c r="N482" s="56" t="e">
        <f t="shared" ca="1" si="6"/>
        <v>#VALUE!</v>
      </c>
      <c r="P482" s="51"/>
      <c r="Q482" s="51"/>
      <c r="S482" s="51"/>
      <c r="T482" s="51"/>
      <c r="Z482" s="55" t="str">
        <f t="shared" si="7"/>
        <v>DMO</v>
      </c>
      <c r="AF482" s="51"/>
      <c r="AG482" s="51"/>
      <c r="AH482" s="51"/>
      <c r="AI482" s="52"/>
      <c r="AJ482" s="52"/>
      <c r="AK482" s="52"/>
      <c r="AL482" s="51"/>
      <c r="AM482" s="51"/>
      <c r="AN482" s="51"/>
      <c r="AO482" s="52"/>
      <c r="AP482" s="52"/>
      <c r="AQ482" s="52"/>
      <c r="AR482" s="51"/>
      <c r="AS482" s="51"/>
      <c r="AT482" s="51"/>
      <c r="AU482" s="52"/>
      <c r="AV482" s="52"/>
      <c r="AW482" s="52"/>
      <c r="AX482" s="51"/>
      <c r="AY482" s="51"/>
      <c r="AZ482" s="51"/>
      <c r="BA482" s="52"/>
      <c r="BB482" s="52"/>
      <c r="BC482" s="52"/>
    </row>
    <row r="483" spans="1:55" ht="13" x14ac:dyDescent="0.3">
      <c r="A483" s="23">
        <f>'4JSON'!A477</f>
        <v>52119</v>
      </c>
      <c r="B483" s="20" t="str">
        <f>'4JSON'!B477</f>
        <v>Property Masters</v>
      </c>
      <c r="C483" s="24" t="str">
        <f>'4JSON'!D477</f>
        <v>DMO</v>
      </c>
      <c r="D483" s="24" t="e">
        <f ca="1">ABS(D$5-'4JSON'!C477)</f>
        <v>#VALUE!</v>
      </c>
      <c r="E483" s="24">
        <f ca="1">ABS(E$5-'4JSON'!E477)</f>
        <v>2</v>
      </c>
      <c r="F483" s="24">
        <f ca="1">ABS(F$5-'4JSON'!F477)</f>
        <v>3</v>
      </c>
      <c r="G483" s="24">
        <f ca="1">ABS(G$5-'4JSON'!G477)</f>
        <v>2</v>
      </c>
      <c r="H483" s="24">
        <f ca="1">ABS(H$5-'4JSON'!H477)</f>
        <v>3</v>
      </c>
      <c r="I483" s="24">
        <f>ABS(I$5-'4JSON'!I477)</f>
        <v>0</v>
      </c>
      <c r="J483" s="24">
        <f>ABS(J$5-'4JSON'!J477)</f>
        <v>0</v>
      </c>
      <c r="K483" s="24">
        <f>ABS(K$5-'4JSON'!K477)</f>
        <v>0</v>
      </c>
      <c r="L483" s="24">
        <f>ABS(L$5-'4JSON'!L477)</f>
        <v>0</v>
      </c>
      <c r="M483" s="53" t="e">
        <f t="shared" ca="1" si="5"/>
        <v>#VALUE!</v>
      </c>
      <c r="N483" s="56" t="e">
        <f t="shared" ca="1" si="6"/>
        <v>#VALUE!</v>
      </c>
      <c r="P483" s="51"/>
      <c r="Q483" s="51"/>
      <c r="S483" s="51"/>
      <c r="T483" s="51"/>
      <c r="Z483" s="55" t="str">
        <f t="shared" si="7"/>
        <v>DMO</v>
      </c>
      <c r="AF483" s="51"/>
      <c r="AG483" s="51"/>
      <c r="AH483" s="51"/>
      <c r="AI483" s="52"/>
      <c r="AJ483" s="52"/>
      <c r="AK483" s="52"/>
      <c r="AL483" s="51"/>
      <c r="AM483" s="51"/>
      <c r="AN483" s="51"/>
      <c r="AO483" s="52"/>
      <c r="AP483" s="52"/>
      <c r="AQ483" s="52"/>
      <c r="AR483" s="51"/>
      <c r="AS483" s="51"/>
      <c r="AT483" s="51"/>
      <c r="AU483" s="52"/>
      <c r="AV483" s="52"/>
      <c r="AW483" s="52"/>
      <c r="AX483" s="51"/>
      <c r="AY483" s="51"/>
      <c r="AZ483" s="51"/>
      <c r="BA483" s="52"/>
      <c r="BB483" s="52"/>
      <c r="BC483" s="52"/>
    </row>
    <row r="484" spans="1:55" ht="13" x14ac:dyDescent="0.3">
      <c r="A484" s="23">
        <f>'4JSON'!A478</f>
        <v>52119</v>
      </c>
      <c r="B484" s="20" t="str">
        <f>'4JSON'!B478</f>
        <v>Settings Shop Foremen/women</v>
      </c>
      <c r="C484" s="24" t="str">
        <f>'4JSON'!D478</f>
        <v>DMO</v>
      </c>
      <c r="D484" s="24" t="e">
        <f ca="1">ABS(D$5-'4JSON'!C478)</f>
        <v>#VALUE!</v>
      </c>
      <c r="E484" s="24">
        <f ca="1">ABS(E$5-'4JSON'!E478)</f>
        <v>2</v>
      </c>
      <c r="F484" s="24">
        <f ca="1">ABS(F$5-'4JSON'!F478)</f>
        <v>3</v>
      </c>
      <c r="G484" s="24">
        <f ca="1">ABS(G$5-'4JSON'!G478)</f>
        <v>2</v>
      </c>
      <c r="H484" s="24">
        <f ca="1">ABS(H$5-'4JSON'!H478)</f>
        <v>3</v>
      </c>
      <c r="I484" s="24">
        <f>ABS(I$5-'4JSON'!I478)</f>
        <v>0</v>
      </c>
      <c r="J484" s="24">
        <f>ABS(J$5-'4JSON'!J478)</f>
        <v>0</v>
      </c>
      <c r="K484" s="24">
        <f>ABS(K$5-'4JSON'!K478)</f>
        <v>0</v>
      </c>
      <c r="L484" s="24">
        <f>ABS(L$5-'4JSON'!L478)</f>
        <v>0</v>
      </c>
      <c r="M484" s="53" t="e">
        <f t="shared" ca="1" si="5"/>
        <v>#VALUE!</v>
      </c>
      <c r="N484" s="56" t="e">
        <f t="shared" ca="1" si="6"/>
        <v>#VALUE!</v>
      </c>
      <c r="P484" s="51"/>
      <c r="Q484" s="51"/>
      <c r="S484" s="51"/>
      <c r="T484" s="51"/>
      <c r="Z484" s="55" t="str">
        <f t="shared" si="7"/>
        <v>DMO</v>
      </c>
      <c r="AF484" s="51"/>
      <c r="AG484" s="51"/>
      <c r="AH484" s="51"/>
      <c r="AI484" s="52"/>
      <c r="AJ484" s="52"/>
      <c r="AK484" s="52"/>
      <c r="AL484" s="51"/>
      <c r="AM484" s="51"/>
      <c r="AN484" s="51"/>
      <c r="AO484" s="52"/>
      <c r="AP484" s="52"/>
      <c r="AQ484" s="52"/>
      <c r="AR484" s="51"/>
      <c r="AS484" s="51"/>
      <c r="AT484" s="51"/>
      <c r="AU484" s="52"/>
      <c r="AV484" s="52"/>
      <c r="AW484" s="52"/>
      <c r="AX484" s="51"/>
      <c r="AY484" s="51"/>
      <c r="AZ484" s="51"/>
      <c r="BA484" s="52"/>
      <c r="BB484" s="52"/>
      <c r="BC484" s="52"/>
    </row>
    <row r="485" spans="1:55" ht="13" x14ac:dyDescent="0.3">
      <c r="A485" s="23">
        <f>'4JSON'!A479</f>
        <v>52119</v>
      </c>
      <c r="B485" s="20" t="str">
        <f>'4JSON'!B479</f>
        <v>Costumiers</v>
      </c>
      <c r="C485" s="24" t="str">
        <f>'4JSON'!D479</f>
        <v>DMo</v>
      </c>
      <c r="D485" s="24" t="e">
        <f ca="1">ABS(D$5-'4JSON'!C479)</f>
        <v>#VALUE!</v>
      </c>
      <c r="E485" s="24">
        <f ca="1">ABS(E$5-'4JSON'!E479)</f>
        <v>2</v>
      </c>
      <c r="F485" s="24">
        <f ca="1">ABS(F$5-'4JSON'!F479)</f>
        <v>3</v>
      </c>
      <c r="G485" s="24">
        <f ca="1">ABS(G$5-'4JSON'!G479)</f>
        <v>2</v>
      </c>
      <c r="H485" s="24">
        <f ca="1">ABS(H$5-'4JSON'!H479)</f>
        <v>3</v>
      </c>
      <c r="I485" s="24">
        <f>ABS(I$5-'4JSON'!I479)</f>
        <v>0</v>
      </c>
      <c r="J485" s="24">
        <f>ABS(J$5-'4JSON'!J479)</f>
        <v>0</v>
      </c>
      <c r="K485" s="24">
        <f>ABS(K$5-'4JSON'!K479)</f>
        <v>0</v>
      </c>
      <c r="L485" s="24">
        <f>ABS(L$5-'4JSON'!L479)</f>
        <v>0</v>
      </c>
      <c r="M485" s="53" t="e">
        <f t="shared" ca="1" si="5"/>
        <v>#VALUE!</v>
      </c>
      <c r="N485" s="56" t="e">
        <f t="shared" ca="1" si="6"/>
        <v>#VALUE!</v>
      </c>
      <c r="P485" s="51"/>
      <c r="Q485" s="51"/>
      <c r="S485" s="51"/>
      <c r="T485" s="51"/>
      <c r="Z485" s="55" t="str">
        <f t="shared" si="7"/>
        <v>DMO</v>
      </c>
      <c r="AF485" s="51"/>
      <c r="AG485" s="51"/>
      <c r="AH485" s="51"/>
      <c r="AI485" s="52"/>
      <c r="AJ485" s="52"/>
      <c r="AK485" s="52"/>
      <c r="AL485" s="51"/>
      <c r="AM485" s="51"/>
      <c r="AN485" s="51"/>
      <c r="AO485" s="52"/>
      <c r="AP485" s="52"/>
      <c r="AQ485" s="52"/>
      <c r="AR485" s="51"/>
      <c r="AS485" s="51"/>
      <c r="AT485" s="51"/>
      <c r="AU485" s="52"/>
      <c r="AV485" s="52"/>
      <c r="AW485" s="52"/>
      <c r="AX485" s="51"/>
      <c r="AY485" s="51"/>
      <c r="AZ485" s="51"/>
      <c r="BA485" s="52"/>
      <c r="BB485" s="52"/>
      <c r="BC485" s="52"/>
    </row>
    <row r="486" spans="1:55" ht="13" x14ac:dyDescent="0.3">
      <c r="A486" s="23">
        <f>'4JSON'!A480</f>
        <v>60020</v>
      </c>
      <c r="B486" s="20" t="str">
        <f>'4JSON'!B480</f>
        <v>Floor Managers</v>
      </c>
      <c r="C486" s="24" t="str">
        <f>'4JSON'!D480</f>
        <v>DMo</v>
      </c>
      <c r="D486" s="24" t="e">
        <f ca="1">ABS(D$5-'4JSON'!C480)</f>
        <v>#VALUE!</v>
      </c>
      <c r="E486" s="24">
        <f ca="1">ABS(E$5-'4JSON'!E480)</f>
        <v>2</v>
      </c>
      <c r="F486" s="24">
        <f ca="1">ABS(F$5-'4JSON'!F480)</f>
        <v>3</v>
      </c>
      <c r="G486" s="24">
        <f ca="1">ABS(G$5-'4JSON'!G480)</f>
        <v>2</v>
      </c>
      <c r="H486" s="24">
        <f ca="1">ABS(H$5-'4JSON'!H480)</f>
        <v>3</v>
      </c>
      <c r="I486" s="24">
        <f>ABS(I$5-'4JSON'!I480)</f>
        <v>0</v>
      </c>
      <c r="J486" s="24">
        <f>ABS(J$5-'4JSON'!J480)</f>
        <v>0</v>
      </c>
      <c r="K486" s="24">
        <f>ABS(K$5-'4JSON'!K480)</f>
        <v>0</v>
      </c>
      <c r="L486" s="24">
        <f>ABS(L$5-'4JSON'!L480)</f>
        <v>0</v>
      </c>
      <c r="M486" s="53" t="e">
        <f t="shared" ca="1" si="5"/>
        <v>#VALUE!</v>
      </c>
      <c r="N486" s="56" t="e">
        <f t="shared" ca="1" si="6"/>
        <v>#VALUE!</v>
      </c>
      <c r="P486" s="51"/>
      <c r="Q486" s="51"/>
      <c r="S486" s="51"/>
      <c r="T486" s="51"/>
      <c r="Z486" s="55" t="str">
        <f t="shared" si="7"/>
        <v>DMO</v>
      </c>
      <c r="AF486" s="51"/>
      <c r="AG486" s="51"/>
      <c r="AH486" s="51"/>
      <c r="AI486" s="52"/>
      <c r="AJ486" s="52"/>
      <c r="AK486" s="52"/>
      <c r="AL486" s="51"/>
      <c r="AM486" s="51"/>
      <c r="AN486" s="51"/>
      <c r="AO486" s="52"/>
      <c r="AP486" s="52"/>
      <c r="AQ486" s="52"/>
      <c r="AR486" s="51"/>
      <c r="AS486" s="51"/>
      <c r="AT486" s="51"/>
      <c r="AU486" s="52"/>
      <c r="AV486" s="52"/>
      <c r="AW486" s="52"/>
      <c r="AX486" s="51"/>
      <c r="AY486" s="51"/>
      <c r="AZ486" s="51"/>
      <c r="BA486" s="52"/>
      <c r="BB486" s="52"/>
      <c r="BC486" s="52"/>
    </row>
    <row r="487" spans="1:55" ht="13" x14ac:dyDescent="0.3">
      <c r="A487" s="23">
        <f>'4JSON'!A481</f>
        <v>52119</v>
      </c>
      <c r="B487" s="20" t="str">
        <f>'4JSON'!B481</f>
        <v>Key Grips</v>
      </c>
      <c r="C487" s="24" t="str">
        <f>'4JSON'!D481</f>
        <v>DMo</v>
      </c>
      <c r="D487" s="24" t="e">
        <f ca="1">ABS(D$5-'4JSON'!C481)</f>
        <v>#VALUE!</v>
      </c>
      <c r="E487" s="24">
        <f ca="1">ABS(E$5-'4JSON'!E481)</f>
        <v>2</v>
      </c>
      <c r="F487" s="24">
        <f ca="1">ABS(F$5-'4JSON'!F481)</f>
        <v>3</v>
      </c>
      <c r="G487" s="24">
        <f ca="1">ABS(G$5-'4JSON'!G481)</f>
        <v>2</v>
      </c>
      <c r="H487" s="24">
        <f ca="1">ABS(H$5-'4JSON'!H481)</f>
        <v>3</v>
      </c>
      <c r="I487" s="24">
        <f>ABS(I$5-'4JSON'!I481)</f>
        <v>0</v>
      </c>
      <c r="J487" s="24">
        <f>ABS(J$5-'4JSON'!J481)</f>
        <v>0</v>
      </c>
      <c r="K487" s="24">
        <f>ABS(K$5-'4JSON'!K481)</f>
        <v>0</v>
      </c>
      <c r="L487" s="24">
        <f>ABS(L$5-'4JSON'!L481)</f>
        <v>0</v>
      </c>
      <c r="M487" s="53" t="e">
        <f t="shared" ca="1" si="5"/>
        <v>#VALUE!</v>
      </c>
      <c r="N487" s="56" t="e">
        <f t="shared" ca="1" si="6"/>
        <v>#VALUE!</v>
      </c>
      <c r="P487" s="51"/>
      <c r="Q487" s="51"/>
      <c r="S487" s="51"/>
      <c r="T487" s="51"/>
      <c r="Z487" s="55" t="str">
        <f t="shared" si="7"/>
        <v>DMO</v>
      </c>
      <c r="AF487" s="51"/>
      <c r="AG487" s="51"/>
      <c r="AH487" s="51"/>
      <c r="AI487" s="52"/>
      <c r="AJ487" s="52"/>
      <c r="AK487" s="52"/>
      <c r="AL487" s="51"/>
      <c r="AM487" s="51"/>
      <c r="AN487" s="51"/>
      <c r="AO487" s="52"/>
      <c r="AP487" s="52"/>
      <c r="AQ487" s="52"/>
      <c r="AR487" s="51"/>
      <c r="AS487" s="51"/>
      <c r="AT487" s="51"/>
      <c r="AU487" s="52"/>
      <c r="AV487" s="52"/>
      <c r="AW487" s="52"/>
      <c r="AX487" s="51"/>
      <c r="AY487" s="51"/>
      <c r="AZ487" s="51"/>
      <c r="BA487" s="52"/>
      <c r="BB487" s="52"/>
      <c r="BC487" s="52"/>
    </row>
    <row r="488" spans="1:55" ht="13" x14ac:dyDescent="0.3">
      <c r="A488" s="23">
        <f>'4JSON'!A482</f>
        <v>53122</v>
      </c>
      <c r="B488" s="20" t="str">
        <f>'4JSON'!B482</f>
        <v>Art Instructors and Teachers</v>
      </c>
      <c r="C488" s="24" t="str">
        <f>'4JSON'!D482</f>
        <v>DOM</v>
      </c>
      <c r="D488" s="24" t="e">
        <f ca="1">ABS(D$5-'4JSON'!C482)</f>
        <v>#VALUE!</v>
      </c>
      <c r="E488" s="24">
        <f ca="1">ABS(E$5-'4JSON'!E482)</f>
        <v>2</v>
      </c>
      <c r="F488" s="24">
        <f ca="1">ABS(F$5-'4JSON'!F482)</f>
        <v>3</v>
      </c>
      <c r="G488" s="24">
        <f ca="1">ABS(G$5-'4JSON'!G482)</f>
        <v>2</v>
      </c>
      <c r="H488" s="24">
        <f ca="1">ABS(H$5-'4JSON'!H482)</f>
        <v>3</v>
      </c>
      <c r="I488" s="24">
        <f>ABS(I$5-'4JSON'!I482)</f>
        <v>0</v>
      </c>
      <c r="J488" s="24">
        <f>ABS(J$5-'4JSON'!J482)</f>
        <v>0</v>
      </c>
      <c r="K488" s="24">
        <f>ABS(K$5-'4JSON'!K482)</f>
        <v>0</v>
      </c>
      <c r="L488" s="24">
        <f>ABS(L$5-'4JSON'!L482)</f>
        <v>0</v>
      </c>
      <c r="M488" s="53" t="e">
        <f t="shared" ca="1" si="5"/>
        <v>#VALUE!</v>
      </c>
      <c r="N488" s="56" t="e">
        <f t="shared" ca="1" si="6"/>
        <v>#VALUE!</v>
      </c>
      <c r="P488" s="51"/>
      <c r="Q488" s="51"/>
      <c r="S488" s="51"/>
      <c r="T488" s="51"/>
      <c r="Z488" s="55" t="str">
        <f t="shared" si="7"/>
        <v>DOM</v>
      </c>
      <c r="AF488" s="51"/>
      <c r="AG488" s="51"/>
      <c r="AH488" s="51"/>
      <c r="AI488" s="52"/>
      <c r="AJ488" s="52"/>
      <c r="AK488" s="52"/>
      <c r="AL488" s="51"/>
      <c r="AM488" s="51"/>
      <c r="AN488" s="51"/>
      <c r="AO488" s="52"/>
      <c r="AP488" s="52"/>
      <c r="AQ488" s="52"/>
      <c r="AR488" s="51"/>
      <c r="AS488" s="51"/>
      <c r="AT488" s="51"/>
      <c r="AU488" s="52"/>
      <c r="AV488" s="52"/>
      <c r="AW488" s="52"/>
      <c r="AX488" s="51"/>
      <c r="AY488" s="51"/>
      <c r="AZ488" s="51"/>
      <c r="BA488" s="52"/>
      <c r="BB488" s="52"/>
      <c r="BC488" s="52"/>
    </row>
    <row r="489" spans="1:55" ht="13" x14ac:dyDescent="0.3">
      <c r="A489" s="23">
        <f>'4JSON'!A483</f>
        <v>51120</v>
      </c>
      <c r="B489" s="20" t="str">
        <f>'4JSON'!B483</f>
        <v>Film Editors</v>
      </c>
      <c r="C489" s="24" t="str">
        <f>'4JSON'!D483</f>
        <v>DOM</v>
      </c>
      <c r="D489" s="24" t="e">
        <f ca="1">ABS(D$5-'4JSON'!C483)</f>
        <v>#VALUE!</v>
      </c>
      <c r="E489" s="24">
        <f ca="1">ABS(E$5-'4JSON'!E483)</f>
        <v>2</v>
      </c>
      <c r="F489" s="24">
        <f ca="1">ABS(F$5-'4JSON'!F483)</f>
        <v>3</v>
      </c>
      <c r="G489" s="24">
        <f ca="1">ABS(G$5-'4JSON'!G483)</f>
        <v>2</v>
      </c>
      <c r="H489" s="24">
        <f ca="1">ABS(H$5-'4JSON'!H483)</f>
        <v>3</v>
      </c>
      <c r="I489" s="24">
        <f>ABS(I$5-'4JSON'!I483)</f>
        <v>0</v>
      </c>
      <c r="J489" s="24">
        <f>ABS(J$5-'4JSON'!J483)</f>
        <v>0</v>
      </c>
      <c r="K489" s="24">
        <f>ABS(K$5-'4JSON'!K483)</f>
        <v>0</v>
      </c>
      <c r="L489" s="24">
        <f>ABS(L$5-'4JSON'!L483)</f>
        <v>0</v>
      </c>
      <c r="M489" s="53" t="e">
        <f t="shared" ca="1" si="5"/>
        <v>#VALUE!</v>
      </c>
      <c r="N489" s="56" t="e">
        <f t="shared" ca="1" si="6"/>
        <v>#VALUE!</v>
      </c>
      <c r="P489" s="51"/>
      <c r="Q489" s="51"/>
      <c r="S489" s="51"/>
      <c r="T489" s="51"/>
      <c r="Z489" s="55" t="str">
        <f t="shared" si="7"/>
        <v>DOM</v>
      </c>
      <c r="AF489" s="51"/>
      <c r="AG489" s="51"/>
      <c r="AH489" s="51"/>
      <c r="AI489" s="52"/>
      <c r="AJ489" s="52"/>
      <c r="AK489" s="52"/>
      <c r="AL489" s="51"/>
      <c r="AM489" s="51"/>
      <c r="AN489" s="51"/>
      <c r="AO489" s="52"/>
      <c r="AP489" s="52"/>
      <c r="AQ489" s="52"/>
      <c r="AR489" s="51"/>
      <c r="AS489" s="51"/>
      <c r="AT489" s="51"/>
      <c r="AU489" s="52"/>
      <c r="AV489" s="52"/>
      <c r="AW489" s="52"/>
      <c r="AX489" s="51"/>
      <c r="AY489" s="51"/>
      <c r="AZ489" s="51"/>
      <c r="BA489" s="52"/>
      <c r="BB489" s="52"/>
      <c r="BC489" s="52"/>
    </row>
    <row r="490" spans="1:55" ht="13" x14ac:dyDescent="0.3">
      <c r="A490" s="23">
        <f>'4JSON'!A484</f>
        <v>82031</v>
      </c>
      <c r="B490" s="20" t="str">
        <f>'4JSON'!B484</f>
        <v>Landscaping and Grounds Maintenance Contractors and Managers</v>
      </c>
      <c r="C490" s="24" t="str">
        <f>'4JSON'!D484</f>
        <v>DOM</v>
      </c>
      <c r="D490" s="24" t="e">
        <f ca="1">ABS(D$5-'4JSON'!C484)</f>
        <v>#VALUE!</v>
      </c>
      <c r="E490" s="24">
        <f ca="1">ABS(E$5-'4JSON'!E484)</f>
        <v>2</v>
      </c>
      <c r="F490" s="24">
        <f ca="1">ABS(F$5-'4JSON'!F484)</f>
        <v>3</v>
      </c>
      <c r="G490" s="24">
        <f ca="1">ABS(G$5-'4JSON'!G484)</f>
        <v>2</v>
      </c>
      <c r="H490" s="24">
        <f ca="1">ABS(H$5-'4JSON'!H484)</f>
        <v>3</v>
      </c>
      <c r="I490" s="24">
        <f>ABS(I$5-'4JSON'!I484)</f>
        <v>0</v>
      </c>
      <c r="J490" s="24">
        <f>ABS(J$5-'4JSON'!J484)</f>
        <v>0</v>
      </c>
      <c r="K490" s="24">
        <f>ABS(K$5-'4JSON'!K484)</f>
        <v>0</v>
      </c>
      <c r="L490" s="24">
        <f>ABS(L$5-'4JSON'!L484)</f>
        <v>0</v>
      </c>
      <c r="M490" s="53" t="e">
        <f t="shared" ca="1" si="5"/>
        <v>#VALUE!</v>
      </c>
      <c r="N490" s="56" t="e">
        <f t="shared" ca="1" si="6"/>
        <v>#VALUE!</v>
      </c>
      <c r="P490" s="51"/>
      <c r="Q490" s="51"/>
      <c r="S490" s="51"/>
      <c r="T490" s="51"/>
      <c r="Z490" s="55" t="str">
        <f t="shared" si="7"/>
        <v>DOM</v>
      </c>
      <c r="AF490" s="51"/>
      <c r="AG490" s="51"/>
      <c r="AH490" s="51"/>
      <c r="AI490" s="52"/>
      <c r="AJ490" s="52"/>
      <c r="AK490" s="52"/>
      <c r="AL490" s="51"/>
      <c r="AM490" s="51"/>
      <c r="AN490" s="51"/>
      <c r="AO490" s="52"/>
      <c r="AP490" s="52"/>
      <c r="AQ490" s="52"/>
      <c r="AR490" s="51"/>
      <c r="AS490" s="51"/>
      <c r="AT490" s="51"/>
      <c r="AU490" s="52"/>
      <c r="AV490" s="52"/>
      <c r="AW490" s="52"/>
      <c r="AX490" s="51"/>
      <c r="AY490" s="51"/>
      <c r="AZ490" s="51"/>
      <c r="BA490" s="52"/>
      <c r="BB490" s="52"/>
      <c r="BC490" s="52"/>
    </row>
    <row r="491" spans="1:55" ht="13" x14ac:dyDescent="0.3">
      <c r="A491" s="23">
        <f>'4JSON'!A485</f>
        <v>70011</v>
      </c>
      <c r="B491" s="20" t="str">
        <f>'4JSON'!B485</f>
        <v>Residential Home Builders and Renovators</v>
      </c>
      <c r="C491" s="24" t="str">
        <f>'4JSON'!D485</f>
        <v>DOM</v>
      </c>
      <c r="D491" s="24" t="e">
        <f ca="1">ABS(D$5-'4JSON'!C485)</f>
        <v>#VALUE!</v>
      </c>
      <c r="E491" s="24">
        <f ca="1">ABS(E$5-'4JSON'!E485)</f>
        <v>2</v>
      </c>
      <c r="F491" s="24">
        <f ca="1">ABS(F$5-'4JSON'!F485)</f>
        <v>3</v>
      </c>
      <c r="G491" s="24">
        <f ca="1">ABS(G$5-'4JSON'!G485)</f>
        <v>2</v>
      </c>
      <c r="H491" s="24">
        <f ca="1">ABS(H$5-'4JSON'!H485)</f>
        <v>3</v>
      </c>
      <c r="I491" s="24">
        <f>ABS(I$5-'4JSON'!I485)</f>
        <v>0</v>
      </c>
      <c r="J491" s="24">
        <f>ABS(J$5-'4JSON'!J485)</f>
        <v>0</v>
      </c>
      <c r="K491" s="24">
        <f>ABS(K$5-'4JSON'!K485)</f>
        <v>0</v>
      </c>
      <c r="L491" s="24">
        <f>ABS(L$5-'4JSON'!L485)</f>
        <v>0</v>
      </c>
      <c r="M491" s="53" t="e">
        <f t="shared" ca="1" si="5"/>
        <v>#VALUE!</v>
      </c>
      <c r="N491" s="56" t="e">
        <f t="shared" ca="1" si="6"/>
        <v>#VALUE!</v>
      </c>
      <c r="P491" s="51"/>
      <c r="Q491" s="51"/>
      <c r="S491" s="51"/>
      <c r="T491" s="51"/>
      <c r="Z491" s="55" t="str">
        <f t="shared" si="7"/>
        <v>DOM</v>
      </c>
      <c r="AF491" s="51"/>
      <c r="AG491" s="51"/>
      <c r="AH491" s="51"/>
      <c r="AI491" s="52"/>
      <c r="AJ491" s="52"/>
      <c r="AK491" s="52"/>
      <c r="AL491" s="51"/>
      <c r="AM491" s="51"/>
      <c r="AN491" s="51"/>
      <c r="AO491" s="52"/>
      <c r="AP491" s="52"/>
      <c r="AQ491" s="52"/>
      <c r="AR491" s="51"/>
      <c r="AS491" s="51"/>
      <c r="AT491" s="51"/>
      <c r="AU491" s="52"/>
      <c r="AV491" s="52"/>
      <c r="AW491" s="52"/>
      <c r="AX491" s="51"/>
      <c r="AY491" s="51"/>
      <c r="AZ491" s="51"/>
      <c r="BA491" s="52"/>
      <c r="BB491" s="52"/>
      <c r="BC491" s="52"/>
    </row>
    <row r="492" spans="1:55" ht="13" x14ac:dyDescent="0.3">
      <c r="A492" s="23">
        <f>'4JSON'!A486</f>
        <v>62200</v>
      </c>
      <c r="B492" s="20" t="str">
        <f>'4JSON'!B486</f>
        <v>Chefs and Specialist Chefs</v>
      </c>
      <c r="C492" s="24" t="str">
        <f>'4JSON'!D486</f>
        <v>MDO</v>
      </c>
      <c r="D492" s="24" t="e">
        <f ca="1">ABS(D$5-'4JSON'!C486)</f>
        <v>#VALUE!</v>
      </c>
      <c r="E492" s="24">
        <f ca="1">ABS(E$5-'4JSON'!E486)</f>
        <v>2</v>
      </c>
      <c r="F492" s="24">
        <f ca="1">ABS(F$5-'4JSON'!F486)</f>
        <v>3</v>
      </c>
      <c r="G492" s="24">
        <f ca="1">ABS(G$5-'4JSON'!G486)</f>
        <v>2</v>
      </c>
      <c r="H492" s="24">
        <f ca="1">ABS(H$5-'4JSON'!H486)</f>
        <v>3</v>
      </c>
      <c r="I492" s="24">
        <f>ABS(I$5-'4JSON'!I486)</f>
        <v>0</v>
      </c>
      <c r="J492" s="24">
        <f>ABS(J$5-'4JSON'!J486)</f>
        <v>0</v>
      </c>
      <c r="K492" s="24">
        <f>ABS(K$5-'4JSON'!K486)</f>
        <v>0</v>
      </c>
      <c r="L492" s="24">
        <f>ABS(L$5-'4JSON'!L486)</f>
        <v>0</v>
      </c>
      <c r="M492" s="53" t="e">
        <f t="shared" ca="1" si="5"/>
        <v>#VALUE!</v>
      </c>
      <c r="N492" s="56" t="e">
        <f t="shared" ca="1" si="6"/>
        <v>#VALUE!</v>
      </c>
      <c r="P492" s="51"/>
      <c r="Q492" s="51"/>
      <c r="S492" s="51"/>
      <c r="T492" s="51"/>
      <c r="Z492" s="55" t="str">
        <f t="shared" si="7"/>
        <v>MDO</v>
      </c>
      <c r="AF492" s="51"/>
      <c r="AG492" s="51"/>
      <c r="AH492" s="51"/>
      <c r="AI492" s="52"/>
      <c r="AJ492" s="52"/>
      <c r="AK492" s="52"/>
      <c r="AL492" s="51"/>
      <c r="AM492" s="51"/>
      <c r="AN492" s="51"/>
      <c r="AO492" s="52"/>
      <c r="AP492" s="52"/>
      <c r="AQ492" s="52"/>
      <c r="AR492" s="51"/>
      <c r="AS492" s="51"/>
      <c r="AT492" s="51"/>
      <c r="AU492" s="52"/>
      <c r="AV492" s="52"/>
      <c r="AW492" s="52"/>
      <c r="AX492" s="51"/>
      <c r="AY492" s="51"/>
      <c r="AZ492" s="51"/>
      <c r="BA492" s="52"/>
      <c r="BB492" s="52"/>
      <c r="BC492" s="52"/>
    </row>
    <row r="493" spans="1:55" ht="13" x14ac:dyDescent="0.3">
      <c r="A493" s="23">
        <f>'4JSON'!A487</f>
        <v>43203</v>
      </c>
      <c r="B493" s="20" t="str">
        <f>'4JSON'!B487</f>
        <v>Customs Officers and Inspectors</v>
      </c>
      <c r="C493" s="24" t="str">
        <f>'4JSON'!D487</f>
        <v>MDO</v>
      </c>
      <c r="D493" s="24" t="e">
        <f ca="1">ABS(D$5-'4JSON'!C487)</f>
        <v>#VALUE!</v>
      </c>
      <c r="E493" s="24">
        <f ca="1">ABS(E$5-'4JSON'!E487)</f>
        <v>2</v>
      </c>
      <c r="F493" s="24">
        <f ca="1">ABS(F$5-'4JSON'!F487)</f>
        <v>3</v>
      </c>
      <c r="G493" s="24">
        <f ca="1">ABS(G$5-'4JSON'!G487)</f>
        <v>2</v>
      </c>
      <c r="H493" s="24">
        <f ca="1">ABS(H$5-'4JSON'!H487)</f>
        <v>3</v>
      </c>
      <c r="I493" s="24">
        <f>ABS(I$5-'4JSON'!I487)</f>
        <v>0</v>
      </c>
      <c r="J493" s="24">
        <f>ABS(J$5-'4JSON'!J487)</f>
        <v>0</v>
      </c>
      <c r="K493" s="24">
        <f>ABS(K$5-'4JSON'!K487)</f>
        <v>0</v>
      </c>
      <c r="L493" s="24">
        <f>ABS(L$5-'4JSON'!L487)</f>
        <v>0</v>
      </c>
      <c r="M493" s="53" t="e">
        <f t="shared" ca="1" si="5"/>
        <v>#VALUE!</v>
      </c>
      <c r="N493" s="56" t="e">
        <f t="shared" ca="1" si="6"/>
        <v>#VALUE!</v>
      </c>
      <c r="P493" s="51"/>
      <c r="Q493" s="51"/>
      <c r="S493" s="51"/>
      <c r="T493" s="51"/>
      <c r="Z493" s="55" t="str">
        <f t="shared" si="7"/>
        <v>MDO</v>
      </c>
      <c r="AF493" s="51"/>
      <c r="AG493" s="51"/>
      <c r="AH493" s="51"/>
      <c r="AI493" s="52"/>
      <c r="AJ493" s="52"/>
      <c r="AK493" s="52"/>
      <c r="AL493" s="51"/>
      <c r="AM493" s="51"/>
      <c r="AN493" s="51"/>
      <c r="AO493" s="52"/>
      <c r="AP493" s="52"/>
      <c r="AQ493" s="52"/>
      <c r="AR493" s="51"/>
      <c r="AS493" s="51"/>
      <c r="AT493" s="51"/>
      <c r="AU493" s="52"/>
      <c r="AV493" s="52"/>
      <c r="AW493" s="52"/>
      <c r="AX493" s="51"/>
      <c r="AY493" s="51"/>
      <c r="AZ493" s="51"/>
      <c r="BA493" s="52"/>
      <c r="BB493" s="52"/>
      <c r="BC493" s="52"/>
    </row>
    <row r="494" spans="1:55" ht="13" x14ac:dyDescent="0.3">
      <c r="A494" s="23">
        <f>'4JSON'!A488</f>
        <v>62200</v>
      </c>
      <c r="B494" s="20" t="str">
        <f>'4JSON'!B488</f>
        <v>Sous-Chefs</v>
      </c>
      <c r="C494" s="24" t="str">
        <f>'4JSON'!D488</f>
        <v>MDO</v>
      </c>
      <c r="D494" s="24" t="e">
        <f ca="1">ABS(D$5-'4JSON'!C488)</f>
        <v>#VALUE!</v>
      </c>
      <c r="E494" s="24">
        <f ca="1">ABS(E$5-'4JSON'!E488)</f>
        <v>2</v>
      </c>
      <c r="F494" s="24">
        <f ca="1">ABS(F$5-'4JSON'!F488)</f>
        <v>3</v>
      </c>
      <c r="G494" s="24">
        <f ca="1">ABS(G$5-'4JSON'!G488)</f>
        <v>2</v>
      </c>
      <c r="H494" s="24">
        <f ca="1">ABS(H$5-'4JSON'!H488)</f>
        <v>3</v>
      </c>
      <c r="I494" s="24">
        <f>ABS(I$5-'4JSON'!I488)</f>
        <v>0</v>
      </c>
      <c r="J494" s="24">
        <f>ABS(J$5-'4JSON'!J488)</f>
        <v>0</v>
      </c>
      <c r="K494" s="24">
        <f>ABS(K$5-'4JSON'!K488)</f>
        <v>0</v>
      </c>
      <c r="L494" s="24">
        <f>ABS(L$5-'4JSON'!L488)</f>
        <v>0</v>
      </c>
      <c r="M494" s="53" t="e">
        <f t="shared" ca="1" si="5"/>
        <v>#VALUE!</v>
      </c>
      <c r="N494" s="56" t="e">
        <f t="shared" ca="1" si="6"/>
        <v>#VALUE!</v>
      </c>
      <c r="P494" s="51"/>
      <c r="Q494" s="51"/>
      <c r="S494" s="51"/>
      <c r="T494" s="51"/>
      <c r="Z494" s="55" t="str">
        <f t="shared" si="7"/>
        <v>MDO</v>
      </c>
      <c r="AF494" s="51"/>
      <c r="AG494" s="51"/>
      <c r="AH494" s="51"/>
      <c r="AI494" s="52"/>
      <c r="AJ494" s="52"/>
      <c r="AK494" s="52"/>
      <c r="AL494" s="51"/>
      <c r="AM494" s="51"/>
      <c r="AN494" s="51"/>
      <c r="AO494" s="52"/>
      <c r="AP494" s="52"/>
      <c r="AQ494" s="52"/>
      <c r="AR494" s="51"/>
      <c r="AS494" s="51"/>
      <c r="AT494" s="51"/>
      <c r="AU494" s="52"/>
      <c r="AV494" s="52"/>
      <c r="AW494" s="52"/>
      <c r="AX494" s="51"/>
      <c r="AY494" s="51"/>
      <c r="AZ494" s="51"/>
      <c r="BA494" s="52"/>
      <c r="BB494" s="52"/>
      <c r="BC494" s="52"/>
    </row>
    <row r="495" spans="1:55" ht="13" x14ac:dyDescent="0.3">
      <c r="A495" s="23">
        <f>'4JSON'!A489</f>
        <v>43202</v>
      </c>
      <c r="B495" s="20" t="str">
        <f>'4JSON'!B489</f>
        <v>Commercial Transport Inspectors</v>
      </c>
      <c r="C495" s="24" t="str">
        <f>'4JSON'!D489</f>
        <v>MDo</v>
      </c>
      <c r="D495" s="24" t="e">
        <f ca="1">ABS(D$5-'4JSON'!C489)</f>
        <v>#VALUE!</v>
      </c>
      <c r="E495" s="24">
        <f ca="1">ABS(E$5-'4JSON'!E489)</f>
        <v>2</v>
      </c>
      <c r="F495" s="24">
        <f ca="1">ABS(F$5-'4JSON'!F489)</f>
        <v>3</v>
      </c>
      <c r="G495" s="24">
        <f ca="1">ABS(G$5-'4JSON'!G489)</f>
        <v>2</v>
      </c>
      <c r="H495" s="24">
        <f ca="1">ABS(H$5-'4JSON'!H489)</f>
        <v>3</v>
      </c>
      <c r="I495" s="24">
        <f>ABS(I$5-'4JSON'!I489)</f>
        <v>0</v>
      </c>
      <c r="J495" s="24">
        <f>ABS(J$5-'4JSON'!J489)</f>
        <v>0</v>
      </c>
      <c r="K495" s="24">
        <f>ABS(K$5-'4JSON'!K489)</f>
        <v>0</v>
      </c>
      <c r="L495" s="24">
        <f>ABS(L$5-'4JSON'!L489)</f>
        <v>0</v>
      </c>
      <c r="M495" s="53" t="e">
        <f t="shared" ca="1" si="5"/>
        <v>#VALUE!</v>
      </c>
      <c r="N495" s="56" t="e">
        <f t="shared" ca="1" si="6"/>
        <v>#VALUE!</v>
      </c>
      <c r="P495" s="51"/>
      <c r="Q495" s="51"/>
      <c r="S495" s="51"/>
      <c r="T495" s="51"/>
      <c r="Z495" s="55" t="str">
        <f t="shared" si="7"/>
        <v>MDO</v>
      </c>
      <c r="AF495" s="51"/>
      <c r="AG495" s="51"/>
      <c r="AH495" s="51"/>
      <c r="AI495" s="52"/>
      <c r="AJ495" s="52"/>
      <c r="AK495" s="52"/>
      <c r="AL495" s="51"/>
      <c r="AM495" s="51"/>
      <c r="AN495" s="51"/>
      <c r="AO495" s="52"/>
      <c r="AP495" s="52"/>
      <c r="AQ495" s="52"/>
      <c r="AR495" s="51"/>
      <c r="AS495" s="51"/>
      <c r="AT495" s="51"/>
      <c r="AU495" s="52"/>
      <c r="AV495" s="52"/>
      <c r="AW495" s="52"/>
      <c r="AX495" s="51"/>
      <c r="AY495" s="51"/>
      <c r="AZ495" s="51"/>
      <c r="BA495" s="52"/>
      <c r="BB495" s="52"/>
      <c r="BC495" s="52"/>
    </row>
    <row r="496" spans="1:55" ht="13" x14ac:dyDescent="0.3">
      <c r="A496" s="23">
        <f>'4JSON'!A490</f>
        <v>53100</v>
      </c>
      <c r="B496" s="20" t="str">
        <f>'4JSON'!B490</f>
        <v>Museum Registrars and Cataloguers</v>
      </c>
      <c r="C496" s="24" t="str">
        <f>'4JSON'!D490</f>
        <v>MDo</v>
      </c>
      <c r="D496" s="24" t="e">
        <f ca="1">ABS(D$5-'4JSON'!C490)</f>
        <v>#VALUE!</v>
      </c>
      <c r="E496" s="24">
        <f ca="1">ABS(E$5-'4JSON'!E490)</f>
        <v>2</v>
      </c>
      <c r="F496" s="24">
        <f ca="1">ABS(F$5-'4JSON'!F490)</f>
        <v>3</v>
      </c>
      <c r="G496" s="24">
        <f ca="1">ABS(G$5-'4JSON'!G490)</f>
        <v>2</v>
      </c>
      <c r="H496" s="24">
        <f ca="1">ABS(H$5-'4JSON'!H490)</f>
        <v>3</v>
      </c>
      <c r="I496" s="24">
        <f>ABS(I$5-'4JSON'!I490)</f>
        <v>0</v>
      </c>
      <c r="J496" s="24">
        <f>ABS(J$5-'4JSON'!J490)</f>
        <v>0</v>
      </c>
      <c r="K496" s="24">
        <f>ABS(K$5-'4JSON'!K490)</f>
        <v>0</v>
      </c>
      <c r="L496" s="24">
        <f>ABS(L$5-'4JSON'!L490)</f>
        <v>0</v>
      </c>
      <c r="M496" s="53" t="e">
        <f t="shared" ca="1" si="5"/>
        <v>#VALUE!</v>
      </c>
      <c r="N496" s="56" t="e">
        <f t="shared" ca="1" si="6"/>
        <v>#VALUE!</v>
      </c>
      <c r="P496" s="51"/>
      <c r="Q496" s="51"/>
      <c r="S496" s="51"/>
      <c r="T496" s="51"/>
      <c r="Z496" s="55" t="str">
        <f t="shared" si="7"/>
        <v>MDO</v>
      </c>
      <c r="AF496" s="51"/>
      <c r="AG496" s="51"/>
      <c r="AH496" s="51"/>
      <c r="AI496" s="52"/>
      <c r="AJ496" s="52"/>
      <c r="AK496" s="52"/>
      <c r="AL496" s="51"/>
      <c r="AM496" s="51"/>
      <c r="AN496" s="51"/>
      <c r="AO496" s="52"/>
      <c r="AP496" s="52"/>
      <c r="AQ496" s="52"/>
      <c r="AR496" s="51"/>
      <c r="AS496" s="51"/>
      <c r="AT496" s="51"/>
      <c r="AU496" s="52"/>
      <c r="AV496" s="52"/>
      <c r="AW496" s="52"/>
      <c r="AX496" s="51"/>
      <c r="AY496" s="51"/>
      <c r="AZ496" s="51"/>
      <c r="BA496" s="52"/>
      <c r="BB496" s="52"/>
      <c r="BC496" s="52"/>
    </row>
    <row r="497" spans="1:55" ht="13" x14ac:dyDescent="0.3">
      <c r="A497" s="23">
        <f>'4JSON'!A491</f>
        <v>43202</v>
      </c>
      <c r="B497" s="20" t="str">
        <f>'4JSON'!B491</f>
        <v>Parking Control Officers</v>
      </c>
      <c r="C497" s="24" t="str">
        <f>'4JSON'!D491</f>
        <v>MDo</v>
      </c>
      <c r="D497" s="24" t="e">
        <f ca="1">ABS(D$5-'4JSON'!C491)</f>
        <v>#VALUE!</v>
      </c>
      <c r="E497" s="24">
        <f ca="1">ABS(E$5-'4JSON'!E491)</f>
        <v>2</v>
      </c>
      <c r="F497" s="24">
        <f ca="1">ABS(F$5-'4JSON'!F491)</f>
        <v>3</v>
      </c>
      <c r="G497" s="24">
        <f ca="1">ABS(G$5-'4JSON'!G491)</f>
        <v>2</v>
      </c>
      <c r="H497" s="24">
        <f ca="1">ABS(H$5-'4JSON'!H491)</f>
        <v>3</v>
      </c>
      <c r="I497" s="24">
        <f>ABS(I$5-'4JSON'!I491)</f>
        <v>0</v>
      </c>
      <c r="J497" s="24">
        <f>ABS(J$5-'4JSON'!J491)</f>
        <v>0</v>
      </c>
      <c r="K497" s="24">
        <f>ABS(K$5-'4JSON'!K491)</f>
        <v>0</v>
      </c>
      <c r="L497" s="24">
        <f>ABS(L$5-'4JSON'!L491)</f>
        <v>0</v>
      </c>
      <c r="M497" s="53" t="e">
        <f t="shared" ca="1" si="5"/>
        <v>#VALUE!</v>
      </c>
      <c r="N497" s="56" t="e">
        <f t="shared" ca="1" si="6"/>
        <v>#VALUE!</v>
      </c>
      <c r="P497" s="51"/>
      <c r="Q497" s="51"/>
      <c r="S497" s="51"/>
      <c r="T497" s="51"/>
      <c r="Z497" s="55" t="str">
        <f t="shared" si="7"/>
        <v>MDO</v>
      </c>
      <c r="AF497" s="51"/>
      <c r="AG497" s="51"/>
      <c r="AH497" s="51"/>
      <c r="AI497" s="52"/>
      <c r="AJ497" s="52"/>
      <c r="AK497" s="52"/>
      <c r="AL497" s="51"/>
      <c r="AM497" s="51"/>
      <c r="AN497" s="51"/>
      <c r="AO497" s="52"/>
      <c r="AP497" s="52"/>
      <c r="AQ497" s="52"/>
      <c r="AR497" s="51"/>
      <c r="AS497" s="51"/>
      <c r="AT497" s="51"/>
      <c r="AU497" s="52"/>
      <c r="AV497" s="52"/>
      <c r="AW497" s="52"/>
      <c r="AX497" s="51"/>
      <c r="AY497" s="51"/>
      <c r="AZ497" s="51"/>
      <c r="BA497" s="52"/>
      <c r="BB497" s="52"/>
      <c r="BC497" s="52"/>
    </row>
    <row r="498" spans="1:55" ht="13" x14ac:dyDescent="0.3">
      <c r="A498" s="23">
        <f>'4JSON'!A492</f>
        <v>43202</v>
      </c>
      <c r="B498" s="20" t="str">
        <f>'4JSON'!B492</f>
        <v>Taxi Inspectors</v>
      </c>
      <c r="C498" s="24" t="str">
        <f>'4JSON'!D492</f>
        <v>MDo</v>
      </c>
      <c r="D498" s="24" t="e">
        <f ca="1">ABS(D$5-'4JSON'!C492)</f>
        <v>#VALUE!</v>
      </c>
      <c r="E498" s="24">
        <f ca="1">ABS(E$5-'4JSON'!E492)</f>
        <v>2</v>
      </c>
      <c r="F498" s="24">
        <f ca="1">ABS(F$5-'4JSON'!F492)</f>
        <v>3</v>
      </c>
      <c r="G498" s="24">
        <f ca="1">ABS(G$5-'4JSON'!G492)</f>
        <v>2</v>
      </c>
      <c r="H498" s="24">
        <f ca="1">ABS(H$5-'4JSON'!H492)</f>
        <v>3</v>
      </c>
      <c r="I498" s="24">
        <f>ABS(I$5-'4JSON'!I492)</f>
        <v>0</v>
      </c>
      <c r="J498" s="24">
        <f>ABS(J$5-'4JSON'!J492)</f>
        <v>0</v>
      </c>
      <c r="K498" s="24">
        <f>ABS(K$5-'4JSON'!K492)</f>
        <v>0</v>
      </c>
      <c r="L498" s="24">
        <f>ABS(L$5-'4JSON'!L492)</f>
        <v>0</v>
      </c>
      <c r="M498" s="53" t="e">
        <f t="shared" ca="1" si="5"/>
        <v>#VALUE!</v>
      </c>
      <c r="N498" s="56" t="e">
        <f t="shared" ca="1" si="6"/>
        <v>#VALUE!</v>
      </c>
      <c r="P498" s="51"/>
      <c r="Q498" s="51"/>
      <c r="S498" s="51"/>
      <c r="T498" s="51"/>
      <c r="Z498" s="55" t="str">
        <f t="shared" si="7"/>
        <v>MDO</v>
      </c>
      <c r="AF498" s="51"/>
      <c r="AG498" s="51"/>
      <c r="AH498" s="51"/>
      <c r="AI498" s="52"/>
      <c r="AJ498" s="52"/>
      <c r="AK498" s="52"/>
      <c r="AL498" s="51"/>
      <c r="AM498" s="51"/>
      <c r="AN498" s="51"/>
      <c r="AO498" s="52"/>
      <c r="AP498" s="52"/>
      <c r="AQ498" s="52"/>
      <c r="AR498" s="51"/>
      <c r="AS498" s="51"/>
      <c r="AT498" s="51"/>
      <c r="AU498" s="52"/>
      <c r="AV498" s="52"/>
      <c r="AW498" s="52"/>
      <c r="AX498" s="51"/>
      <c r="AY498" s="51"/>
      <c r="AZ498" s="51"/>
      <c r="BA498" s="52"/>
      <c r="BB498" s="52"/>
      <c r="BC498" s="52"/>
    </row>
    <row r="499" spans="1:55" ht="13" x14ac:dyDescent="0.3">
      <c r="A499" s="23">
        <f>'4JSON'!A493</f>
        <v>64312</v>
      </c>
      <c r="B499" s="20" t="str">
        <f>'4JSON'!B493</f>
        <v>Airline Load Planners</v>
      </c>
      <c r="C499" s="24" t="str">
        <f>'4JSON'!D493</f>
        <v>MOD</v>
      </c>
      <c r="D499" s="24" t="e">
        <f ca="1">ABS(D$5-'4JSON'!C493)</f>
        <v>#VALUE!</v>
      </c>
      <c r="E499" s="24">
        <f ca="1">ABS(E$5-'4JSON'!E493)</f>
        <v>2</v>
      </c>
      <c r="F499" s="24">
        <f ca="1">ABS(F$5-'4JSON'!F493)</f>
        <v>3</v>
      </c>
      <c r="G499" s="24">
        <f ca="1">ABS(G$5-'4JSON'!G493)</f>
        <v>2</v>
      </c>
      <c r="H499" s="24">
        <f ca="1">ABS(H$5-'4JSON'!H493)</f>
        <v>3</v>
      </c>
      <c r="I499" s="24">
        <f>ABS(I$5-'4JSON'!I493)</f>
        <v>0</v>
      </c>
      <c r="J499" s="24">
        <f>ABS(J$5-'4JSON'!J493)</f>
        <v>0</v>
      </c>
      <c r="K499" s="24">
        <f>ABS(K$5-'4JSON'!K493)</f>
        <v>0</v>
      </c>
      <c r="L499" s="24">
        <f>ABS(L$5-'4JSON'!L493)</f>
        <v>0</v>
      </c>
      <c r="M499" s="53" t="e">
        <f t="shared" ca="1" si="5"/>
        <v>#VALUE!</v>
      </c>
      <c r="N499" s="56" t="e">
        <f t="shared" ca="1" si="6"/>
        <v>#VALUE!</v>
      </c>
      <c r="P499" s="51"/>
      <c r="Q499" s="51"/>
      <c r="S499" s="51"/>
      <c r="T499" s="51"/>
      <c r="Z499" s="55" t="str">
        <f t="shared" si="7"/>
        <v>MOD</v>
      </c>
      <c r="AF499" s="51"/>
      <c r="AG499" s="51"/>
      <c r="AH499" s="51"/>
      <c r="AI499" s="52"/>
      <c r="AJ499" s="52"/>
      <c r="AK499" s="52"/>
      <c r="AL499" s="51"/>
      <c r="AM499" s="51"/>
      <c r="AN499" s="51"/>
      <c r="AO499" s="52"/>
      <c r="AP499" s="52"/>
      <c r="AQ499" s="52"/>
      <c r="AR499" s="51"/>
      <c r="AS499" s="51"/>
      <c r="AT499" s="51"/>
      <c r="AU499" s="52"/>
      <c r="AV499" s="52"/>
      <c r="AW499" s="52"/>
      <c r="AX499" s="51"/>
      <c r="AY499" s="51"/>
      <c r="AZ499" s="51"/>
      <c r="BA499" s="52"/>
      <c r="BB499" s="52"/>
      <c r="BC499" s="52"/>
    </row>
    <row r="500" spans="1:55" ht="13" x14ac:dyDescent="0.3">
      <c r="A500" s="23">
        <f>'4JSON'!A494</f>
        <v>65220</v>
      </c>
      <c r="B500" s="20" t="str">
        <f>'4JSON'!B494</f>
        <v>Pet Groomers and Animal Care Workers</v>
      </c>
      <c r="C500" s="24" t="str">
        <f>'4JSON'!D494</f>
        <v>MOD</v>
      </c>
      <c r="D500" s="24" t="e">
        <f ca="1">ABS(D$5-'4JSON'!C494)</f>
        <v>#VALUE!</v>
      </c>
      <c r="E500" s="24">
        <f ca="1">ABS(E$5-'4JSON'!E494)</f>
        <v>2</v>
      </c>
      <c r="F500" s="24">
        <f ca="1">ABS(F$5-'4JSON'!F494)</f>
        <v>3</v>
      </c>
      <c r="G500" s="24">
        <f ca="1">ABS(G$5-'4JSON'!G494)</f>
        <v>2</v>
      </c>
      <c r="H500" s="24">
        <f ca="1">ABS(H$5-'4JSON'!H494)</f>
        <v>3</v>
      </c>
      <c r="I500" s="24">
        <f>ABS(I$5-'4JSON'!I494)</f>
        <v>0</v>
      </c>
      <c r="J500" s="24">
        <f>ABS(J$5-'4JSON'!J494)</f>
        <v>0</v>
      </c>
      <c r="K500" s="24">
        <f>ABS(K$5-'4JSON'!K494)</f>
        <v>0</v>
      </c>
      <c r="L500" s="24">
        <f>ABS(L$5-'4JSON'!L494)</f>
        <v>0</v>
      </c>
      <c r="M500" s="53" t="e">
        <f t="shared" ca="1" si="5"/>
        <v>#VALUE!</v>
      </c>
      <c r="N500" s="56" t="e">
        <f t="shared" ca="1" si="6"/>
        <v>#VALUE!</v>
      </c>
      <c r="P500" s="51"/>
      <c r="Q500" s="51"/>
      <c r="S500" s="51"/>
      <c r="T500" s="51"/>
      <c r="Z500" s="55" t="str">
        <f t="shared" si="7"/>
        <v>MOD</v>
      </c>
      <c r="AF500" s="51"/>
      <c r="AG500" s="51"/>
      <c r="AH500" s="51"/>
      <c r="AI500" s="52"/>
      <c r="AJ500" s="52"/>
      <c r="AK500" s="52"/>
      <c r="AL500" s="51"/>
      <c r="AM500" s="51"/>
      <c r="AN500" s="51"/>
      <c r="AO500" s="52"/>
      <c r="AP500" s="52"/>
      <c r="AQ500" s="52"/>
      <c r="AR500" s="51"/>
      <c r="AS500" s="51"/>
      <c r="AT500" s="51"/>
      <c r="AU500" s="52"/>
      <c r="AV500" s="52"/>
      <c r="AW500" s="52"/>
      <c r="AX500" s="51"/>
      <c r="AY500" s="51"/>
      <c r="AZ500" s="51"/>
      <c r="BA500" s="52"/>
      <c r="BB500" s="52"/>
      <c r="BC500" s="52"/>
    </row>
    <row r="501" spans="1:55" ht="13" x14ac:dyDescent="0.3">
      <c r="A501" s="23">
        <f>'4JSON'!A495</f>
        <v>72604</v>
      </c>
      <c r="B501" s="20" t="str">
        <f>'4JSON'!B495</f>
        <v>Railway Traffic Controllers</v>
      </c>
      <c r="C501" s="24" t="str">
        <f>'4JSON'!D495</f>
        <v>MOD</v>
      </c>
      <c r="D501" s="24" t="e">
        <f ca="1">ABS(D$5-'4JSON'!C495)</f>
        <v>#VALUE!</v>
      </c>
      <c r="E501" s="24">
        <f ca="1">ABS(E$5-'4JSON'!E495)</f>
        <v>2</v>
      </c>
      <c r="F501" s="24">
        <f ca="1">ABS(F$5-'4JSON'!F495)</f>
        <v>3</v>
      </c>
      <c r="G501" s="24">
        <f ca="1">ABS(G$5-'4JSON'!G495)</f>
        <v>2</v>
      </c>
      <c r="H501" s="24">
        <f ca="1">ABS(H$5-'4JSON'!H495)</f>
        <v>3</v>
      </c>
      <c r="I501" s="24">
        <f>ABS(I$5-'4JSON'!I495)</f>
        <v>0</v>
      </c>
      <c r="J501" s="24">
        <f>ABS(J$5-'4JSON'!J495)</f>
        <v>0</v>
      </c>
      <c r="K501" s="24">
        <f>ABS(K$5-'4JSON'!K495)</f>
        <v>0</v>
      </c>
      <c r="L501" s="24">
        <f>ABS(L$5-'4JSON'!L495)</f>
        <v>0</v>
      </c>
      <c r="M501" s="53" t="e">
        <f t="shared" ca="1" si="5"/>
        <v>#VALUE!</v>
      </c>
      <c r="N501" s="56" t="e">
        <f t="shared" ca="1" si="6"/>
        <v>#VALUE!</v>
      </c>
      <c r="P501" s="51"/>
      <c r="Q501" s="51"/>
      <c r="S501" s="51"/>
      <c r="T501" s="51"/>
      <c r="Z501" s="55" t="str">
        <f t="shared" si="7"/>
        <v>MOD</v>
      </c>
      <c r="AF501" s="51"/>
      <c r="AG501" s="51"/>
      <c r="AH501" s="51"/>
      <c r="AI501" s="52"/>
      <c r="AJ501" s="52"/>
      <c r="AK501" s="52"/>
      <c r="AL501" s="51"/>
      <c r="AM501" s="51"/>
      <c r="AN501" s="51"/>
      <c r="AO501" s="52"/>
      <c r="AP501" s="52"/>
      <c r="AQ501" s="52"/>
      <c r="AR501" s="51"/>
      <c r="AS501" s="51"/>
      <c r="AT501" s="51"/>
      <c r="AU501" s="52"/>
      <c r="AV501" s="52"/>
      <c r="AW501" s="52"/>
      <c r="AX501" s="51"/>
      <c r="AY501" s="51"/>
      <c r="AZ501" s="51"/>
      <c r="BA501" s="52"/>
      <c r="BB501" s="52"/>
      <c r="BC501" s="52"/>
    </row>
    <row r="502" spans="1:55" ht="13" x14ac:dyDescent="0.3">
      <c r="A502" s="23">
        <f>'4JSON'!A496</f>
        <v>63202</v>
      </c>
      <c r="B502" s="20" t="str">
        <f>'4JSON'!B496</f>
        <v>Bakers</v>
      </c>
      <c r="C502" s="24" t="str">
        <f>'4JSON'!D496</f>
        <v>MOd</v>
      </c>
      <c r="D502" s="24" t="e">
        <f ca="1">ABS(D$5-'4JSON'!C496)</f>
        <v>#VALUE!</v>
      </c>
      <c r="E502" s="24">
        <f ca="1">ABS(E$5-'4JSON'!E496)</f>
        <v>2</v>
      </c>
      <c r="F502" s="24">
        <f ca="1">ABS(F$5-'4JSON'!F496)</f>
        <v>3</v>
      </c>
      <c r="G502" s="24">
        <f ca="1">ABS(G$5-'4JSON'!G496)</f>
        <v>2</v>
      </c>
      <c r="H502" s="24">
        <f ca="1">ABS(H$5-'4JSON'!H496)</f>
        <v>3</v>
      </c>
      <c r="I502" s="24">
        <f>ABS(I$5-'4JSON'!I496)</f>
        <v>0</v>
      </c>
      <c r="J502" s="24">
        <f>ABS(J$5-'4JSON'!J496)</f>
        <v>0</v>
      </c>
      <c r="K502" s="24">
        <f>ABS(K$5-'4JSON'!K496)</f>
        <v>0</v>
      </c>
      <c r="L502" s="24">
        <f>ABS(L$5-'4JSON'!L496)</f>
        <v>0</v>
      </c>
      <c r="M502" s="53" t="e">
        <f t="shared" ca="1" si="5"/>
        <v>#VALUE!</v>
      </c>
      <c r="N502" s="56" t="e">
        <f t="shared" ca="1" si="6"/>
        <v>#VALUE!</v>
      </c>
      <c r="P502" s="51"/>
      <c r="Q502" s="51"/>
      <c r="S502" s="51"/>
      <c r="T502" s="51"/>
      <c r="Z502" s="55" t="str">
        <f t="shared" si="7"/>
        <v>MOD</v>
      </c>
      <c r="AF502" s="51"/>
      <c r="AG502" s="51"/>
      <c r="AH502" s="51"/>
      <c r="AI502" s="52"/>
      <c r="AJ502" s="52"/>
      <c r="AK502" s="52"/>
      <c r="AL502" s="51"/>
      <c r="AM502" s="51"/>
      <c r="AN502" s="51"/>
      <c r="AO502" s="52"/>
      <c r="AP502" s="52"/>
      <c r="AQ502" s="52"/>
      <c r="AR502" s="51"/>
      <c r="AS502" s="51"/>
      <c r="AT502" s="51"/>
      <c r="AU502" s="52"/>
      <c r="AV502" s="52"/>
      <c r="AW502" s="52"/>
      <c r="AX502" s="51"/>
      <c r="AY502" s="51"/>
      <c r="AZ502" s="51"/>
      <c r="BA502" s="52"/>
      <c r="BB502" s="52"/>
      <c r="BC502" s="52"/>
    </row>
    <row r="503" spans="1:55" ht="13" x14ac:dyDescent="0.3">
      <c r="A503" s="23">
        <f>'4JSON'!A497</f>
        <v>63201</v>
      </c>
      <c r="B503" s="20" t="str">
        <f>'4JSON'!B497</f>
        <v>Butchers and Meat Cutters - Retail and Wholesale</v>
      </c>
      <c r="C503" s="24" t="str">
        <f>'4JSON'!D497</f>
        <v>MOd</v>
      </c>
      <c r="D503" s="24" t="e">
        <f ca="1">ABS(D$5-'4JSON'!C497)</f>
        <v>#VALUE!</v>
      </c>
      <c r="E503" s="24">
        <f ca="1">ABS(E$5-'4JSON'!E497)</f>
        <v>2</v>
      </c>
      <c r="F503" s="24">
        <f ca="1">ABS(F$5-'4JSON'!F497)</f>
        <v>3</v>
      </c>
      <c r="G503" s="24">
        <f ca="1">ABS(G$5-'4JSON'!G497)</f>
        <v>2</v>
      </c>
      <c r="H503" s="24">
        <f ca="1">ABS(H$5-'4JSON'!H497)</f>
        <v>3</v>
      </c>
      <c r="I503" s="24">
        <f>ABS(I$5-'4JSON'!I497)</f>
        <v>0</v>
      </c>
      <c r="J503" s="24">
        <f>ABS(J$5-'4JSON'!J497)</f>
        <v>0</v>
      </c>
      <c r="K503" s="24">
        <f>ABS(K$5-'4JSON'!K497)</f>
        <v>0</v>
      </c>
      <c r="L503" s="24">
        <f>ABS(L$5-'4JSON'!L497)</f>
        <v>0</v>
      </c>
      <c r="M503" s="53" t="e">
        <f t="shared" ca="1" si="5"/>
        <v>#VALUE!</v>
      </c>
      <c r="N503" s="56" t="e">
        <f t="shared" ca="1" si="6"/>
        <v>#VALUE!</v>
      </c>
      <c r="P503" s="51"/>
      <c r="Q503" s="51"/>
      <c r="S503" s="51"/>
      <c r="T503" s="51"/>
      <c r="Z503" s="55" t="str">
        <f t="shared" si="7"/>
        <v>MOD</v>
      </c>
      <c r="AF503" s="51"/>
      <c r="AG503" s="51"/>
      <c r="AH503" s="51"/>
      <c r="AI503" s="52"/>
      <c r="AJ503" s="52"/>
      <c r="AK503" s="52"/>
      <c r="AL503" s="51"/>
      <c r="AM503" s="51"/>
      <c r="AN503" s="51"/>
      <c r="AO503" s="52"/>
      <c r="AP503" s="52"/>
      <c r="AQ503" s="52"/>
      <c r="AR503" s="51"/>
      <c r="AS503" s="51"/>
      <c r="AT503" s="51"/>
      <c r="AU503" s="52"/>
      <c r="AV503" s="52"/>
      <c r="AW503" s="52"/>
      <c r="AX503" s="51"/>
      <c r="AY503" s="51"/>
      <c r="AZ503" s="51"/>
      <c r="BA503" s="52"/>
      <c r="BB503" s="52"/>
      <c r="BC503" s="52"/>
    </row>
    <row r="504" spans="1:55" ht="13" x14ac:dyDescent="0.3">
      <c r="A504" s="23">
        <f>'4JSON'!A498</f>
        <v>63200</v>
      </c>
      <c r="B504" s="20" t="str">
        <f>'4JSON'!B498</f>
        <v>Cooks</v>
      </c>
      <c r="C504" s="24" t="str">
        <f>'4JSON'!D498</f>
        <v>MOd</v>
      </c>
      <c r="D504" s="24" t="e">
        <f ca="1">ABS(D$5-'4JSON'!C498)</f>
        <v>#VALUE!</v>
      </c>
      <c r="E504" s="24">
        <f ca="1">ABS(E$5-'4JSON'!E498)</f>
        <v>2</v>
      </c>
      <c r="F504" s="24">
        <f ca="1">ABS(F$5-'4JSON'!F498)</f>
        <v>3</v>
      </c>
      <c r="G504" s="24">
        <f ca="1">ABS(G$5-'4JSON'!G498)</f>
        <v>2</v>
      </c>
      <c r="H504" s="24">
        <f ca="1">ABS(H$5-'4JSON'!H498)</f>
        <v>3</v>
      </c>
      <c r="I504" s="24">
        <f>ABS(I$5-'4JSON'!I498)</f>
        <v>0</v>
      </c>
      <c r="J504" s="24">
        <f>ABS(J$5-'4JSON'!J498)</f>
        <v>0</v>
      </c>
      <c r="K504" s="24">
        <f>ABS(K$5-'4JSON'!K498)</f>
        <v>0</v>
      </c>
      <c r="L504" s="24">
        <f>ABS(L$5-'4JSON'!L498)</f>
        <v>0</v>
      </c>
      <c r="M504" s="53" t="e">
        <f t="shared" ca="1" si="5"/>
        <v>#VALUE!</v>
      </c>
      <c r="N504" s="56" t="e">
        <f t="shared" ca="1" si="6"/>
        <v>#VALUE!</v>
      </c>
      <c r="P504" s="51"/>
      <c r="Q504" s="51"/>
      <c r="S504" s="51"/>
      <c r="T504" s="51"/>
      <c r="Z504" s="55" t="str">
        <f t="shared" si="7"/>
        <v>MOD</v>
      </c>
      <c r="AF504" s="51"/>
      <c r="AG504" s="51"/>
      <c r="AH504" s="51"/>
      <c r="AI504" s="52"/>
      <c r="AJ504" s="52"/>
      <c r="AK504" s="52"/>
      <c r="AL504" s="51"/>
      <c r="AM504" s="51"/>
      <c r="AN504" s="51"/>
      <c r="AO504" s="52"/>
      <c r="AP504" s="52"/>
      <c r="AQ504" s="52"/>
      <c r="AR504" s="51"/>
      <c r="AS504" s="51"/>
      <c r="AT504" s="51"/>
      <c r="AU504" s="52"/>
      <c r="AV504" s="52"/>
      <c r="AW504" s="52"/>
      <c r="AX504" s="51"/>
      <c r="AY504" s="51"/>
      <c r="AZ504" s="51"/>
      <c r="BA504" s="52"/>
      <c r="BB504" s="52"/>
      <c r="BC504" s="52"/>
    </row>
    <row r="505" spans="1:55" ht="13" x14ac:dyDescent="0.3">
      <c r="A505" s="23">
        <f>'4JSON'!A499</f>
        <v>62201</v>
      </c>
      <c r="B505" s="20" t="str">
        <f>'4JSON'!B499</f>
        <v>Embalmers</v>
      </c>
      <c r="C505" s="24" t="str">
        <f>'4JSON'!D499</f>
        <v>MOd</v>
      </c>
      <c r="D505" s="24" t="e">
        <f ca="1">ABS(D$5-'4JSON'!C499)</f>
        <v>#VALUE!</v>
      </c>
      <c r="E505" s="24">
        <f ca="1">ABS(E$5-'4JSON'!E499)</f>
        <v>2</v>
      </c>
      <c r="F505" s="24">
        <f ca="1">ABS(F$5-'4JSON'!F499)</f>
        <v>3</v>
      </c>
      <c r="G505" s="24">
        <f ca="1">ABS(G$5-'4JSON'!G499)</f>
        <v>2</v>
      </c>
      <c r="H505" s="24">
        <f ca="1">ABS(H$5-'4JSON'!H499)</f>
        <v>3</v>
      </c>
      <c r="I505" s="24">
        <f>ABS(I$5-'4JSON'!I499)</f>
        <v>0</v>
      </c>
      <c r="J505" s="24">
        <f>ABS(J$5-'4JSON'!J499)</f>
        <v>0</v>
      </c>
      <c r="K505" s="24">
        <f>ABS(K$5-'4JSON'!K499)</f>
        <v>0</v>
      </c>
      <c r="L505" s="24">
        <f>ABS(L$5-'4JSON'!L499)</f>
        <v>0</v>
      </c>
      <c r="M505" s="53" t="e">
        <f t="shared" ca="1" si="5"/>
        <v>#VALUE!</v>
      </c>
      <c r="N505" s="56" t="e">
        <f t="shared" ca="1" si="6"/>
        <v>#VALUE!</v>
      </c>
      <c r="P505" s="51"/>
      <c r="Q505" s="51"/>
      <c r="S505" s="51"/>
      <c r="T505" s="51"/>
      <c r="Z505" s="55" t="str">
        <f t="shared" si="7"/>
        <v>MOD</v>
      </c>
      <c r="AF505" s="51"/>
      <c r="AG505" s="51"/>
      <c r="AH505" s="51"/>
      <c r="AI505" s="52"/>
      <c r="AJ505" s="52"/>
      <c r="AK505" s="52"/>
      <c r="AL505" s="51"/>
      <c r="AM505" s="51"/>
      <c r="AN505" s="51"/>
      <c r="AO505" s="52"/>
      <c r="AP505" s="52"/>
      <c r="AQ505" s="52"/>
      <c r="AR505" s="51"/>
      <c r="AS505" s="51"/>
      <c r="AT505" s="51"/>
      <c r="AU505" s="52"/>
      <c r="AV505" s="52"/>
      <c r="AW505" s="52"/>
      <c r="AX505" s="51"/>
      <c r="AY505" s="51"/>
      <c r="AZ505" s="51"/>
      <c r="BA505" s="52"/>
      <c r="BB505" s="52"/>
      <c r="BC505" s="52"/>
    </row>
    <row r="506" spans="1:55" ht="13" x14ac:dyDescent="0.3">
      <c r="A506" s="23">
        <f>'4JSON'!A500</f>
        <v>94205</v>
      </c>
      <c r="B506" s="20" t="str">
        <f>'4JSON'!B500</f>
        <v>Inspectors and Testers, Electrical Apparatus Manufacturing</v>
      </c>
      <c r="C506" s="24" t="str">
        <f>'4JSON'!D500</f>
        <v>MOd</v>
      </c>
      <c r="D506" s="24" t="e">
        <f ca="1">ABS(D$5-'4JSON'!C500)</f>
        <v>#VALUE!</v>
      </c>
      <c r="E506" s="24">
        <f ca="1">ABS(E$5-'4JSON'!E500)</f>
        <v>2</v>
      </c>
      <c r="F506" s="24">
        <f ca="1">ABS(F$5-'4JSON'!F500)</f>
        <v>3</v>
      </c>
      <c r="G506" s="24">
        <f ca="1">ABS(G$5-'4JSON'!G500)</f>
        <v>2</v>
      </c>
      <c r="H506" s="24">
        <f ca="1">ABS(H$5-'4JSON'!H500)</f>
        <v>3</v>
      </c>
      <c r="I506" s="24">
        <f>ABS(I$5-'4JSON'!I500)</f>
        <v>0</v>
      </c>
      <c r="J506" s="24">
        <f>ABS(J$5-'4JSON'!J500)</f>
        <v>0</v>
      </c>
      <c r="K506" s="24">
        <f>ABS(K$5-'4JSON'!K500)</f>
        <v>0</v>
      </c>
      <c r="L506" s="24">
        <f>ABS(L$5-'4JSON'!L500)</f>
        <v>0</v>
      </c>
      <c r="M506" s="53" t="e">
        <f t="shared" ca="1" si="5"/>
        <v>#VALUE!</v>
      </c>
      <c r="N506" s="56" t="e">
        <f t="shared" ca="1" si="6"/>
        <v>#VALUE!</v>
      </c>
      <c r="P506" s="51"/>
      <c r="Q506" s="51"/>
      <c r="S506" s="51"/>
      <c r="T506" s="51"/>
      <c r="Z506" s="55" t="str">
        <f t="shared" si="7"/>
        <v>MOD</v>
      </c>
      <c r="AF506" s="51"/>
      <c r="AG506" s="51"/>
      <c r="AH506" s="51"/>
      <c r="AI506" s="52"/>
      <c r="AJ506" s="52"/>
      <c r="AK506" s="52"/>
      <c r="AL506" s="51"/>
      <c r="AM506" s="51"/>
      <c r="AN506" s="51"/>
      <c r="AO506" s="52"/>
      <c r="AP506" s="52"/>
      <c r="AQ506" s="52"/>
      <c r="AR506" s="51"/>
      <c r="AS506" s="51"/>
      <c r="AT506" s="51"/>
      <c r="AU506" s="52"/>
      <c r="AV506" s="52"/>
      <c r="AW506" s="52"/>
      <c r="AX506" s="51"/>
      <c r="AY506" s="51"/>
      <c r="AZ506" s="51"/>
      <c r="BA506" s="52"/>
      <c r="BB506" s="52"/>
      <c r="BC506" s="52"/>
    </row>
    <row r="507" spans="1:55" ht="13" x14ac:dyDescent="0.3">
      <c r="A507" s="23">
        <f>'4JSON'!A501</f>
        <v>13111</v>
      </c>
      <c r="B507" s="20" t="str">
        <f>'4JSON'!B501</f>
        <v>Legal Secretaries</v>
      </c>
      <c r="C507" s="24" t="str">
        <f>'4JSON'!D501</f>
        <v>MOd</v>
      </c>
      <c r="D507" s="24" t="e">
        <f ca="1">ABS(D$5-'4JSON'!C501)</f>
        <v>#VALUE!</v>
      </c>
      <c r="E507" s="24">
        <f ca="1">ABS(E$5-'4JSON'!E501)</f>
        <v>2</v>
      </c>
      <c r="F507" s="24">
        <f ca="1">ABS(F$5-'4JSON'!F501)</f>
        <v>3</v>
      </c>
      <c r="G507" s="24">
        <f ca="1">ABS(G$5-'4JSON'!G501)</f>
        <v>2</v>
      </c>
      <c r="H507" s="24">
        <f ca="1">ABS(H$5-'4JSON'!H501)</f>
        <v>3</v>
      </c>
      <c r="I507" s="24">
        <f>ABS(I$5-'4JSON'!I501)</f>
        <v>0</v>
      </c>
      <c r="J507" s="24">
        <f>ABS(J$5-'4JSON'!J501)</f>
        <v>0</v>
      </c>
      <c r="K507" s="24">
        <f>ABS(K$5-'4JSON'!K501)</f>
        <v>0</v>
      </c>
      <c r="L507" s="24">
        <f>ABS(L$5-'4JSON'!L501)</f>
        <v>0</v>
      </c>
      <c r="M507" s="53" t="e">
        <f t="shared" ca="1" si="5"/>
        <v>#VALUE!</v>
      </c>
      <c r="N507" s="56" t="e">
        <f t="shared" ca="1" si="6"/>
        <v>#VALUE!</v>
      </c>
      <c r="P507" s="51"/>
      <c r="Q507" s="51"/>
      <c r="S507" s="51"/>
      <c r="T507" s="51"/>
      <c r="Z507" s="55" t="str">
        <f t="shared" si="7"/>
        <v>MOD</v>
      </c>
      <c r="AF507" s="51"/>
      <c r="AG507" s="51"/>
      <c r="AH507" s="51"/>
      <c r="AI507" s="52"/>
      <c r="AJ507" s="52"/>
      <c r="AK507" s="52"/>
      <c r="AL507" s="51"/>
      <c r="AM507" s="51"/>
      <c r="AN507" s="51"/>
      <c r="AO507" s="52"/>
      <c r="AP507" s="52"/>
      <c r="AQ507" s="52"/>
      <c r="AR507" s="51"/>
      <c r="AS507" s="51"/>
      <c r="AT507" s="51"/>
      <c r="AU507" s="52"/>
      <c r="AV507" s="52"/>
      <c r="AW507" s="52"/>
      <c r="AX507" s="51"/>
      <c r="AY507" s="51"/>
      <c r="AZ507" s="51"/>
      <c r="BA507" s="52"/>
      <c r="BB507" s="52"/>
      <c r="BC507" s="52"/>
    </row>
    <row r="508" spans="1:55" ht="13" x14ac:dyDescent="0.3">
      <c r="A508" s="23">
        <f>'4JSON'!A502</f>
        <v>73300</v>
      </c>
      <c r="B508" s="20" t="str">
        <f>'4JSON'!B502</f>
        <v>Line-Haul and Local Truck Drivers</v>
      </c>
      <c r="C508" s="24" t="str">
        <f>'4JSON'!D502</f>
        <v>MOd</v>
      </c>
      <c r="D508" s="24" t="e">
        <f ca="1">ABS(D$5-'4JSON'!C502)</f>
        <v>#VALUE!</v>
      </c>
      <c r="E508" s="24">
        <f ca="1">ABS(E$5-'4JSON'!E502)</f>
        <v>2</v>
      </c>
      <c r="F508" s="24">
        <f ca="1">ABS(F$5-'4JSON'!F502)</f>
        <v>3</v>
      </c>
      <c r="G508" s="24">
        <f ca="1">ABS(G$5-'4JSON'!G502)</f>
        <v>2</v>
      </c>
      <c r="H508" s="24">
        <f ca="1">ABS(H$5-'4JSON'!H502)</f>
        <v>3</v>
      </c>
      <c r="I508" s="24">
        <f>ABS(I$5-'4JSON'!I502)</f>
        <v>0</v>
      </c>
      <c r="J508" s="24">
        <f>ABS(J$5-'4JSON'!J502)</f>
        <v>0</v>
      </c>
      <c r="K508" s="24">
        <f>ABS(K$5-'4JSON'!K502)</f>
        <v>0</v>
      </c>
      <c r="L508" s="24">
        <f>ABS(L$5-'4JSON'!L502)</f>
        <v>0</v>
      </c>
      <c r="M508" s="53" t="e">
        <f t="shared" ca="1" si="5"/>
        <v>#VALUE!</v>
      </c>
      <c r="N508" s="56" t="e">
        <f t="shared" ca="1" si="6"/>
        <v>#VALUE!</v>
      </c>
      <c r="P508" s="51"/>
      <c r="Q508" s="51"/>
      <c r="S508" s="51"/>
      <c r="T508" s="51"/>
      <c r="Z508" s="55" t="str">
        <f t="shared" si="7"/>
        <v>MOD</v>
      </c>
      <c r="AF508" s="51"/>
      <c r="AG508" s="51"/>
      <c r="AH508" s="51"/>
      <c r="AI508" s="52"/>
      <c r="AJ508" s="52"/>
      <c r="AK508" s="52"/>
      <c r="AL508" s="51"/>
      <c r="AM508" s="51"/>
      <c r="AN508" s="51"/>
      <c r="AO508" s="52"/>
      <c r="AP508" s="52"/>
      <c r="AQ508" s="52"/>
      <c r="AR508" s="51"/>
      <c r="AS508" s="51"/>
      <c r="AT508" s="51"/>
      <c r="AU508" s="52"/>
      <c r="AV508" s="52"/>
      <c r="AW508" s="52"/>
      <c r="AX508" s="51"/>
      <c r="AY508" s="51"/>
      <c r="AZ508" s="51"/>
      <c r="BA508" s="52"/>
      <c r="BB508" s="52"/>
      <c r="BC508" s="52"/>
    </row>
    <row r="509" spans="1:55" ht="13" x14ac:dyDescent="0.3">
      <c r="A509" s="23">
        <f>'4JSON'!A503</f>
        <v>73300</v>
      </c>
      <c r="B509" s="20" t="str">
        <f>'4JSON'!B503</f>
        <v>Long-Haul Truck Drivers</v>
      </c>
      <c r="C509" s="24" t="str">
        <f>'4JSON'!D503</f>
        <v>MOd</v>
      </c>
      <c r="D509" s="24" t="e">
        <f ca="1">ABS(D$5-'4JSON'!C503)</f>
        <v>#VALUE!</v>
      </c>
      <c r="E509" s="24">
        <f ca="1">ABS(E$5-'4JSON'!E503)</f>
        <v>2</v>
      </c>
      <c r="F509" s="24">
        <f ca="1">ABS(F$5-'4JSON'!F503)</f>
        <v>3</v>
      </c>
      <c r="G509" s="24">
        <f ca="1">ABS(G$5-'4JSON'!G503)</f>
        <v>2</v>
      </c>
      <c r="H509" s="24">
        <f ca="1">ABS(H$5-'4JSON'!H503)</f>
        <v>3</v>
      </c>
      <c r="I509" s="24">
        <f>ABS(I$5-'4JSON'!I503)</f>
        <v>0</v>
      </c>
      <c r="J509" s="24">
        <f>ABS(J$5-'4JSON'!J503)</f>
        <v>0</v>
      </c>
      <c r="K509" s="24">
        <f>ABS(K$5-'4JSON'!K503)</f>
        <v>0</v>
      </c>
      <c r="L509" s="24">
        <f>ABS(L$5-'4JSON'!L503)</f>
        <v>0</v>
      </c>
      <c r="M509" s="53" t="e">
        <f t="shared" ca="1" si="5"/>
        <v>#VALUE!</v>
      </c>
      <c r="N509" s="56" t="e">
        <f t="shared" ca="1" si="6"/>
        <v>#VALUE!</v>
      </c>
      <c r="P509" s="51"/>
      <c r="Q509" s="51"/>
      <c r="S509" s="51"/>
      <c r="T509" s="51"/>
      <c r="Z509" s="55" t="str">
        <f t="shared" si="7"/>
        <v>MOD</v>
      </c>
      <c r="AF509" s="51"/>
      <c r="AG509" s="51"/>
      <c r="AH509" s="51"/>
      <c r="AI509" s="52"/>
      <c r="AJ509" s="52"/>
      <c r="AK509" s="52"/>
      <c r="AL509" s="51"/>
      <c r="AM509" s="51"/>
      <c r="AN509" s="51"/>
      <c r="AO509" s="52"/>
      <c r="AP509" s="52"/>
      <c r="AQ509" s="52"/>
      <c r="AR509" s="51"/>
      <c r="AS509" s="51"/>
      <c r="AT509" s="51"/>
      <c r="AU509" s="52"/>
      <c r="AV509" s="52"/>
      <c r="AW509" s="52"/>
      <c r="AX509" s="51"/>
      <c r="AY509" s="51"/>
      <c r="AZ509" s="51"/>
      <c r="BA509" s="52"/>
      <c r="BB509" s="52"/>
      <c r="BC509" s="52"/>
    </row>
    <row r="510" spans="1:55" ht="13" x14ac:dyDescent="0.3">
      <c r="A510" s="23">
        <f>'4JSON'!A504</f>
        <v>94219</v>
      </c>
      <c r="B510" s="20" t="str">
        <f>'4JSON'!B504</f>
        <v>Other Inspectors</v>
      </c>
      <c r="C510" s="24" t="str">
        <f>'4JSON'!D504</f>
        <v>MOd</v>
      </c>
      <c r="D510" s="24" t="e">
        <f ca="1">ABS(D$5-'4JSON'!C504)</f>
        <v>#VALUE!</v>
      </c>
      <c r="E510" s="24">
        <f ca="1">ABS(E$5-'4JSON'!E504)</f>
        <v>2</v>
      </c>
      <c r="F510" s="24">
        <f ca="1">ABS(F$5-'4JSON'!F504)</f>
        <v>3</v>
      </c>
      <c r="G510" s="24">
        <f ca="1">ABS(G$5-'4JSON'!G504)</f>
        <v>2</v>
      </c>
      <c r="H510" s="24">
        <f ca="1">ABS(H$5-'4JSON'!H504)</f>
        <v>3</v>
      </c>
      <c r="I510" s="24">
        <f>ABS(I$5-'4JSON'!I504)</f>
        <v>0</v>
      </c>
      <c r="J510" s="24">
        <f>ABS(J$5-'4JSON'!J504)</f>
        <v>0</v>
      </c>
      <c r="K510" s="24">
        <f>ABS(K$5-'4JSON'!K504)</f>
        <v>0</v>
      </c>
      <c r="L510" s="24">
        <f>ABS(L$5-'4JSON'!L504)</f>
        <v>0</v>
      </c>
      <c r="M510" s="53" t="e">
        <f t="shared" ca="1" si="5"/>
        <v>#VALUE!</v>
      </c>
      <c r="N510" s="56" t="e">
        <f t="shared" ca="1" si="6"/>
        <v>#VALUE!</v>
      </c>
      <c r="P510" s="51"/>
      <c r="Q510" s="51"/>
      <c r="S510" s="51"/>
      <c r="T510" s="51"/>
      <c r="Z510" s="55" t="str">
        <f t="shared" si="7"/>
        <v>MOD</v>
      </c>
      <c r="AF510" s="51"/>
      <c r="AG510" s="51"/>
      <c r="AH510" s="51"/>
      <c r="AI510" s="52"/>
      <c r="AJ510" s="52"/>
      <c r="AK510" s="52"/>
      <c r="AL510" s="51"/>
      <c r="AM510" s="51"/>
      <c r="AN510" s="51"/>
      <c r="AO510" s="52"/>
      <c r="AP510" s="52"/>
      <c r="AQ510" s="52"/>
      <c r="AR510" s="51"/>
      <c r="AS510" s="51"/>
      <c r="AT510" s="51"/>
      <c r="AU510" s="52"/>
      <c r="AV510" s="52"/>
      <c r="AW510" s="52"/>
      <c r="AX510" s="51"/>
      <c r="AY510" s="51"/>
      <c r="AZ510" s="51"/>
      <c r="BA510" s="52"/>
      <c r="BB510" s="52"/>
      <c r="BC510" s="52"/>
    </row>
    <row r="511" spans="1:55" ht="13" x14ac:dyDescent="0.3">
      <c r="A511" s="23">
        <f>'4JSON'!A505</f>
        <v>94107</v>
      </c>
      <c r="B511" s="20" t="str">
        <f>'4JSON'!B505</f>
        <v>Other Metal Products Machine Operators</v>
      </c>
      <c r="C511" s="24" t="str">
        <f>'4JSON'!D505</f>
        <v>MOd</v>
      </c>
      <c r="D511" s="24" t="e">
        <f ca="1">ABS(D$5-'4JSON'!C505)</f>
        <v>#VALUE!</v>
      </c>
      <c r="E511" s="24">
        <f ca="1">ABS(E$5-'4JSON'!E505)</f>
        <v>2</v>
      </c>
      <c r="F511" s="24">
        <f ca="1">ABS(F$5-'4JSON'!F505)</f>
        <v>3</v>
      </c>
      <c r="G511" s="24">
        <f ca="1">ABS(G$5-'4JSON'!G505)</f>
        <v>2</v>
      </c>
      <c r="H511" s="24">
        <f ca="1">ABS(H$5-'4JSON'!H505)</f>
        <v>3</v>
      </c>
      <c r="I511" s="24">
        <f>ABS(I$5-'4JSON'!I505)</f>
        <v>0</v>
      </c>
      <c r="J511" s="24">
        <f>ABS(J$5-'4JSON'!J505)</f>
        <v>0</v>
      </c>
      <c r="K511" s="24">
        <f>ABS(K$5-'4JSON'!K505)</f>
        <v>0</v>
      </c>
      <c r="L511" s="24">
        <f>ABS(L$5-'4JSON'!L505)</f>
        <v>0</v>
      </c>
      <c r="M511" s="53" t="e">
        <f t="shared" ca="1" si="5"/>
        <v>#VALUE!</v>
      </c>
      <c r="N511" s="56" t="e">
        <f t="shared" ca="1" si="6"/>
        <v>#VALUE!</v>
      </c>
      <c r="P511" s="51"/>
      <c r="Q511" s="51"/>
      <c r="S511" s="51"/>
      <c r="T511" s="51"/>
      <c r="Z511" s="55" t="str">
        <f t="shared" si="7"/>
        <v>MOD</v>
      </c>
      <c r="AF511" s="51"/>
      <c r="AG511" s="51"/>
      <c r="AH511" s="51"/>
      <c r="AI511" s="52"/>
      <c r="AJ511" s="52"/>
      <c r="AK511" s="52"/>
      <c r="AL511" s="51"/>
      <c r="AM511" s="51"/>
      <c r="AN511" s="51"/>
      <c r="AO511" s="52"/>
      <c r="AP511" s="52"/>
      <c r="AQ511" s="52"/>
      <c r="AR511" s="51"/>
      <c r="AS511" s="51"/>
      <c r="AT511" s="51"/>
      <c r="AU511" s="52"/>
      <c r="AV511" s="52"/>
      <c r="AW511" s="52"/>
      <c r="AX511" s="51"/>
      <c r="AY511" s="51"/>
      <c r="AZ511" s="51"/>
      <c r="BA511" s="52"/>
      <c r="BB511" s="52"/>
      <c r="BC511" s="52"/>
    </row>
    <row r="512" spans="1:55" ht="13" x14ac:dyDescent="0.3">
      <c r="A512" s="23">
        <f>'4JSON'!A506</f>
        <v>94219</v>
      </c>
      <c r="B512" s="20" t="str">
        <f>'4JSON'!B506</f>
        <v>Other Products Machine Operators</v>
      </c>
      <c r="C512" s="24" t="str">
        <f>'4JSON'!D506</f>
        <v>MOd</v>
      </c>
      <c r="D512" s="24" t="e">
        <f ca="1">ABS(D$5-'4JSON'!C506)</f>
        <v>#VALUE!</v>
      </c>
      <c r="E512" s="24">
        <f ca="1">ABS(E$5-'4JSON'!E506)</f>
        <v>2</v>
      </c>
      <c r="F512" s="24">
        <f ca="1">ABS(F$5-'4JSON'!F506)</f>
        <v>3</v>
      </c>
      <c r="G512" s="24">
        <f ca="1">ABS(G$5-'4JSON'!G506)</f>
        <v>2</v>
      </c>
      <c r="H512" s="24">
        <f ca="1">ABS(H$5-'4JSON'!H506)</f>
        <v>3</v>
      </c>
      <c r="I512" s="24">
        <f>ABS(I$5-'4JSON'!I506)</f>
        <v>0</v>
      </c>
      <c r="J512" s="24">
        <f>ABS(J$5-'4JSON'!J506)</f>
        <v>0</v>
      </c>
      <c r="K512" s="24">
        <f>ABS(K$5-'4JSON'!K506)</f>
        <v>0</v>
      </c>
      <c r="L512" s="24">
        <f>ABS(L$5-'4JSON'!L506)</f>
        <v>0</v>
      </c>
      <c r="M512" s="53" t="e">
        <f t="shared" ca="1" si="5"/>
        <v>#VALUE!</v>
      </c>
      <c r="N512" s="56" t="e">
        <f t="shared" ca="1" si="6"/>
        <v>#VALUE!</v>
      </c>
      <c r="P512" s="51"/>
      <c r="Q512" s="51"/>
      <c r="S512" s="51"/>
      <c r="T512" s="51"/>
      <c r="Z512" s="55" t="str">
        <f t="shared" si="7"/>
        <v>MOD</v>
      </c>
      <c r="AF512" s="51"/>
      <c r="AG512" s="51"/>
      <c r="AH512" s="51"/>
      <c r="AI512" s="52"/>
      <c r="AJ512" s="52"/>
      <c r="AK512" s="52"/>
      <c r="AL512" s="51"/>
      <c r="AM512" s="51"/>
      <c r="AN512" s="51"/>
      <c r="AO512" s="52"/>
      <c r="AP512" s="52"/>
      <c r="AQ512" s="52"/>
      <c r="AR512" s="51"/>
      <c r="AS512" s="51"/>
      <c r="AT512" s="51"/>
      <c r="AU512" s="52"/>
      <c r="AV512" s="52"/>
      <c r="AW512" s="52"/>
      <c r="AX512" s="51"/>
      <c r="AY512" s="51"/>
      <c r="AZ512" s="51"/>
      <c r="BA512" s="52"/>
      <c r="BB512" s="52"/>
      <c r="BC512" s="52"/>
    </row>
    <row r="513" spans="1:55" ht="13" x14ac:dyDescent="0.3">
      <c r="A513" s="23">
        <f>'4JSON'!A507</f>
        <v>73401</v>
      </c>
      <c r="B513" s="20" t="str">
        <f>'4JSON'!B507</f>
        <v>Printing Press Operators</v>
      </c>
      <c r="C513" s="24" t="str">
        <f>'4JSON'!D507</f>
        <v>MOd</v>
      </c>
      <c r="D513" s="24" t="e">
        <f ca="1">ABS(D$5-'4JSON'!C507)</f>
        <v>#VALUE!</v>
      </c>
      <c r="E513" s="24">
        <f ca="1">ABS(E$5-'4JSON'!E507)</f>
        <v>2</v>
      </c>
      <c r="F513" s="24">
        <f ca="1">ABS(F$5-'4JSON'!F507)</f>
        <v>3</v>
      </c>
      <c r="G513" s="24">
        <f ca="1">ABS(G$5-'4JSON'!G507)</f>
        <v>2</v>
      </c>
      <c r="H513" s="24">
        <f ca="1">ABS(H$5-'4JSON'!H507)</f>
        <v>3</v>
      </c>
      <c r="I513" s="24">
        <f>ABS(I$5-'4JSON'!I507)</f>
        <v>0</v>
      </c>
      <c r="J513" s="24">
        <f>ABS(J$5-'4JSON'!J507)</f>
        <v>0</v>
      </c>
      <c r="K513" s="24">
        <f>ABS(K$5-'4JSON'!K507)</f>
        <v>0</v>
      </c>
      <c r="L513" s="24">
        <f>ABS(L$5-'4JSON'!L507)</f>
        <v>0</v>
      </c>
      <c r="M513" s="53" t="e">
        <f t="shared" ca="1" si="5"/>
        <v>#VALUE!</v>
      </c>
      <c r="N513" s="56" t="e">
        <f t="shared" ca="1" si="6"/>
        <v>#VALUE!</v>
      </c>
      <c r="P513" s="51"/>
      <c r="Q513" s="51"/>
      <c r="S513" s="51"/>
      <c r="T513" s="51"/>
      <c r="Z513" s="55" t="str">
        <f t="shared" si="7"/>
        <v>MOD</v>
      </c>
      <c r="AF513" s="51"/>
      <c r="AG513" s="51"/>
      <c r="AH513" s="51"/>
      <c r="AI513" s="52"/>
      <c r="AJ513" s="52"/>
      <c r="AK513" s="52"/>
      <c r="AL513" s="51"/>
      <c r="AM513" s="51"/>
      <c r="AN513" s="51"/>
      <c r="AO513" s="52"/>
      <c r="AP513" s="52"/>
      <c r="AQ513" s="52"/>
      <c r="AR513" s="51"/>
      <c r="AS513" s="51"/>
      <c r="AT513" s="51"/>
      <c r="AU513" s="52"/>
      <c r="AV513" s="52"/>
      <c r="AW513" s="52"/>
      <c r="AX513" s="51"/>
      <c r="AY513" s="51"/>
      <c r="AZ513" s="51"/>
      <c r="BA513" s="52"/>
      <c r="BB513" s="52"/>
      <c r="BC513" s="52"/>
    </row>
    <row r="514" spans="1:55" ht="13" x14ac:dyDescent="0.3">
      <c r="A514" s="23">
        <f>'4JSON'!A508</f>
        <v>14400</v>
      </c>
      <c r="B514" s="20" t="str">
        <f>'4JSON'!B508</f>
        <v>Shippers and Receivers</v>
      </c>
      <c r="C514" s="24" t="str">
        <f>'4JSON'!D508</f>
        <v>MOd</v>
      </c>
      <c r="D514" s="24" t="e">
        <f ca="1">ABS(D$5-'4JSON'!C508)</f>
        <v>#VALUE!</v>
      </c>
      <c r="E514" s="24">
        <f ca="1">ABS(E$5-'4JSON'!E508)</f>
        <v>2</v>
      </c>
      <c r="F514" s="24">
        <f ca="1">ABS(F$5-'4JSON'!F508)</f>
        <v>3</v>
      </c>
      <c r="G514" s="24">
        <f ca="1">ABS(G$5-'4JSON'!G508)</f>
        <v>2</v>
      </c>
      <c r="H514" s="24">
        <f ca="1">ABS(H$5-'4JSON'!H508)</f>
        <v>3</v>
      </c>
      <c r="I514" s="24">
        <f>ABS(I$5-'4JSON'!I508)</f>
        <v>0</v>
      </c>
      <c r="J514" s="24">
        <f>ABS(J$5-'4JSON'!J508)</f>
        <v>0</v>
      </c>
      <c r="K514" s="24">
        <f>ABS(K$5-'4JSON'!K508)</f>
        <v>0</v>
      </c>
      <c r="L514" s="24">
        <f>ABS(L$5-'4JSON'!L508)</f>
        <v>0</v>
      </c>
      <c r="M514" s="53" t="e">
        <f t="shared" ca="1" si="5"/>
        <v>#VALUE!</v>
      </c>
      <c r="N514" s="56" t="e">
        <f t="shared" ca="1" si="6"/>
        <v>#VALUE!</v>
      </c>
      <c r="P514" s="51"/>
      <c r="Q514" s="51"/>
      <c r="S514" s="51"/>
      <c r="T514" s="51"/>
      <c r="Z514" s="55" t="str">
        <f t="shared" si="7"/>
        <v>MOD</v>
      </c>
      <c r="AF514" s="51"/>
      <c r="AG514" s="51"/>
      <c r="AH514" s="51"/>
      <c r="AI514" s="52"/>
      <c r="AJ514" s="52"/>
      <c r="AK514" s="52"/>
      <c r="AL514" s="51"/>
      <c r="AM514" s="51"/>
      <c r="AN514" s="51"/>
      <c r="AO514" s="52"/>
      <c r="AP514" s="52"/>
      <c r="AQ514" s="52"/>
      <c r="AR514" s="51"/>
      <c r="AS514" s="51"/>
      <c r="AT514" s="51"/>
      <c r="AU514" s="52"/>
      <c r="AV514" s="52"/>
      <c r="AW514" s="52"/>
      <c r="AX514" s="51"/>
      <c r="AY514" s="51"/>
      <c r="AZ514" s="51"/>
      <c r="BA514" s="52"/>
      <c r="BB514" s="52"/>
      <c r="BC514" s="52"/>
    </row>
    <row r="515" spans="1:55" ht="13" x14ac:dyDescent="0.3">
      <c r="A515" s="23">
        <f>'4JSON'!A509</f>
        <v>63211</v>
      </c>
      <c r="B515" s="20" t="str">
        <f>'4JSON'!B509</f>
        <v>Tattoo Artists</v>
      </c>
      <c r="C515" s="24" t="str">
        <f>'4JSON'!D509</f>
        <v>MOd</v>
      </c>
      <c r="D515" s="24" t="e">
        <f ca="1">ABS(D$5-'4JSON'!C509)</f>
        <v>#VALUE!</v>
      </c>
      <c r="E515" s="24">
        <f ca="1">ABS(E$5-'4JSON'!E509)</f>
        <v>2</v>
      </c>
      <c r="F515" s="24">
        <f ca="1">ABS(F$5-'4JSON'!F509)</f>
        <v>3</v>
      </c>
      <c r="G515" s="24">
        <f ca="1">ABS(G$5-'4JSON'!G509)</f>
        <v>2</v>
      </c>
      <c r="H515" s="24">
        <f ca="1">ABS(H$5-'4JSON'!H509)</f>
        <v>3</v>
      </c>
      <c r="I515" s="24">
        <f>ABS(I$5-'4JSON'!I509)</f>
        <v>0</v>
      </c>
      <c r="J515" s="24">
        <f>ABS(J$5-'4JSON'!J509)</f>
        <v>0</v>
      </c>
      <c r="K515" s="24">
        <f>ABS(K$5-'4JSON'!K509)</f>
        <v>0</v>
      </c>
      <c r="L515" s="24">
        <f>ABS(L$5-'4JSON'!L509)</f>
        <v>0</v>
      </c>
      <c r="M515" s="53" t="e">
        <f t="shared" ca="1" si="5"/>
        <v>#VALUE!</v>
      </c>
      <c r="N515" s="56" t="e">
        <f t="shared" ca="1" si="6"/>
        <v>#VALUE!</v>
      </c>
      <c r="P515" s="51"/>
      <c r="Q515" s="51"/>
      <c r="S515" s="51"/>
      <c r="T515" s="51"/>
      <c r="Z515" s="55" t="str">
        <f t="shared" si="7"/>
        <v>MOD</v>
      </c>
      <c r="AF515" s="51"/>
      <c r="AG515" s="51"/>
      <c r="AH515" s="51"/>
      <c r="AI515" s="52"/>
      <c r="AJ515" s="52"/>
      <c r="AK515" s="52"/>
      <c r="AL515" s="51"/>
      <c r="AM515" s="51"/>
      <c r="AN515" s="51"/>
      <c r="AO515" s="52"/>
      <c r="AP515" s="52"/>
      <c r="AQ515" s="52"/>
      <c r="AR515" s="51"/>
      <c r="AS515" s="51"/>
      <c r="AT515" s="51"/>
      <c r="AU515" s="52"/>
      <c r="AV515" s="52"/>
      <c r="AW515" s="52"/>
      <c r="AX515" s="51"/>
      <c r="AY515" s="51"/>
      <c r="AZ515" s="51"/>
      <c r="BA515" s="52"/>
      <c r="BB515" s="52"/>
      <c r="BC515" s="52"/>
    </row>
    <row r="516" spans="1:55" ht="13" x14ac:dyDescent="0.3">
      <c r="A516" s="23">
        <f>'4JSON'!A510</f>
        <v>65320</v>
      </c>
      <c r="B516" s="20" t="str">
        <f>'4JSON'!B510</f>
        <v>Dry Cleaning and Laundry Inspectors and Assemblers</v>
      </c>
      <c r="C516" s="24" t="str">
        <f>'4JSON'!D510</f>
        <v>Mod</v>
      </c>
      <c r="D516" s="24" t="e">
        <f ca="1">ABS(D$5-'4JSON'!C510)</f>
        <v>#VALUE!</v>
      </c>
      <c r="E516" s="24">
        <f ca="1">ABS(E$5-'4JSON'!E510)</f>
        <v>2</v>
      </c>
      <c r="F516" s="24">
        <f ca="1">ABS(F$5-'4JSON'!F510)</f>
        <v>3</v>
      </c>
      <c r="G516" s="24">
        <f ca="1">ABS(G$5-'4JSON'!G510)</f>
        <v>2</v>
      </c>
      <c r="H516" s="24">
        <f ca="1">ABS(H$5-'4JSON'!H510)</f>
        <v>3</v>
      </c>
      <c r="I516" s="24">
        <f>ABS(I$5-'4JSON'!I510)</f>
        <v>0</v>
      </c>
      <c r="J516" s="24">
        <f>ABS(J$5-'4JSON'!J510)</f>
        <v>0</v>
      </c>
      <c r="K516" s="24">
        <f>ABS(K$5-'4JSON'!K510)</f>
        <v>0</v>
      </c>
      <c r="L516" s="24">
        <f>ABS(L$5-'4JSON'!L510)</f>
        <v>0</v>
      </c>
      <c r="M516" s="53" t="e">
        <f t="shared" ca="1" si="5"/>
        <v>#VALUE!</v>
      </c>
      <c r="N516" s="56" t="e">
        <f t="shared" ca="1" si="6"/>
        <v>#VALUE!</v>
      </c>
      <c r="P516" s="51"/>
      <c r="Q516" s="51"/>
      <c r="S516" s="51"/>
      <c r="T516" s="51"/>
      <c r="Z516" s="55" t="str">
        <f t="shared" si="7"/>
        <v>MOD</v>
      </c>
      <c r="AF516" s="51"/>
      <c r="AG516" s="51"/>
      <c r="AH516" s="51"/>
      <c r="AI516" s="52"/>
      <c r="AJ516" s="52"/>
      <c r="AK516" s="52"/>
      <c r="AL516" s="51"/>
      <c r="AM516" s="51"/>
      <c r="AN516" s="51"/>
      <c r="AO516" s="52"/>
      <c r="AP516" s="52"/>
      <c r="AQ516" s="52"/>
      <c r="AR516" s="51"/>
      <c r="AS516" s="51"/>
      <c r="AT516" s="51"/>
      <c r="AU516" s="52"/>
      <c r="AV516" s="52"/>
      <c r="AW516" s="52"/>
      <c r="AX516" s="51"/>
      <c r="AY516" s="51"/>
      <c r="AZ516" s="51"/>
      <c r="BA516" s="52"/>
      <c r="BB516" s="52"/>
      <c r="BC516" s="52"/>
    </row>
    <row r="517" spans="1:55" ht="13" x14ac:dyDescent="0.3">
      <c r="A517" s="23">
        <f>'4JSON'!A511</f>
        <v>83101</v>
      </c>
      <c r="B517" s="20" t="str">
        <f>'4JSON'!B511</f>
        <v>Oil and Gas Well Drillers and Well Servicers</v>
      </c>
      <c r="C517" s="24" t="str">
        <f>'4JSON'!D511</f>
        <v>ODm</v>
      </c>
      <c r="D517" s="24" t="e">
        <f ca="1">ABS(D$5-'4JSON'!C511)</f>
        <v>#VALUE!</v>
      </c>
      <c r="E517" s="24">
        <f ca="1">ABS(E$5-'4JSON'!E511)</f>
        <v>2</v>
      </c>
      <c r="F517" s="24">
        <f ca="1">ABS(F$5-'4JSON'!F511)</f>
        <v>3</v>
      </c>
      <c r="G517" s="24">
        <f ca="1">ABS(G$5-'4JSON'!G511)</f>
        <v>2</v>
      </c>
      <c r="H517" s="24">
        <f ca="1">ABS(H$5-'4JSON'!H511)</f>
        <v>3</v>
      </c>
      <c r="I517" s="24">
        <f>ABS(I$5-'4JSON'!I511)</f>
        <v>0</v>
      </c>
      <c r="J517" s="24">
        <f>ABS(J$5-'4JSON'!J511)</f>
        <v>0</v>
      </c>
      <c r="K517" s="24">
        <f>ABS(K$5-'4JSON'!K511)</f>
        <v>0</v>
      </c>
      <c r="L517" s="24">
        <f>ABS(L$5-'4JSON'!L511)</f>
        <v>0</v>
      </c>
      <c r="M517" s="53" t="e">
        <f t="shared" ca="1" si="5"/>
        <v>#VALUE!</v>
      </c>
      <c r="N517" s="56" t="e">
        <f t="shared" ca="1" si="6"/>
        <v>#VALUE!</v>
      </c>
      <c r="P517" s="51"/>
      <c r="Q517" s="51"/>
      <c r="S517" s="51"/>
      <c r="T517" s="51"/>
      <c r="Z517" s="55" t="str">
        <f t="shared" si="7"/>
        <v>ODM</v>
      </c>
      <c r="AF517" s="51"/>
      <c r="AG517" s="51"/>
      <c r="AH517" s="51"/>
      <c r="AI517" s="52"/>
      <c r="AJ517" s="52"/>
      <c r="AK517" s="52"/>
      <c r="AL517" s="51"/>
      <c r="AM517" s="51"/>
      <c r="AN517" s="51"/>
      <c r="AO517" s="52"/>
      <c r="AP517" s="52"/>
      <c r="AQ517" s="52"/>
      <c r="AR517" s="51"/>
      <c r="AS517" s="51"/>
      <c r="AT517" s="51"/>
      <c r="AU517" s="52"/>
      <c r="AV517" s="52"/>
      <c r="AW517" s="52"/>
      <c r="AX517" s="51"/>
      <c r="AY517" s="51"/>
      <c r="AZ517" s="51"/>
      <c r="BA517" s="52"/>
      <c r="BB517" s="52"/>
      <c r="BC517" s="52"/>
    </row>
    <row r="518" spans="1:55" ht="13" x14ac:dyDescent="0.3">
      <c r="A518" s="23">
        <f>'4JSON'!A512</f>
        <v>72601</v>
      </c>
      <c r="B518" s="20" t="str">
        <f>'4JSON'!B512</f>
        <v>Air Traffic Controllers</v>
      </c>
      <c r="C518" s="24" t="str">
        <f>'4JSON'!D512</f>
        <v>OMD</v>
      </c>
      <c r="D518" s="24" t="e">
        <f ca="1">ABS(D$5-'4JSON'!C512)</f>
        <v>#VALUE!</v>
      </c>
      <c r="E518" s="24">
        <f ca="1">ABS(E$5-'4JSON'!E512)</f>
        <v>2</v>
      </c>
      <c r="F518" s="24">
        <f ca="1">ABS(F$5-'4JSON'!F512)</f>
        <v>3</v>
      </c>
      <c r="G518" s="24">
        <f ca="1">ABS(G$5-'4JSON'!G512)</f>
        <v>2</v>
      </c>
      <c r="H518" s="24">
        <f ca="1">ABS(H$5-'4JSON'!H512)</f>
        <v>3</v>
      </c>
      <c r="I518" s="24">
        <f>ABS(I$5-'4JSON'!I512)</f>
        <v>0</v>
      </c>
      <c r="J518" s="24">
        <f>ABS(J$5-'4JSON'!J512)</f>
        <v>0</v>
      </c>
      <c r="K518" s="24">
        <f>ABS(K$5-'4JSON'!K512)</f>
        <v>0</v>
      </c>
      <c r="L518" s="24">
        <f>ABS(L$5-'4JSON'!L512)</f>
        <v>0</v>
      </c>
      <c r="M518" s="53" t="e">
        <f t="shared" ref="M518:M772" ca="1" si="8">SUM(D518:L518)</f>
        <v>#VALUE!</v>
      </c>
      <c r="N518" s="56" t="e">
        <f t="shared" ref="N518:N772" ca="1" si="9">(36-M518)/36</f>
        <v>#VALUE!</v>
      </c>
      <c r="P518" s="51"/>
      <c r="Q518" s="51"/>
      <c r="S518" s="51"/>
      <c r="T518" s="51"/>
      <c r="Z518" s="55" t="str">
        <f t="shared" ref="Z518:Z772" si="10">UPPER(C518)</f>
        <v>OMD</v>
      </c>
      <c r="AF518" s="51"/>
      <c r="AG518" s="51"/>
      <c r="AH518" s="51"/>
      <c r="AI518" s="52"/>
      <c r="AJ518" s="52"/>
      <c r="AK518" s="52"/>
      <c r="AL518" s="51"/>
      <c r="AM518" s="51"/>
      <c r="AN518" s="51"/>
      <c r="AO518" s="52"/>
      <c r="AP518" s="52"/>
      <c r="AQ518" s="52"/>
      <c r="AR518" s="51"/>
      <c r="AS518" s="51"/>
      <c r="AT518" s="51"/>
      <c r="AU518" s="52"/>
      <c r="AV518" s="52"/>
      <c r="AW518" s="52"/>
      <c r="AX518" s="51"/>
      <c r="AY518" s="51"/>
      <c r="AZ518" s="51"/>
      <c r="BA518" s="52"/>
      <c r="BB518" s="52"/>
      <c r="BC518" s="52"/>
    </row>
    <row r="519" spans="1:55" ht="13" x14ac:dyDescent="0.3">
      <c r="A519" s="23">
        <f>'4JSON'!A513</f>
        <v>72404</v>
      </c>
      <c r="B519" s="20" t="str">
        <f>'4JSON'!B513</f>
        <v>Aircraft Inspectors</v>
      </c>
      <c r="C519" s="24" t="str">
        <f>'4JSON'!D513</f>
        <v>OMD</v>
      </c>
      <c r="D519" s="24" t="e">
        <f ca="1">ABS(D$5-'4JSON'!C513)</f>
        <v>#VALUE!</v>
      </c>
      <c r="E519" s="24">
        <f ca="1">ABS(E$5-'4JSON'!E513)</f>
        <v>2</v>
      </c>
      <c r="F519" s="24">
        <f ca="1">ABS(F$5-'4JSON'!F513)</f>
        <v>3</v>
      </c>
      <c r="G519" s="24">
        <f ca="1">ABS(G$5-'4JSON'!G513)</f>
        <v>2</v>
      </c>
      <c r="H519" s="24">
        <f ca="1">ABS(H$5-'4JSON'!H513)</f>
        <v>3</v>
      </c>
      <c r="I519" s="24">
        <f>ABS(I$5-'4JSON'!I513)</f>
        <v>0</v>
      </c>
      <c r="J519" s="24">
        <f>ABS(J$5-'4JSON'!J513)</f>
        <v>0</v>
      </c>
      <c r="K519" s="24">
        <f>ABS(K$5-'4JSON'!K513)</f>
        <v>0</v>
      </c>
      <c r="L519" s="24">
        <f>ABS(L$5-'4JSON'!L513)</f>
        <v>0</v>
      </c>
      <c r="M519" s="53" t="e">
        <f t="shared" ca="1" si="8"/>
        <v>#VALUE!</v>
      </c>
      <c r="N519" s="56" t="e">
        <f t="shared" ca="1" si="9"/>
        <v>#VALUE!</v>
      </c>
      <c r="P519" s="51"/>
      <c r="Q519" s="51"/>
      <c r="S519" s="51"/>
      <c r="T519" s="51"/>
      <c r="Z519" s="55" t="str">
        <f t="shared" si="10"/>
        <v>OMD</v>
      </c>
      <c r="AF519" s="51"/>
      <c r="AG519" s="51"/>
      <c r="AH519" s="51"/>
      <c r="AI519" s="52"/>
      <c r="AJ519" s="52"/>
      <c r="AK519" s="52"/>
      <c r="AL519" s="51"/>
      <c r="AM519" s="51"/>
      <c r="AN519" s="51"/>
      <c r="AO519" s="52"/>
      <c r="AP519" s="52"/>
      <c r="AQ519" s="52"/>
      <c r="AR519" s="51"/>
      <c r="AS519" s="51"/>
      <c r="AT519" s="51"/>
      <c r="AU519" s="52"/>
      <c r="AV519" s="52"/>
      <c r="AW519" s="52"/>
      <c r="AX519" s="51"/>
      <c r="AY519" s="51"/>
      <c r="AZ519" s="51"/>
      <c r="BA519" s="52"/>
      <c r="BB519" s="52"/>
      <c r="BC519" s="52"/>
    </row>
    <row r="520" spans="1:55" ht="13" x14ac:dyDescent="0.3">
      <c r="A520" s="23">
        <f>'4JSON'!A514</f>
        <v>42101</v>
      </c>
      <c r="B520" s="20" t="str">
        <f>'4JSON'!B514</f>
        <v>Firefighters</v>
      </c>
      <c r="C520" s="24" t="str">
        <f>'4JSON'!D514</f>
        <v>OMD</v>
      </c>
      <c r="D520" s="24" t="e">
        <f ca="1">ABS(D$5-'4JSON'!C514)</f>
        <v>#VALUE!</v>
      </c>
      <c r="E520" s="24">
        <f ca="1">ABS(E$5-'4JSON'!E514)</f>
        <v>2</v>
      </c>
      <c r="F520" s="24">
        <f ca="1">ABS(F$5-'4JSON'!F514)</f>
        <v>3</v>
      </c>
      <c r="G520" s="24">
        <f ca="1">ABS(G$5-'4JSON'!G514)</f>
        <v>2</v>
      </c>
      <c r="H520" s="24">
        <f ca="1">ABS(H$5-'4JSON'!H514)</f>
        <v>3</v>
      </c>
      <c r="I520" s="24">
        <f>ABS(I$5-'4JSON'!I514)</f>
        <v>0</v>
      </c>
      <c r="J520" s="24">
        <f>ABS(J$5-'4JSON'!J514)</f>
        <v>0</v>
      </c>
      <c r="K520" s="24">
        <f>ABS(K$5-'4JSON'!K514)</f>
        <v>0</v>
      </c>
      <c r="L520" s="24">
        <f>ABS(L$5-'4JSON'!L514)</f>
        <v>0</v>
      </c>
      <c r="M520" s="53" t="e">
        <f t="shared" ca="1" si="8"/>
        <v>#VALUE!</v>
      </c>
      <c r="N520" s="56" t="e">
        <f t="shared" ca="1" si="9"/>
        <v>#VALUE!</v>
      </c>
      <c r="P520" s="51"/>
      <c r="Q520" s="51"/>
      <c r="S520" s="51"/>
      <c r="T520" s="51"/>
      <c r="Z520" s="55" t="str">
        <f t="shared" si="10"/>
        <v>OMD</v>
      </c>
      <c r="AF520" s="51"/>
      <c r="AG520" s="51"/>
      <c r="AH520" s="51"/>
      <c r="AI520" s="52"/>
      <c r="AJ520" s="52"/>
      <c r="AK520" s="52"/>
      <c r="AL520" s="51"/>
      <c r="AM520" s="51"/>
      <c r="AN520" s="51"/>
      <c r="AO520" s="52"/>
      <c r="AP520" s="52"/>
      <c r="AQ520" s="52"/>
      <c r="AR520" s="51"/>
      <c r="AS520" s="51"/>
      <c r="AT520" s="51"/>
      <c r="AU520" s="52"/>
      <c r="AV520" s="52"/>
      <c r="AW520" s="52"/>
      <c r="AX520" s="51"/>
      <c r="AY520" s="51"/>
      <c r="AZ520" s="51"/>
      <c r="BA520" s="52"/>
      <c r="BB520" s="52"/>
      <c r="BC520" s="52"/>
    </row>
    <row r="521" spans="1:55" ht="13" x14ac:dyDescent="0.3">
      <c r="A521" s="23">
        <f>'4JSON'!A515</f>
        <v>72600</v>
      </c>
      <c r="B521" s="20" t="str">
        <f>'4JSON'!B515</f>
        <v>Flying Instructors</v>
      </c>
      <c r="C521" s="24" t="str">
        <f>'4JSON'!D515</f>
        <v>OMD</v>
      </c>
      <c r="D521" s="24" t="e">
        <f ca="1">ABS(D$5-'4JSON'!C515)</f>
        <v>#VALUE!</v>
      </c>
      <c r="E521" s="24">
        <f ca="1">ABS(E$5-'4JSON'!E515)</f>
        <v>2</v>
      </c>
      <c r="F521" s="24">
        <f ca="1">ABS(F$5-'4JSON'!F515)</f>
        <v>3</v>
      </c>
      <c r="G521" s="24">
        <f ca="1">ABS(G$5-'4JSON'!G515)</f>
        <v>2</v>
      </c>
      <c r="H521" s="24">
        <f ca="1">ABS(H$5-'4JSON'!H515)</f>
        <v>3</v>
      </c>
      <c r="I521" s="24">
        <f>ABS(I$5-'4JSON'!I515)</f>
        <v>0</v>
      </c>
      <c r="J521" s="24">
        <f>ABS(J$5-'4JSON'!J515)</f>
        <v>0</v>
      </c>
      <c r="K521" s="24">
        <f>ABS(K$5-'4JSON'!K515)</f>
        <v>0</v>
      </c>
      <c r="L521" s="24">
        <f>ABS(L$5-'4JSON'!L515)</f>
        <v>0</v>
      </c>
      <c r="M521" s="53" t="e">
        <f t="shared" ca="1" si="8"/>
        <v>#VALUE!</v>
      </c>
      <c r="N521" s="56" t="e">
        <f t="shared" ca="1" si="9"/>
        <v>#VALUE!</v>
      </c>
      <c r="P521" s="51"/>
      <c r="Q521" s="51"/>
      <c r="S521" s="51"/>
      <c r="T521" s="51"/>
      <c r="Z521" s="55" t="str">
        <f t="shared" si="10"/>
        <v>OMD</v>
      </c>
      <c r="AF521" s="51"/>
      <c r="AG521" s="51"/>
      <c r="AH521" s="51"/>
      <c r="AI521" s="52"/>
      <c r="AJ521" s="52"/>
      <c r="AK521" s="52"/>
      <c r="AL521" s="51"/>
      <c r="AM521" s="51"/>
      <c r="AN521" s="51"/>
      <c r="AO521" s="52"/>
      <c r="AP521" s="52"/>
      <c r="AQ521" s="52"/>
      <c r="AR521" s="51"/>
      <c r="AS521" s="51"/>
      <c r="AT521" s="51"/>
      <c r="AU521" s="52"/>
      <c r="AV521" s="52"/>
      <c r="AW521" s="52"/>
      <c r="AX521" s="51"/>
      <c r="AY521" s="51"/>
      <c r="AZ521" s="51"/>
      <c r="BA521" s="52"/>
      <c r="BB521" s="52"/>
      <c r="BC521" s="52"/>
    </row>
    <row r="522" spans="1:55" ht="13" x14ac:dyDescent="0.3">
      <c r="A522" s="23">
        <f>'4JSON'!A516</f>
        <v>22114</v>
      </c>
      <c r="B522" s="20" t="str">
        <f>'4JSON'!B516</f>
        <v>Golf Course Superintendents</v>
      </c>
      <c r="C522" s="24" t="str">
        <f>'4JSON'!D516</f>
        <v>OMD</v>
      </c>
      <c r="D522" s="24" t="e">
        <f ca="1">ABS(D$5-'4JSON'!C516)</f>
        <v>#VALUE!</v>
      </c>
      <c r="E522" s="24">
        <f ca="1">ABS(E$5-'4JSON'!E516)</f>
        <v>2</v>
      </c>
      <c r="F522" s="24">
        <f ca="1">ABS(F$5-'4JSON'!F516)</f>
        <v>3</v>
      </c>
      <c r="G522" s="24">
        <f ca="1">ABS(G$5-'4JSON'!G516)</f>
        <v>2</v>
      </c>
      <c r="H522" s="24">
        <f ca="1">ABS(H$5-'4JSON'!H516)</f>
        <v>3</v>
      </c>
      <c r="I522" s="24">
        <f>ABS(I$5-'4JSON'!I516)</f>
        <v>0</v>
      </c>
      <c r="J522" s="24">
        <f>ABS(J$5-'4JSON'!J516)</f>
        <v>0</v>
      </c>
      <c r="K522" s="24">
        <f>ABS(K$5-'4JSON'!K516)</f>
        <v>0</v>
      </c>
      <c r="L522" s="24">
        <f>ABS(L$5-'4JSON'!L516)</f>
        <v>0</v>
      </c>
      <c r="M522" s="53" t="e">
        <f t="shared" ca="1" si="8"/>
        <v>#VALUE!</v>
      </c>
      <c r="N522" s="56" t="e">
        <f t="shared" ca="1" si="9"/>
        <v>#VALUE!</v>
      </c>
      <c r="P522" s="51"/>
      <c r="Q522" s="51"/>
      <c r="S522" s="51"/>
      <c r="T522" s="51"/>
      <c r="Z522" s="55" t="str">
        <f t="shared" si="10"/>
        <v>OMD</v>
      </c>
      <c r="AF522" s="51"/>
      <c r="AG522" s="51"/>
      <c r="AH522" s="51"/>
      <c r="AI522" s="52"/>
      <c r="AJ522" s="52"/>
      <c r="AK522" s="52"/>
      <c r="AL522" s="51"/>
      <c r="AM522" s="51"/>
      <c r="AN522" s="51"/>
      <c r="AO522" s="52"/>
      <c r="AP522" s="52"/>
      <c r="AQ522" s="52"/>
      <c r="AR522" s="51"/>
      <c r="AS522" s="51"/>
      <c r="AT522" s="51"/>
      <c r="AU522" s="52"/>
      <c r="AV522" s="52"/>
      <c r="AW522" s="52"/>
      <c r="AX522" s="51"/>
      <c r="AY522" s="51"/>
      <c r="AZ522" s="51"/>
      <c r="BA522" s="52"/>
      <c r="BB522" s="52"/>
      <c r="BC522" s="52"/>
    </row>
    <row r="523" spans="1:55" ht="13" x14ac:dyDescent="0.3">
      <c r="A523" s="23">
        <f>'4JSON'!A517</f>
        <v>80021</v>
      </c>
      <c r="B523" s="20" t="str">
        <f>'4JSON'!B517</f>
        <v>Horticulturists</v>
      </c>
      <c r="C523" s="24" t="str">
        <f>'4JSON'!D517</f>
        <v>OMD</v>
      </c>
      <c r="D523" s="24" t="e">
        <f ca="1">ABS(D$5-'4JSON'!C517)</f>
        <v>#VALUE!</v>
      </c>
      <c r="E523" s="24">
        <f ca="1">ABS(E$5-'4JSON'!E517)</f>
        <v>2</v>
      </c>
      <c r="F523" s="24">
        <f ca="1">ABS(F$5-'4JSON'!F517)</f>
        <v>3</v>
      </c>
      <c r="G523" s="24">
        <f ca="1">ABS(G$5-'4JSON'!G517)</f>
        <v>2</v>
      </c>
      <c r="H523" s="24">
        <f ca="1">ABS(H$5-'4JSON'!H517)</f>
        <v>3</v>
      </c>
      <c r="I523" s="24">
        <f>ABS(I$5-'4JSON'!I517)</f>
        <v>0</v>
      </c>
      <c r="J523" s="24">
        <f>ABS(J$5-'4JSON'!J517)</f>
        <v>0</v>
      </c>
      <c r="K523" s="24">
        <f>ABS(K$5-'4JSON'!K517)</f>
        <v>0</v>
      </c>
      <c r="L523" s="24">
        <f>ABS(L$5-'4JSON'!L517)</f>
        <v>0</v>
      </c>
      <c r="M523" s="53" t="e">
        <f t="shared" ca="1" si="8"/>
        <v>#VALUE!</v>
      </c>
      <c r="N523" s="56" t="e">
        <f t="shared" ca="1" si="9"/>
        <v>#VALUE!</v>
      </c>
      <c r="P523" s="51"/>
      <c r="Q523" s="51"/>
      <c r="S523" s="51"/>
      <c r="T523" s="51"/>
      <c r="Z523" s="55" t="str">
        <f t="shared" si="10"/>
        <v>OMD</v>
      </c>
      <c r="AF523" s="51"/>
      <c r="AG523" s="51"/>
      <c r="AH523" s="51"/>
      <c r="AI523" s="52"/>
      <c r="AJ523" s="52"/>
      <c r="AK523" s="52"/>
      <c r="AL523" s="51"/>
      <c r="AM523" s="51"/>
      <c r="AN523" s="51"/>
      <c r="AO523" s="52"/>
      <c r="AP523" s="52"/>
      <c r="AQ523" s="52"/>
      <c r="AR523" s="51"/>
      <c r="AS523" s="51"/>
      <c r="AT523" s="51"/>
      <c r="AU523" s="52"/>
      <c r="AV523" s="52"/>
      <c r="AW523" s="52"/>
      <c r="AX523" s="51"/>
      <c r="AY523" s="51"/>
      <c r="AZ523" s="51"/>
      <c r="BA523" s="52"/>
      <c r="BB523" s="52"/>
      <c r="BC523" s="52"/>
    </row>
    <row r="524" spans="1:55" ht="13" x14ac:dyDescent="0.3">
      <c r="A524" s="23">
        <f>'4JSON'!A518</f>
        <v>22114</v>
      </c>
      <c r="B524" s="20" t="str">
        <f>'4JSON'!B518</f>
        <v>Landscape Designers and Landscape Architectural Technicians and Technologists</v>
      </c>
      <c r="C524" s="24" t="str">
        <f>'4JSON'!D518</f>
        <v>OMD</v>
      </c>
      <c r="D524" s="24" t="e">
        <f ca="1">ABS(D$5-'4JSON'!C518)</f>
        <v>#VALUE!</v>
      </c>
      <c r="E524" s="24">
        <f ca="1">ABS(E$5-'4JSON'!E518)</f>
        <v>2</v>
      </c>
      <c r="F524" s="24">
        <f ca="1">ABS(F$5-'4JSON'!F518)</f>
        <v>3</v>
      </c>
      <c r="G524" s="24">
        <f ca="1">ABS(G$5-'4JSON'!G518)</f>
        <v>2</v>
      </c>
      <c r="H524" s="24">
        <f ca="1">ABS(H$5-'4JSON'!H518)</f>
        <v>3</v>
      </c>
      <c r="I524" s="24">
        <f>ABS(I$5-'4JSON'!I518)</f>
        <v>0</v>
      </c>
      <c r="J524" s="24">
        <f>ABS(J$5-'4JSON'!J518)</f>
        <v>0</v>
      </c>
      <c r="K524" s="24">
        <f>ABS(K$5-'4JSON'!K518)</f>
        <v>0</v>
      </c>
      <c r="L524" s="24">
        <f>ABS(L$5-'4JSON'!L518)</f>
        <v>0</v>
      </c>
      <c r="M524" s="53" t="e">
        <f t="shared" ca="1" si="8"/>
        <v>#VALUE!</v>
      </c>
      <c r="N524" s="56" t="e">
        <f t="shared" ca="1" si="9"/>
        <v>#VALUE!</v>
      </c>
      <c r="P524" s="51"/>
      <c r="Q524" s="51"/>
      <c r="S524" s="51"/>
      <c r="T524" s="51"/>
      <c r="Z524" s="55" t="str">
        <f t="shared" si="10"/>
        <v>OMD</v>
      </c>
      <c r="AF524" s="51"/>
      <c r="AG524" s="51"/>
      <c r="AH524" s="51"/>
      <c r="AI524" s="52"/>
      <c r="AJ524" s="52"/>
      <c r="AK524" s="52"/>
      <c r="AL524" s="51"/>
      <c r="AM524" s="51"/>
      <c r="AN524" s="51"/>
      <c r="AO524" s="52"/>
      <c r="AP524" s="52"/>
      <c r="AQ524" s="52"/>
      <c r="AR524" s="51"/>
      <c r="AS524" s="51"/>
      <c r="AT524" s="51"/>
      <c r="AU524" s="52"/>
      <c r="AV524" s="52"/>
      <c r="AW524" s="52"/>
      <c r="AX524" s="51"/>
      <c r="AY524" s="51"/>
      <c r="AZ524" s="51"/>
      <c r="BA524" s="52"/>
      <c r="BB524" s="52"/>
      <c r="BC524" s="52"/>
    </row>
    <row r="525" spans="1:55" ht="13" x14ac:dyDescent="0.3">
      <c r="A525" s="23">
        <f>'4JSON'!A519</f>
        <v>22114</v>
      </c>
      <c r="B525" s="20" t="str">
        <f>'4JSON'!B519</f>
        <v>Landscape Gardeners</v>
      </c>
      <c r="C525" s="24" t="str">
        <f>'4JSON'!D519</f>
        <v>OMD</v>
      </c>
      <c r="D525" s="24" t="e">
        <f ca="1">ABS(D$5-'4JSON'!C519)</f>
        <v>#VALUE!</v>
      </c>
      <c r="E525" s="24">
        <f ca="1">ABS(E$5-'4JSON'!E519)</f>
        <v>2</v>
      </c>
      <c r="F525" s="24">
        <f ca="1">ABS(F$5-'4JSON'!F519)</f>
        <v>3</v>
      </c>
      <c r="G525" s="24">
        <f ca="1">ABS(G$5-'4JSON'!G519)</f>
        <v>2</v>
      </c>
      <c r="H525" s="24">
        <f ca="1">ABS(H$5-'4JSON'!H519)</f>
        <v>3</v>
      </c>
      <c r="I525" s="24">
        <f>ABS(I$5-'4JSON'!I519)</f>
        <v>0</v>
      </c>
      <c r="J525" s="24">
        <f>ABS(J$5-'4JSON'!J519)</f>
        <v>0</v>
      </c>
      <c r="K525" s="24">
        <f>ABS(K$5-'4JSON'!K519)</f>
        <v>0</v>
      </c>
      <c r="L525" s="24">
        <f>ABS(L$5-'4JSON'!L519)</f>
        <v>0</v>
      </c>
      <c r="M525" s="53" t="e">
        <f t="shared" ca="1" si="8"/>
        <v>#VALUE!</v>
      </c>
      <c r="N525" s="56" t="e">
        <f t="shared" ca="1" si="9"/>
        <v>#VALUE!</v>
      </c>
      <c r="P525" s="51"/>
      <c r="Q525" s="51"/>
      <c r="S525" s="51"/>
      <c r="T525" s="51"/>
      <c r="Z525" s="55" t="str">
        <f t="shared" si="10"/>
        <v>OMD</v>
      </c>
      <c r="AF525" s="51"/>
      <c r="AG525" s="51"/>
      <c r="AH525" s="51"/>
      <c r="AI525" s="52"/>
      <c r="AJ525" s="52"/>
      <c r="AK525" s="52"/>
      <c r="AL525" s="51"/>
      <c r="AM525" s="51"/>
      <c r="AN525" s="51"/>
      <c r="AO525" s="52"/>
      <c r="AP525" s="52"/>
      <c r="AQ525" s="52"/>
      <c r="AR525" s="51"/>
      <c r="AS525" s="51"/>
      <c r="AT525" s="51"/>
      <c r="AU525" s="52"/>
      <c r="AV525" s="52"/>
      <c r="AW525" s="52"/>
      <c r="AX525" s="51"/>
      <c r="AY525" s="51"/>
      <c r="AZ525" s="51"/>
      <c r="BA525" s="52"/>
      <c r="BB525" s="52"/>
      <c r="BC525" s="52"/>
    </row>
    <row r="526" spans="1:55" ht="13" x14ac:dyDescent="0.3">
      <c r="A526" s="23">
        <f>'4JSON'!A520</f>
        <v>85121</v>
      </c>
      <c r="B526" s="20" t="str">
        <f>'4JSON'!B520</f>
        <v>Landscapers</v>
      </c>
      <c r="C526" s="24" t="str">
        <f>'4JSON'!D520</f>
        <v>OMD</v>
      </c>
      <c r="D526" s="24" t="e">
        <f ca="1">ABS(D$5-'4JSON'!C520)</f>
        <v>#VALUE!</v>
      </c>
      <c r="E526" s="24">
        <f ca="1">ABS(E$5-'4JSON'!E520)</f>
        <v>2</v>
      </c>
      <c r="F526" s="24">
        <f ca="1">ABS(F$5-'4JSON'!F520)</f>
        <v>3</v>
      </c>
      <c r="G526" s="24">
        <f ca="1">ABS(G$5-'4JSON'!G520)</f>
        <v>2</v>
      </c>
      <c r="H526" s="24">
        <f ca="1">ABS(H$5-'4JSON'!H520)</f>
        <v>3</v>
      </c>
      <c r="I526" s="24">
        <f>ABS(I$5-'4JSON'!I520)</f>
        <v>0</v>
      </c>
      <c r="J526" s="24">
        <f>ABS(J$5-'4JSON'!J520)</f>
        <v>0</v>
      </c>
      <c r="K526" s="24">
        <f>ABS(K$5-'4JSON'!K520)</f>
        <v>0</v>
      </c>
      <c r="L526" s="24">
        <f>ABS(L$5-'4JSON'!L520)</f>
        <v>0</v>
      </c>
      <c r="M526" s="53" t="e">
        <f t="shared" ca="1" si="8"/>
        <v>#VALUE!</v>
      </c>
      <c r="N526" s="56" t="e">
        <f t="shared" ca="1" si="9"/>
        <v>#VALUE!</v>
      </c>
      <c r="P526" s="51"/>
      <c r="Q526" s="51"/>
      <c r="S526" s="51"/>
      <c r="T526" s="51"/>
      <c r="Z526" s="55" t="str">
        <f t="shared" si="10"/>
        <v>OMD</v>
      </c>
      <c r="AF526" s="51"/>
      <c r="AG526" s="51"/>
      <c r="AH526" s="51"/>
      <c r="AI526" s="52"/>
      <c r="AJ526" s="52"/>
      <c r="AK526" s="52"/>
      <c r="AL526" s="51"/>
      <c r="AM526" s="51"/>
      <c r="AN526" s="51"/>
      <c r="AO526" s="52"/>
      <c r="AP526" s="52"/>
      <c r="AQ526" s="52"/>
      <c r="AR526" s="51"/>
      <c r="AS526" s="51"/>
      <c r="AT526" s="51"/>
      <c r="AU526" s="52"/>
      <c r="AV526" s="52"/>
      <c r="AW526" s="52"/>
      <c r="AX526" s="51"/>
      <c r="AY526" s="51"/>
      <c r="AZ526" s="51"/>
      <c r="BA526" s="52"/>
      <c r="BB526" s="52"/>
      <c r="BC526" s="52"/>
    </row>
    <row r="527" spans="1:55" ht="13" x14ac:dyDescent="0.3">
      <c r="A527" s="23">
        <f>'4JSON'!A521</f>
        <v>22114</v>
      </c>
      <c r="B527" s="20" t="str">
        <f>'4JSON'!B521</f>
        <v>Lawn Care Specialists</v>
      </c>
      <c r="C527" s="24" t="str">
        <f>'4JSON'!D521</f>
        <v>OMD</v>
      </c>
      <c r="D527" s="24" t="e">
        <f ca="1">ABS(D$5-'4JSON'!C521)</f>
        <v>#VALUE!</v>
      </c>
      <c r="E527" s="24">
        <f ca="1">ABS(E$5-'4JSON'!E521)</f>
        <v>2</v>
      </c>
      <c r="F527" s="24">
        <f ca="1">ABS(F$5-'4JSON'!F521)</f>
        <v>3</v>
      </c>
      <c r="G527" s="24">
        <f ca="1">ABS(G$5-'4JSON'!G521)</f>
        <v>2</v>
      </c>
      <c r="H527" s="24">
        <f ca="1">ABS(H$5-'4JSON'!H521)</f>
        <v>3</v>
      </c>
      <c r="I527" s="24">
        <f>ABS(I$5-'4JSON'!I521)</f>
        <v>0</v>
      </c>
      <c r="J527" s="24">
        <f>ABS(J$5-'4JSON'!J521)</f>
        <v>0</v>
      </c>
      <c r="K527" s="24">
        <f>ABS(K$5-'4JSON'!K521)</f>
        <v>0</v>
      </c>
      <c r="L527" s="24">
        <f>ABS(L$5-'4JSON'!L521)</f>
        <v>0</v>
      </c>
      <c r="M527" s="53" t="e">
        <f t="shared" ca="1" si="8"/>
        <v>#VALUE!</v>
      </c>
      <c r="N527" s="56" t="e">
        <f t="shared" ca="1" si="9"/>
        <v>#VALUE!</v>
      </c>
      <c r="P527" s="51"/>
      <c r="Q527" s="51"/>
      <c r="S527" s="51"/>
      <c r="T527" s="51"/>
      <c r="Z527" s="55" t="str">
        <f t="shared" si="10"/>
        <v>OMD</v>
      </c>
      <c r="AF527" s="51"/>
      <c r="AG527" s="51"/>
      <c r="AH527" s="51"/>
      <c r="AI527" s="52"/>
      <c r="AJ527" s="52"/>
      <c r="AK527" s="52"/>
      <c r="AL527" s="51"/>
      <c r="AM527" s="51"/>
      <c r="AN527" s="51"/>
      <c r="AO527" s="52"/>
      <c r="AP527" s="52"/>
      <c r="AQ527" s="52"/>
      <c r="AR527" s="51"/>
      <c r="AS527" s="51"/>
      <c r="AT527" s="51"/>
      <c r="AU527" s="52"/>
      <c r="AV527" s="52"/>
      <c r="AW527" s="52"/>
      <c r="AX527" s="51"/>
      <c r="AY527" s="51"/>
      <c r="AZ527" s="51"/>
      <c r="BA527" s="52"/>
      <c r="BB527" s="52"/>
      <c r="BC527" s="52"/>
    </row>
    <row r="528" spans="1:55" ht="13" x14ac:dyDescent="0.3">
      <c r="A528" s="23">
        <f>'4JSON'!A522</f>
        <v>72604</v>
      </c>
      <c r="B528" s="20" t="str">
        <f>'4JSON'!B522</f>
        <v>Marine Traffic Regulators</v>
      </c>
      <c r="C528" s="24" t="str">
        <f>'4JSON'!D522</f>
        <v>OMD</v>
      </c>
      <c r="D528" s="24" t="e">
        <f ca="1">ABS(D$5-'4JSON'!C522)</f>
        <v>#VALUE!</v>
      </c>
      <c r="E528" s="24">
        <f ca="1">ABS(E$5-'4JSON'!E522)</f>
        <v>2</v>
      </c>
      <c r="F528" s="24">
        <f ca="1">ABS(F$5-'4JSON'!F522)</f>
        <v>3</v>
      </c>
      <c r="G528" s="24">
        <f ca="1">ABS(G$5-'4JSON'!G522)</f>
        <v>2</v>
      </c>
      <c r="H528" s="24">
        <f ca="1">ABS(H$5-'4JSON'!H522)</f>
        <v>3</v>
      </c>
      <c r="I528" s="24">
        <f>ABS(I$5-'4JSON'!I522)</f>
        <v>0</v>
      </c>
      <c r="J528" s="24">
        <f>ABS(J$5-'4JSON'!J522)</f>
        <v>0</v>
      </c>
      <c r="K528" s="24">
        <f>ABS(K$5-'4JSON'!K522)</f>
        <v>0</v>
      </c>
      <c r="L528" s="24">
        <f>ABS(L$5-'4JSON'!L522)</f>
        <v>0</v>
      </c>
      <c r="M528" s="53" t="e">
        <f t="shared" ca="1" si="8"/>
        <v>#VALUE!</v>
      </c>
      <c r="N528" s="56" t="e">
        <f t="shared" ca="1" si="9"/>
        <v>#VALUE!</v>
      </c>
      <c r="P528" s="51"/>
      <c r="Q528" s="51"/>
      <c r="S528" s="51"/>
      <c r="T528" s="51"/>
      <c r="Z528" s="55" t="str">
        <f t="shared" si="10"/>
        <v>OMD</v>
      </c>
      <c r="AF528" s="51"/>
      <c r="AG528" s="51"/>
      <c r="AH528" s="51"/>
      <c r="AI528" s="52"/>
      <c r="AJ528" s="52"/>
      <c r="AK528" s="52"/>
      <c r="AL528" s="51"/>
      <c r="AM528" s="51"/>
      <c r="AN528" s="51"/>
      <c r="AO528" s="52"/>
      <c r="AP528" s="52"/>
      <c r="AQ528" s="52"/>
      <c r="AR528" s="51"/>
      <c r="AS528" s="51"/>
      <c r="AT528" s="51"/>
      <c r="AU528" s="52"/>
      <c r="AV528" s="52"/>
      <c r="AW528" s="52"/>
      <c r="AX528" s="51"/>
      <c r="AY528" s="51"/>
      <c r="AZ528" s="51"/>
      <c r="BA528" s="52"/>
      <c r="BB528" s="52"/>
      <c r="BC528" s="52"/>
    </row>
    <row r="529" spans="1:55" ht="13" x14ac:dyDescent="0.3">
      <c r="A529" s="23">
        <f>'4JSON'!A523</f>
        <v>94112</v>
      </c>
      <c r="B529" s="20" t="str">
        <f>'4JSON'!B523</f>
        <v>Rubber Products Inspectors</v>
      </c>
      <c r="C529" s="24" t="str">
        <f>'4JSON'!D523</f>
        <v>OMD</v>
      </c>
      <c r="D529" s="24" t="e">
        <f ca="1">ABS(D$5-'4JSON'!C523)</f>
        <v>#VALUE!</v>
      </c>
      <c r="E529" s="24">
        <f ca="1">ABS(E$5-'4JSON'!E523)</f>
        <v>2</v>
      </c>
      <c r="F529" s="24">
        <f ca="1">ABS(F$5-'4JSON'!F523)</f>
        <v>3</v>
      </c>
      <c r="G529" s="24">
        <f ca="1">ABS(G$5-'4JSON'!G523)</f>
        <v>2</v>
      </c>
      <c r="H529" s="24">
        <f ca="1">ABS(H$5-'4JSON'!H523)</f>
        <v>3</v>
      </c>
      <c r="I529" s="24">
        <f>ABS(I$5-'4JSON'!I523)</f>
        <v>0</v>
      </c>
      <c r="J529" s="24">
        <f>ABS(J$5-'4JSON'!J523)</f>
        <v>0</v>
      </c>
      <c r="K529" s="24">
        <f>ABS(K$5-'4JSON'!K523)</f>
        <v>0</v>
      </c>
      <c r="L529" s="24">
        <f>ABS(L$5-'4JSON'!L523)</f>
        <v>0</v>
      </c>
      <c r="M529" s="53" t="e">
        <f t="shared" ca="1" si="8"/>
        <v>#VALUE!</v>
      </c>
      <c r="N529" s="56" t="e">
        <f t="shared" ca="1" si="9"/>
        <v>#VALUE!</v>
      </c>
      <c r="P529" s="51"/>
      <c r="Q529" s="51"/>
      <c r="S529" s="51"/>
      <c r="T529" s="51"/>
      <c r="Z529" s="55" t="str">
        <f t="shared" si="10"/>
        <v>OMD</v>
      </c>
      <c r="AF529" s="51"/>
      <c r="AG529" s="51"/>
      <c r="AH529" s="51"/>
      <c r="AI529" s="52"/>
      <c r="AJ529" s="52"/>
      <c r="AK529" s="52"/>
      <c r="AL529" s="51"/>
      <c r="AM529" s="51"/>
      <c r="AN529" s="51"/>
      <c r="AO529" s="52"/>
      <c r="AP529" s="52"/>
      <c r="AQ529" s="52"/>
      <c r="AR529" s="51"/>
      <c r="AS529" s="51"/>
      <c r="AT529" s="51"/>
      <c r="AU529" s="52"/>
      <c r="AV529" s="52"/>
      <c r="AW529" s="52"/>
      <c r="AX529" s="51"/>
      <c r="AY529" s="51"/>
      <c r="AZ529" s="51"/>
      <c r="BA529" s="52"/>
      <c r="BB529" s="52"/>
      <c r="BC529" s="52"/>
    </row>
    <row r="530" spans="1:55" ht="13" x14ac:dyDescent="0.3">
      <c r="A530" s="23">
        <f>'4JSON'!A524</f>
        <v>22114</v>
      </c>
      <c r="B530" s="20" t="str">
        <f>'4JSON'!B524</f>
        <v>Arborists and Tree Service Technicians</v>
      </c>
      <c r="C530" s="24" t="str">
        <f>'4JSON'!D524</f>
        <v>OMd</v>
      </c>
      <c r="D530" s="24" t="e">
        <f ca="1">ABS(D$5-'4JSON'!C524)</f>
        <v>#VALUE!</v>
      </c>
      <c r="E530" s="24">
        <f ca="1">ABS(E$5-'4JSON'!E524)</f>
        <v>2</v>
      </c>
      <c r="F530" s="24">
        <f ca="1">ABS(F$5-'4JSON'!F524)</f>
        <v>3</v>
      </c>
      <c r="G530" s="24">
        <f ca="1">ABS(G$5-'4JSON'!G524)</f>
        <v>2</v>
      </c>
      <c r="H530" s="24">
        <f ca="1">ABS(H$5-'4JSON'!H524)</f>
        <v>3</v>
      </c>
      <c r="I530" s="24">
        <f>ABS(I$5-'4JSON'!I524)</f>
        <v>0</v>
      </c>
      <c r="J530" s="24">
        <f>ABS(J$5-'4JSON'!J524)</f>
        <v>0</v>
      </c>
      <c r="K530" s="24">
        <f>ABS(K$5-'4JSON'!K524)</f>
        <v>0</v>
      </c>
      <c r="L530" s="24">
        <f>ABS(L$5-'4JSON'!L524)</f>
        <v>0</v>
      </c>
      <c r="M530" s="53" t="e">
        <f t="shared" ca="1" si="8"/>
        <v>#VALUE!</v>
      </c>
      <c r="N530" s="56" t="e">
        <f t="shared" ca="1" si="9"/>
        <v>#VALUE!</v>
      </c>
      <c r="P530" s="51"/>
      <c r="Q530" s="51"/>
      <c r="S530" s="51"/>
      <c r="T530" s="51"/>
      <c r="Z530" s="55" t="str">
        <f t="shared" si="10"/>
        <v>OMD</v>
      </c>
      <c r="AF530" s="51"/>
      <c r="AG530" s="51"/>
      <c r="AH530" s="51"/>
      <c r="AI530" s="52"/>
      <c r="AJ530" s="52"/>
      <c r="AK530" s="52"/>
      <c r="AL530" s="51"/>
      <c r="AM530" s="51"/>
      <c r="AN530" s="51"/>
      <c r="AO530" s="52"/>
      <c r="AP530" s="52"/>
      <c r="AQ530" s="52"/>
      <c r="AR530" s="51"/>
      <c r="AS530" s="51"/>
      <c r="AT530" s="51"/>
      <c r="AU530" s="52"/>
      <c r="AV530" s="52"/>
      <c r="AW530" s="52"/>
      <c r="AX530" s="51"/>
      <c r="AY530" s="51"/>
      <c r="AZ530" s="51"/>
      <c r="BA530" s="52"/>
      <c r="BB530" s="52"/>
      <c r="BC530" s="52"/>
    </row>
    <row r="531" spans="1:55" ht="13" x14ac:dyDescent="0.3">
      <c r="A531" s="23">
        <f>'4JSON'!A525</f>
        <v>75210</v>
      </c>
      <c r="B531" s="20" t="str">
        <f>'4JSON'!B525</f>
        <v>Cable Ferry Operators</v>
      </c>
      <c r="C531" s="24" t="str">
        <f>'4JSON'!D525</f>
        <v>OMd</v>
      </c>
      <c r="D531" s="24" t="e">
        <f ca="1">ABS(D$5-'4JSON'!C525)</f>
        <v>#VALUE!</v>
      </c>
      <c r="E531" s="24">
        <f ca="1">ABS(E$5-'4JSON'!E525)</f>
        <v>2</v>
      </c>
      <c r="F531" s="24">
        <f ca="1">ABS(F$5-'4JSON'!F525)</f>
        <v>3</v>
      </c>
      <c r="G531" s="24">
        <f ca="1">ABS(G$5-'4JSON'!G525)</f>
        <v>2</v>
      </c>
      <c r="H531" s="24">
        <f ca="1">ABS(H$5-'4JSON'!H525)</f>
        <v>3</v>
      </c>
      <c r="I531" s="24">
        <f>ABS(I$5-'4JSON'!I525)</f>
        <v>0</v>
      </c>
      <c r="J531" s="24">
        <f>ABS(J$5-'4JSON'!J525)</f>
        <v>0</v>
      </c>
      <c r="K531" s="24">
        <f>ABS(K$5-'4JSON'!K525)</f>
        <v>0</v>
      </c>
      <c r="L531" s="24">
        <f>ABS(L$5-'4JSON'!L525)</f>
        <v>0</v>
      </c>
      <c r="M531" s="53" t="e">
        <f t="shared" ca="1" si="8"/>
        <v>#VALUE!</v>
      </c>
      <c r="N531" s="56" t="e">
        <f t="shared" ca="1" si="9"/>
        <v>#VALUE!</v>
      </c>
      <c r="P531" s="51"/>
      <c r="Q531" s="51"/>
      <c r="S531" s="51"/>
      <c r="T531" s="51"/>
      <c r="Z531" s="55" t="str">
        <f t="shared" si="10"/>
        <v>OMD</v>
      </c>
      <c r="AF531" s="51"/>
      <c r="AG531" s="51"/>
      <c r="AH531" s="51"/>
      <c r="AI531" s="52"/>
      <c r="AJ531" s="52"/>
      <c r="AK531" s="52"/>
      <c r="AL531" s="51"/>
      <c r="AM531" s="51"/>
      <c r="AN531" s="51"/>
      <c r="AO531" s="52"/>
      <c r="AP531" s="52"/>
      <c r="AQ531" s="52"/>
      <c r="AR531" s="51"/>
      <c r="AS531" s="51"/>
      <c r="AT531" s="51"/>
      <c r="AU531" s="52"/>
      <c r="AV531" s="52"/>
      <c r="AW531" s="52"/>
      <c r="AX531" s="51"/>
      <c r="AY531" s="51"/>
      <c r="AZ531" s="51"/>
      <c r="BA531" s="52"/>
      <c r="BB531" s="52"/>
      <c r="BC531" s="52"/>
    </row>
    <row r="532" spans="1:55" ht="13" x14ac:dyDescent="0.3">
      <c r="A532" s="23">
        <f>'4JSON'!A526</f>
        <v>65311</v>
      </c>
      <c r="B532" s="20" t="str">
        <f>'4JSON'!B526</f>
        <v>Carpet and Upholstery Cleaners</v>
      </c>
      <c r="C532" s="24" t="str">
        <f>'4JSON'!D526</f>
        <v>OMd</v>
      </c>
      <c r="D532" s="24" t="e">
        <f ca="1">ABS(D$5-'4JSON'!C526)</f>
        <v>#VALUE!</v>
      </c>
      <c r="E532" s="24">
        <f ca="1">ABS(E$5-'4JSON'!E526)</f>
        <v>2</v>
      </c>
      <c r="F532" s="24">
        <f ca="1">ABS(F$5-'4JSON'!F526)</f>
        <v>3</v>
      </c>
      <c r="G532" s="24">
        <f ca="1">ABS(G$5-'4JSON'!G526)</f>
        <v>2</v>
      </c>
      <c r="H532" s="24">
        <f ca="1">ABS(H$5-'4JSON'!H526)</f>
        <v>3</v>
      </c>
      <c r="I532" s="24">
        <f>ABS(I$5-'4JSON'!I526)</f>
        <v>0</v>
      </c>
      <c r="J532" s="24">
        <f>ABS(J$5-'4JSON'!J526)</f>
        <v>0</v>
      </c>
      <c r="K532" s="24">
        <f>ABS(K$5-'4JSON'!K526)</f>
        <v>0</v>
      </c>
      <c r="L532" s="24">
        <f>ABS(L$5-'4JSON'!L526)</f>
        <v>0</v>
      </c>
      <c r="M532" s="53" t="e">
        <f t="shared" ca="1" si="8"/>
        <v>#VALUE!</v>
      </c>
      <c r="N532" s="56" t="e">
        <f t="shared" ca="1" si="9"/>
        <v>#VALUE!</v>
      </c>
      <c r="P532" s="51"/>
      <c r="Q532" s="51"/>
      <c r="S532" s="51"/>
      <c r="T532" s="51"/>
      <c r="Z532" s="55" t="str">
        <f t="shared" si="10"/>
        <v>OMD</v>
      </c>
      <c r="AF532" s="51"/>
      <c r="AG532" s="51"/>
      <c r="AH532" s="51"/>
      <c r="AI532" s="52"/>
      <c r="AJ532" s="52"/>
      <c r="AK532" s="52"/>
      <c r="AL532" s="51"/>
      <c r="AM532" s="51"/>
      <c r="AN532" s="51"/>
      <c r="AO532" s="52"/>
      <c r="AP532" s="52"/>
      <c r="AQ532" s="52"/>
      <c r="AR532" s="51"/>
      <c r="AS532" s="51"/>
      <c r="AT532" s="51"/>
      <c r="AU532" s="52"/>
      <c r="AV532" s="52"/>
      <c r="AW532" s="52"/>
      <c r="AX532" s="51"/>
      <c r="AY532" s="51"/>
      <c r="AZ532" s="51"/>
      <c r="BA532" s="52"/>
      <c r="BB532" s="52"/>
      <c r="BC532" s="52"/>
    </row>
    <row r="533" spans="1:55" ht="13" x14ac:dyDescent="0.3">
      <c r="A533" s="23">
        <f>'4JSON'!A527</f>
        <v>65311</v>
      </c>
      <c r="B533" s="20" t="str">
        <f>'4JSON'!B527</f>
        <v>Chimney Cleaners</v>
      </c>
      <c r="C533" s="24" t="str">
        <f>'4JSON'!D527</f>
        <v>OMd</v>
      </c>
      <c r="D533" s="24" t="e">
        <f ca="1">ABS(D$5-'4JSON'!C527)</f>
        <v>#VALUE!</v>
      </c>
      <c r="E533" s="24">
        <f ca="1">ABS(E$5-'4JSON'!E527)</f>
        <v>2</v>
      </c>
      <c r="F533" s="24">
        <f ca="1">ABS(F$5-'4JSON'!F527)</f>
        <v>3</v>
      </c>
      <c r="G533" s="24">
        <f ca="1">ABS(G$5-'4JSON'!G527)</f>
        <v>2</v>
      </c>
      <c r="H533" s="24">
        <f ca="1">ABS(H$5-'4JSON'!H527)</f>
        <v>3</v>
      </c>
      <c r="I533" s="24">
        <f>ABS(I$5-'4JSON'!I527)</f>
        <v>0</v>
      </c>
      <c r="J533" s="24">
        <f>ABS(J$5-'4JSON'!J527)</f>
        <v>0</v>
      </c>
      <c r="K533" s="24">
        <f>ABS(K$5-'4JSON'!K527)</f>
        <v>0</v>
      </c>
      <c r="L533" s="24">
        <f>ABS(L$5-'4JSON'!L527)</f>
        <v>0</v>
      </c>
      <c r="M533" s="53" t="e">
        <f t="shared" ca="1" si="8"/>
        <v>#VALUE!</v>
      </c>
      <c r="N533" s="56" t="e">
        <f t="shared" ca="1" si="9"/>
        <v>#VALUE!</v>
      </c>
      <c r="P533" s="51"/>
      <c r="Q533" s="51"/>
      <c r="S533" s="51"/>
      <c r="T533" s="51"/>
      <c r="Z533" s="55" t="str">
        <f t="shared" si="10"/>
        <v>OMD</v>
      </c>
      <c r="AF533" s="51"/>
      <c r="AG533" s="51"/>
      <c r="AH533" s="51"/>
      <c r="AI533" s="52"/>
      <c r="AJ533" s="52"/>
      <c r="AK533" s="52"/>
      <c r="AL533" s="51"/>
      <c r="AM533" s="51"/>
      <c r="AN533" s="51"/>
      <c r="AO533" s="52"/>
      <c r="AP533" s="52"/>
      <c r="AQ533" s="52"/>
      <c r="AR533" s="51"/>
      <c r="AS533" s="51"/>
      <c r="AT533" s="51"/>
      <c r="AU533" s="52"/>
      <c r="AV533" s="52"/>
      <c r="AW533" s="52"/>
      <c r="AX533" s="51"/>
      <c r="AY533" s="51"/>
      <c r="AZ533" s="51"/>
      <c r="BA533" s="52"/>
      <c r="BB533" s="52"/>
      <c r="BC533" s="52"/>
    </row>
    <row r="534" spans="1:55" ht="13" x14ac:dyDescent="0.3">
      <c r="A534" s="23">
        <f>'4JSON'!A528</f>
        <v>22220</v>
      </c>
      <c r="B534" s="20" t="str">
        <f>'4JSON'!B528</f>
        <v>Computer and Network Operators</v>
      </c>
      <c r="C534" s="24" t="str">
        <f>'4JSON'!D528</f>
        <v>OMd</v>
      </c>
      <c r="D534" s="24" t="e">
        <f ca="1">ABS(D$5-'4JSON'!C528)</f>
        <v>#VALUE!</v>
      </c>
      <c r="E534" s="24">
        <f ca="1">ABS(E$5-'4JSON'!E528)</f>
        <v>2</v>
      </c>
      <c r="F534" s="24">
        <f ca="1">ABS(F$5-'4JSON'!F528)</f>
        <v>3</v>
      </c>
      <c r="G534" s="24">
        <f ca="1">ABS(G$5-'4JSON'!G528)</f>
        <v>2</v>
      </c>
      <c r="H534" s="24">
        <f ca="1">ABS(H$5-'4JSON'!H528)</f>
        <v>3</v>
      </c>
      <c r="I534" s="24">
        <f>ABS(I$5-'4JSON'!I528)</f>
        <v>0</v>
      </c>
      <c r="J534" s="24">
        <f>ABS(J$5-'4JSON'!J528)</f>
        <v>0</v>
      </c>
      <c r="K534" s="24">
        <f>ABS(K$5-'4JSON'!K528)</f>
        <v>0</v>
      </c>
      <c r="L534" s="24">
        <f>ABS(L$5-'4JSON'!L528)</f>
        <v>0</v>
      </c>
      <c r="M534" s="53" t="e">
        <f t="shared" ca="1" si="8"/>
        <v>#VALUE!</v>
      </c>
      <c r="N534" s="56" t="e">
        <f t="shared" ca="1" si="9"/>
        <v>#VALUE!</v>
      </c>
      <c r="P534" s="51"/>
      <c r="Q534" s="51"/>
      <c r="S534" s="51"/>
      <c r="T534" s="51"/>
      <c r="Z534" s="55" t="str">
        <f t="shared" si="10"/>
        <v>OMD</v>
      </c>
      <c r="AF534" s="51"/>
      <c r="AG534" s="51"/>
      <c r="AH534" s="51"/>
      <c r="AI534" s="52"/>
      <c r="AJ534" s="52"/>
      <c r="AK534" s="52"/>
      <c r="AL534" s="51"/>
      <c r="AM534" s="51"/>
      <c r="AN534" s="51"/>
      <c r="AO534" s="52"/>
      <c r="AP534" s="52"/>
      <c r="AQ534" s="52"/>
      <c r="AR534" s="51"/>
      <c r="AS534" s="51"/>
      <c r="AT534" s="51"/>
      <c r="AU534" s="52"/>
      <c r="AV534" s="52"/>
      <c r="AW534" s="52"/>
      <c r="AX534" s="51"/>
      <c r="AY534" s="51"/>
      <c r="AZ534" s="51"/>
      <c r="BA534" s="52"/>
      <c r="BB534" s="52"/>
      <c r="BC534" s="52"/>
    </row>
    <row r="535" spans="1:55" ht="13" x14ac:dyDescent="0.3">
      <c r="A535" s="23">
        <f>'4JSON'!A529</f>
        <v>65320</v>
      </c>
      <c r="B535" s="20" t="str">
        <f>'4JSON'!B529</f>
        <v>Dry Cleaning and Laundry Machine Operators</v>
      </c>
      <c r="C535" s="24" t="str">
        <f>'4JSON'!D529</f>
        <v>OMd</v>
      </c>
      <c r="D535" s="24" t="e">
        <f ca="1">ABS(D$5-'4JSON'!C529)</f>
        <v>#VALUE!</v>
      </c>
      <c r="E535" s="24">
        <f ca="1">ABS(E$5-'4JSON'!E529)</f>
        <v>2</v>
      </c>
      <c r="F535" s="24">
        <f ca="1">ABS(F$5-'4JSON'!F529)</f>
        <v>3</v>
      </c>
      <c r="G535" s="24">
        <f ca="1">ABS(G$5-'4JSON'!G529)</f>
        <v>2</v>
      </c>
      <c r="H535" s="24">
        <f ca="1">ABS(H$5-'4JSON'!H529)</f>
        <v>3</v>
      </c>
      <c r="I535" s="24">
        <f>ABS(I$5-'4JSON'!I529)</f>
        <v>0</v>
      </c>
      <c r="J535" s="24">
        <f>ABS(J$5-'4JSON'!J529)</f>
        <v>0</v>
      </c>
      <c r="K535" s="24">
        <f>ABS(K$5-'4JSON'!K529)</f>
        <v>0</v>
      </c>
      <c r="L535" s="24">
        <f>ABS(L$5-'4JSON'!L529)</f>
        <v>0</v>
      </c>
      <c r="M535" s="53" t="e">
        <f t="shared" ca="1" si="8"/>
        <v>#VALUE!</v>
      </c>
      <c r="N535" s="56" t="e">
        <f t="shared" ca="1" si="9"/>
        <v>#VALUE!</v>
      </c>
      <c r="P535" s="51"/>
      <c r="Q535" s="51"/>
      <c r="S535" s="51"/>
      <c r="T535" s="51"/>
      <c r="Z535" s="55" t="str">
        <f t="shared" si="10"/>
        <v>OMD</v>
      </c>
      <c r="AF535" s="51"/>
      <c r="AG535" s="51"/>
      <c r="AH535" s="51"/>
      <c r="AI535" s="52"/>
      <c r="AJ535" s="52"/>
      <c r="AK535" s="52"/>
      <c r="AL535" s="51"/>
      <c r="AM535" s="51"/>
      <c r="AN535" s="51"/>
      <c r="AO535" s="52"/>
      <c r="AP535" s="52"/>
      <c r="AQ535" s="52"/>
      <c r="AR535" s="51"/>
      <c r="AS535" s="51"/>
      <c r="AT535" s="51"/>
      <c r="AU535" s="52"/>
      <c r="AV535" s="52"/>
      <c r="AW535" s="52"/>
      <c r="AX535" s="51"/>
      <c r="AY535" s="51"/>
      <c r="AZ535" s="51"/>
      <c r="BA535" s="52"/>
      <c r="BB535" s="52"/>
      <c r="BC535" s="52"/>
    </row>
    <row r="536" spans="1:55" ht="13" x14ac:dyDescent="0.3">
      <c r="A536" s="23">
        <f>'4JSON'!A530</f>
        <v>75210</v>
      </c>
      <c r="B536" s="20" t="str">
        <f>'4JSON'!B530</f>
        <v>Ferry Terminal Workers</v>
      </c>
      <c r="C536" s="24" t="str">
        <f>'4JSON'!D530</f>
        <v>OMd</v>
      </c>
      <c r="D536" s="24" t="e">
        <f ca="1">ABS(D$5-'4JSON'!C530)</f>
        <v>#VALUE!</v>
      </c>
      <c r="E536" s="24">
        <f ca="1">ABS(E$5-'4JSON'!E530)</f>
        <v>2</v>
      </c>
      <c r="F536" s="24">
        <f ca="1">ABS(F$5-'4JSON'!F530)</f>
        <v>3</v>
      </c>
      <c r="G536" s="24">
        <f ca="1">ABS(G$5-'4JSON'!G530)</f>
        <v>2</v>
      </c>
      <c r="H536" s="24">
        <f ca="1">ABS(H$5-'4JSON'!H530)</f>
        <v>3</v>
      </c>
      <c r="I536" s="24">
        <f>ABS(I$5-'4JSON'!I530)</f>
        <v>0</v>
      </c>
      <c r="J536" s="24">
        <f>ABS(J$5-'4JSON'!J530)</f>
        <v>0</v>
      </c>
      <c r="K536" s="24">
        <f>ABS(K$5-'4JSON'!K530)</f>
        <v>0</v>
      </c>
      <c r="L536" s="24">
        <f>ABS(L$5-'4JSON'!L530)</f>
        <v>0</v>
      </c>
      <c r="M536" s="53" t="e">
        <f t="shared" ca="1" si="8"/>
        <v>#VALUE!</v>
      </c>
      <c r="N536" s="56" t="e">
        <f t="shared" ca="1" si="9"/>
        <v>#VALUE!</v>
      </c>
      <c r="P536" s="51"/>
      <c r="Q536" s="51"/>
      <c r="S536" s="51"/>
      <c r="T536" s="51"/>
      <c r="Z536" s="55" t="str">
        <f t="shared" si="10"/>
        <v>OMD</v>
      </c>
      <c r="AF536" s="51"/>
      <c r="AG536" s="51"/>
      <c r="AH536" s="51"/>
      <c r="AI536" s="52"/>
      <c r="AJ536" s="52"/>
      <c r="AK536" s="52"/>
      <c r="AL536" s="51"/>
      <c r="AM536" s="51"/>
      <c r="AN536" s="51"/>
      <c r="AO536" s="52"/>
      <c r="AP536" s="52"/>
      <c r="AQ536" s="52"/>
      <c r="AR536" s="51"/>
      <c r="AS536" s="51"/>
      <c r="AT536" s="51"/>
      <c r="AU536" s="52"/>
      <c r="AV536" s="52"/>
      <c r="AW536" s="52"/>
      <c r="AX536" s="51"/>
      <c r="AY536" s="51"/>
      <c r="AZ536" s="51"/>
      <c r="BA536" s="52"/>
      <c r="BB536" s="52"/>
      <c r="BC536" s="52"/>
    </row>
    <row r="537" spans="1:55" ht="13" x14ac:dyDescent="0.3">
      <c r="A537" s="23">
        <f>'4JSON'!A531</f>
        <v>94105</v>
      </c>
      <c r="B537" s="20" t="str">
        <f>'4JSON'!B531</f>
        <v>Forging Machine Operators</v>
      </c>
      <c r="C537" s="24" t="str">
        <f>'4JSON'!D531</f>
        <v>OMd</v>
      </c>
      <c r="D537" s="24" t="e">
        <f ca="1">ABS(D$5-'4JSON'!C531)</f>
        <v>#VALUE!</v>
      </c>
      <c r="E537" s="24">
        <f ca="1">ABS(E$5-'4JSON'!E531)</f>
        <v>2</v>
      </c>
      <c r="F537" s="24">
        <f ca="1">ABS(F$5-'4JSON'!F531)</f>
        <v>3</v>
      </c>
      <c r="G537" s="24">
        <f ca="1">ABS(G$5-'4JSON'!G531)</f>
        <v>2</v>
      </c>
      <c r="H537" s="24">
        <f ca="1">ABS(H$5-'4JSON'!H531)</f>
        <v>3</v>
      </c>
      <c r="I537" s="24">
        <f>ABS(I$5-'4JSON'!I531)</f>
        <v>0</v>
      </c>
      <c r="J537" s="24">
        <f>ABS(J$5-'4JSON'!J531)</f>
        <v>0</v>
      </c>
      <c r="K537" s="24">
        <f>ABS(K$5-'4JSON'!K531)</f>
        <v>0</v>
      </c>
      <c r="L537" s="24">
        <f>ABS(L$5-'4JSON'!L531)</f>
        <v>0</v>
      </c>
      <c r="M537" s="53" t="e">
        <f t="shared" ca="1" si="8"/>
        <v>#VALUE!</v>
      </c>
      <c r="N537" s="56" t="e">
        <f t="shared" ca="1" si="9"/>
        <v>#VALUE!</v>
      </c>
      <c r="P537" s="51"/>
      <c r="Q537" s="51"/>
      <c r="S537" s="51"/>
      <c r="T537" s="51"/>
      <c r="Z537" s="55" t="str">
        <f t="shared" si="10"/>
        <v>OMD</v>
      </c>
      <c r="AF537" s="51"/>
      <c r="AG537" s="51"/>
      <c r="AH537" s="51"/>
      <c r="AI537" s="52"/>
      <c r="AJ537" s="52"/>
      <c r="AK537" s="52"/>
      <c r="AL537" s="51"/>
      <c r="AM537" s="51"/>
      <c r="AN537" s="51"/>
      <c r="AO537" s="52"/>
      <c r="AP537" s="52"/>
      <c r="AQ537" s="52"/>
      <c r="AR537" s="51"/>
      <c r="AS537" s="51"/>
      <c r="AT537" s="51"/>
      <c r="AU537" s="52"/>
      <c r="AV537" s="52"/>
      <c r="AW537" s="52"/>
      <c r="AX537" s="51"/>
      <c r="AY537" s="51"/>
      <c r="AZ537" s="51"/>
      <c r="BA537" s="52"/>
      <c r="BB537" s="52"/>
      <c r="BC537" s="52"/>
    </row>
    <row r="538" spans="1:55" ht="13" x14ac:dyDescent="0.3">
      <c r="A538" s="23">
        <f>'4JSON'!A532</f>
        <v>65311</v>
      </c>
      <c r="B538" s="20" t="str">
        <f>'4JSON'!B532</f>
        <v>Furnace and Ventilation System Cleaners</v>
      </c>
      <c r="C538" s="24" t="str">
        <f>'4JSON'!D532</f>
        <v>OMd</v>
      </c>
      <c r="D538" s="24" t="e">
        <f ca="1">ABS(D$5-'4JSON'!C532)</f>
        <v>#VALUE!</v>
      </c>
      <c r="E538" s="24">
        <f ca="1">ABS(E$5-'4JSON'!E532)</f>
        <v>2</v>
      </c>
      <c r="F538" s="24">
        <f ca="1">ABS(F$5-'4JSON'!F532)</f>
        <v>3</v>
      </c>
      <c r="G538" s="24">
        <f ca="1">ABS(G$5-'4JSON'!G532)</f>
        <v>2</v>
      </c>
      <c r="H538" s="24">
        <f ca="1">ABS(H$5-'4JSON'!H532)</f>
        <v>3</v>
      </c>
      <c r="I538" s="24">
        <f>ABS(I$5-'4JSON'!I532)</f>
        <v>0</v>
      </c>
      <c r="J538" s="24">
        <f>ABS(J$5-'4JSON'!J532)</f>
        <v>0</v>
      </c>
      <c r="K538" s="24">
        <f>ABS(K$5-'4JSON'!K532)</f>
        <v>0</v>
      </c>
      <c r="L538" s="24">
        <f>ABS(L$5-'4JSON'!L532)</f>
        <v>0</v>
      </c>
      <c r="M538" s="53" t="e">
        <f t="shared" ca="1" si="8"/>
        <v>#VALUE!</v>
      </c>
      <c r="N538" s="56" t="e">
        <f t="shared" ca="1" si="9"/>
        <v>#VALUE!</v>
      </c>
      <c r="P538" s="51"/>
      <c r="Q538" s="51"/>
      <c r="S538" s="51"/>
      <c r="T538" s="51"/>
      <c r="Z538" s="55" t="str">
        <f t="shared" si="10"/>
        <v>OMD</v>
      </c>
      <c r="AF538" s="51"/>
      <c r="AG538" s="51"/>
      <c r="AH538" s="51"/>
      <c r="AI538" s="52"/>
      <c r="AJ538" s="52"/>
      <c r="AK538" s="52"/>
      <c r="AL538" s="51"/>
      <c r="AM538" s="51"/>
      <c r="AN538" s="51"/>
      <c r="AO538" s="52"/>
      <c r="AP538" s="52"/>
      <c r="AQ538" s="52"/>
      <c r="AR538" s="51"/>
      <c r="AS538" s="51"/>
      <c r="AT538" s="51"/>
      <c r="AU538" s="52"/>
      <c r="AV538" s="52"/>
      <c r="AW538" s="52"/>
      <c r="AX538" s="51"/>
      <c r="AY538" s="51"/>
      <c r="AZ538" s="51"/>
      <c r="BA538" s="52"/>
      <c r="BB538" s="52"/>
      <c r="BC538" s="52"/>
    </row>
    <row r="539" spans="1:55" ht="13" x14ac:dyDescent="0.3">
      <c r="A539" s="23">
        <f>'4JSON'!A533</f>
        <v>94141</v>
      </c>
      <c r="B539" s="20" t="str">
        <f>'4JSON'!B533</f>
        <v>Industrial Butchers</v>
      </c>
      <c r="C539" s="24" t="str">
        <f>'4JSON'!D533</f>
        <v>OMd</v>
      </c>
      <c r="D539" s="24" t="e">
        <f ca="1">ABS(D$5-'4JSON'!C533)</f>
        <v>#VALUE!</v>
      </c>
      <c r="E539" s="24">
        <f ca="1">ABS(E$5-'4JSON'!E533)</f>
        <v>2</v>
      </c>
      <c r="F539" s="24">
        <f ca="1">ABS(F$5-'4JSON'!F533)</f>
        <v>3</v>
      </c>
      <c r="G539" s="24">
        <f ca="1">ABS(G$5-'4JSON'!G533)</f>
        <v>2</v>
      </c>
      <c r="H539" s="24">
        <f ca="1">ABS(H$5-'4JSON'!H533)</f>
        <v>3</v>
      </c>
      <c r="I539" s="24">
        <f>ABS(I$5-'4JSON'!I533)</f>
        <v>0</v>
      </c>
      <c r="J539" s="24">
        <f>ABS(J$5-'4JSON'!J533)</f>
        <v>0</v>
      </c>
      <c r="K539" s="24">
        <f>ABS(K$5-'4JSON'!K533)</f>
        <v>0</v>
      </c>
      <c r="L539" s="24">
        <f>ABS(L$5-'4JSON'!L533)</f>
        <v>0</v>
      </c>
      <c r="M539" s="53" t="e">
        <f t="shared" ca="1" si="8"/>
        <v>#VALUE!</v>
      </c>
      <c r="N539" s="56" t="e">
        <f t="shared" ca="1" si="9"/>
        <v>#VALUE!</v>
      </c>
      <c r="P539" s="51"/>
      <c r="Q539" s="51"/>
      <c r="S539" s="51"/>
      <c r="T539" s="51"/>
      <c r="Z539" s="55" t="str">
        <f t="shared" si="10"/>
        <v>OMD</v>
      </c>
      <c r="AF539" s="51"/>
      <c r="AG539" s="51"/>
      <c r="AH539" s="51"/>
      <c r="AI539" s="52"/>
      <c r="AJ539" s="52"/>
      <c r="AK539" s="52"/>
      <c r="AL539" s="51"/>
      <c r="AM539" s="51"/>
      <c r="AN539" s="51"/>
      <c r="AO539" s="52"/>
      <c r="AP539" s="52"/>
      <c r="AQ539" s="52"/>
      <c r="AR539" s="51"/>
      <c r="AS539" s="51"/>
      <c r="AT539" s="51"/>
      <c r="AU539" s="52"/>
      <c r="AV539" s="52"/>
      <c r="AW539" s="52"/>
      <c r="AX539" s="51"/>
      <c r="AY539" s="51"/>
      <c r="AZ539" s="51"/>
      <c r="BA539" s="52"/>
      <c r="BB539" s="52"/>
      <c r="BC539" s="52"/>
    </row>
    <row r="540" spans="1:55" ht="13" x14ac:dyDescent="0.3">
      <c r="A540" s="23">
        <f>'4JSON'!A534</f>
        <v>94141</v>
      </c>
      <c r="B540" s="20" t="str">
        <f>'4JSON'!B534</f>
        <v>Industrial Meat Cutters</v>
      </c>
      <c r="C540" s="24" t="str">
        <f>'4JSON'!D534</f>
        <v>OMd</v>
      </c>
      <c r="D540" s="24" t="e">
        <f ca="1">ABS(D$5-'4JSON'!C534)</f>
        <v>#VALUE!</v>
      </c>
      <c r="E540" s="24">
        <f ca="1">ABS(E$5-'4JSON'!E534)</f>
        <v>2</v>
      </c>
      <c r="F540" s="24">
        <f ca="1">ABS(F$5-'4JSON'!F534)</f>
        <v>3</v>
      </c>
      <c r="G540" s="24">
        <f ca="1">ABS(G$5-'4JSON'!G534)</f>
        <v>2</v>
      </c>
      <c r="H540" s="24">
        <f ca="1">ABS(H$5-'4JSON'!H534)</f>
        <v>3</v>
      </c>
      <c r="I540" s="24">
        <f>ABS(I$5-'4JSON'!I534)</f>
        <v>0</v>
      </c>
      <c r="J540" s="24">
        <f>ABS(J$5-'4JSON'!J534)</f>
        <v>0</v>
      </c>
      <c r="K540" s="24">
        <f>ABS(K$5-'4JSON'!K534)</f>
        <v>0</v>
      </c>
      <c r="L540" s="24">
        <f>ABS(L$5-'4JSON'!L534)</f>
        <v>0</v>
      </c>
      <c r="M540" s="53" t="e">
        <f t="shared" ca="1" si="8"/>
        <v>#VALUE!</v>
      </c>
      <c r="N540" s="56" t="e">
        <f t="shared" ca="1" si="9"/>
        <v>#VALUE!</v>
      </c>
      <c r="P540" s="51"/>
      <c r="Q540" s="51"/>
      <c r="S540" s="51"/>
      <c r="T540" s="51"/>
      <c r="Z540" s="55" t="str">
        <f t="shared" si="10"/>
        <v>OMD</v>
      </c>
      <c r="AF540" s="51"/>
      <c r="AG540" s="51"/>
      <c r="AH540" s="51"/>
      <c r="AI540" s="52"/>
      <c r="AJ540" s="52"/>
      <c r="AK540" s="52"/>
      <c r="AL540" s="51"/>
      <c r="AM540" s="51"/>
      <c r="AN540" s="51"/>
      <c r="AO540" s="52"/>
      <c r="AP540" s="52"/>
      <c r="AQ540" s="52"/>
      <c r="AR540" s="51"/>
      <c r="AS540" s="51"/>
      <c r="AT540" s="51"/>
      <c r="AU540" s="52"/>
      <c r="AV540" s="52"/>
      <c r="AW540" s="52"/>
      <c r="AX540" s="51"/>
      <c r="AY540" s="51"/>
      <c r="AZ540" s="51"/>
      <c r="BA540" s="52"/>
      <c r="BB540" s="52"/>
      <c r="BC540" s="52"/>
    </row>
    <row r="541" spans="1:55" ht="13" x14ac:dyDescent="0.3">
      <c r="A541" s="23">
        <f>'4JSON'!A535</f>
        <v>75210</v>
      </c>
      <c r="B541" s="20" t="str">
        <f>'4JSON'!B535</f>
        <v>Lock Equipment Operators</v>
      </c>
      <c r="C541" s="24" t="str">
        <f>'4JSON'!D535</f>
        <v>OMd</v>
      </c>
      <c r="D541" s="24" t="e">
        <f ca="1">ABS(D$5-'4JSON'!C535)</f>
        <v>#VALUE!</v>
      </c>
      <c r="E541" s="24">
        <f ca="1">ABS(E$5-'4JSON'!E535)</f>
        <v>2</v>
      </c>
      <c r="F541" s="24">
        <f ca="1">ABS(F$5-'4JSON'!F535)</f>
        <v>3</v>
      </c>
      <c r="G541" s="24">
        <f ca="1">ABS(G$5-'4JSON'!G535)</f>
        <v>2</v>
      </c>
      <c r="H541" s="24">
        <f ca="1">ABS(H$5-'4JSON'!H535)</f>
        <v>3</v>
      </c>
      <c r="I541" s="24">
        <f>ABS(I$5-'4JSON'!I535)</f>
        <v>0</v>
      </c>
      <c r="J541" s="24">
        <f>ABS(J$5-'4JSON'!J535)</f>
        <v>0</v>
      </c>
      <c r="K541" s="24">
        <f>ABS(K$5-'4JSON'!K535)</f>
        <v>0</v>
      </c>
      <c r="L541" s="24">
        <f>ABS(L$5-'4JSON'!L535)</f>
        <v>0</v>
      </c>
      <c r="M541" s="53" t="e">
        <f t="shared" ca="1" si="8"/>
        <v>#VALUE!</v>
      </c>
      <c r="N541" s="56" t="e">
        <f t="shared" ca="1" si="9"/>
        <v>#VALUE!</v>
      </c>
      <c r="P541" s="51"/>
      <c r="Q541" s="51"/>
      <c r="S541" s="51"/>
      <c r="T541" s="51"/>
      <c r="Z541" s="55" t="str">
        <f t="shared" si="10"/>
        <v>OMD</v>
      </c>
      <c r="AF541" s="51"/>
      <c r="AG541" s="51"/>
      <c r="AH541" s="51"/>
      <c r="AI541" s="52"/>
      <c r="AJ541" s="52"/>
      <c r="AK541" s="52"/>
      <c r="AL541" s="51"/>
      <c r="AM541" s="51"/>
      <c r="AN541" s="51"/>
      <c r="AO541" s="52"/>
      <c r="AP541" s="52"/>
      <c r="AQ541" s="52"/>
      <c r="AR541" s="51"/>
      <c r="AS541" s="51"/>
      <c r="AT541" s="51"/>
      <c r="AU541" s="52"/>
      <c r="AV541" s="52"/>
      <c r="AW541" s="52"/>
      <c r="AX541" s="51"/>
      <c r="AY541" s="51"/>
      <c r="AZ541" s="51"/>
      <c r="BA541" s="52"/>
      <c r="BB541" s="52"/>
      <c r="BC541" s="52"/>
    </row>
    <row r="542" spans="1:55" ht="13" x14ac:dyDescent="0.3">
      <c r="A542" s="23">
        <f>'4JSON'!A536</f>
        <v>94204</v>
      </c>
      <c r="B542" s="20" t="str">
        <f>'4JSON'!B536</f>
        <v>Mechanical Inspectors</v>
      </c>
      <c r="C542" s="24" t="str">
        <f>'4JSON'!D536</f>
        <v>OMd</v>
      </c>
      <c r="D542" s="24" t="e">
        <f ca="1">ABS(D$5-'4JSON'!C536)</f>
        <v>#VALUE!</v>
      </c>
      <c r="E542" s="24">
        <f ca="1">ABS(E$5-'4JSON'!E536)</f>
        <v>2</v>
      </c>
      <c r="F542" s="24">
        <f ca="1">ABS(F$5-'4JSON'!F536)</f>
        <v>3</v>
      </c>
      <c r="G542" s="24">
        <f ca="1">ABS(G$5-'4JSON'!G536)</f>
        <v>2</v>
      </c>
      <c r="H542" s="24">
        <f ca="1">ABS(H$5-'4JSON'!H536)</f>
        <v>3</v>
      </c>
      <c r="I542" s="24">
        <f>ABS(I$5-'4JSON'!I536)</f>
        <v>0</v>
      </c>
      <c r="J542" s="24">
        <f>ABS(J$5-'4JSON'!J536)</f>
        <v>0</v>
      </c>
      <c r="K542" s="24">
        <f>ABS(K$5-'4JSON'!K536)</f>
        <v>0</v>
      </c>
      <c r="L542" s="24">
        <f>ABS(L$5-'4JSON'!L536)</f>
        <v>0</v>
      </c>
      <c r="M542" s="53" t="e">
        <f t="shared" ca="1" si="8"/>
        <v>#VALUE!</v>
      </c>
      <c r="N542" s="56" t="e">
        <f t="shared" ca="1" si="9"/>
        <v>#VALUE!</v>
      </c>
      <c r="P542" s="51"/>
      <c r="Q542" s="51"/>
      <c r="S542" s="51"/>
      <c r="T542" s="51"/>
      <c r="Z542" s="55" t="str">
        <f t="shared" si="10"/>
        <v>OMD</v>
      </c>
      <c r="AF542" s="51"/>
      <c r="AG542" s="51"/>
      <c r="AH542" s="51"/>
      <c r="AI542" s="52"/>
      <c r="AJ542" s="52"/>
      <c r="AK542" s="52"/>
      <c r="AL542" s="51"/>
      <c r="AM542" s="51"/>
      <c r="AN542" s="51"/>
      <c r="AO542" s="52"/>
      <c r="AP542" s="52"/>
      <c r="AQ542" s="52"/>
      <c r="AR542" s="51"/>
      <c r="AS542" s="51"/>
      <c r="AT542" s="51"/>
      <c r="AU542" s="52"/>
      <c r="AV542" s="52"/>
      <c r="AW542" s="52"/>
      <c r="AX542" s="51"/>
      <c r="AY542" s="51"/>
      <c r="AZ542" s="51"/>
      <c r="BA542" s="52"/>
      <c r="BB542" s="52"/>
      <c r="BC542" s="52"/>
    </row>
    <row r="543" spans="1:55" ht="13" x14ac:dyDescent="0.3">
      <c r="A543" s="23">
        <f>'4JSON'!A537</f>
        <v>83101</v>
      </c>
      <c r="B543" s="20" t="str">
        <f>'4JSON'!B537</f>
        <v>Oil and Gas Well Drilling Workers</v>
      </c>
      <c r="C543" s="24" t="str">
        <f>'4JSON'!D537</f>
        <v>OMd</v>
      </c>
      <c r="D543" s="24" t="e">
        <f ca="1">ABS(D$5-'4JSON'!C537)</f>
        <v>#VALUE!</v>
      </c>
      <c r="E543" s="24">
        <f ca="1">ABS(E$5-'4JSON'!E537)</f>
        <v>2</v>
      </c>
      <c r="F543" s="24">
        <f ca="1">ABS(F$5-'4JSON'!F537)</f>
        <v>3</v>
      </c>
      <c r="G543" s="24">
        <f ca="1">ABS(G$5-'4JSON'!G537)</f>
        <v>2</v>
      </c>
      <c r="H543" s="24">
        <f ca="1">ABS(H$5-'4JSON'!H537)</f>
        <v>3</v>
      </c>
      <c r="I543" s="24">
        <f>ABS(I$5-'4JSON'!I537)</f>
        <v>0</v>
      </c>
      <c r="J543" s="24">
        <f>ABS(J$5-'4JSON'!J537)</f>
        <v>0</v>
      </c>
      <c r="K543" s="24">
        <f>ABS(K$5-'4JSON'!K537)</f>
        <v>0</v>
      </c>
      <c r="L543" s="24">
        <f>ABS(L$5-'4JSON'!L537)</f>
        <v>0</v>
      </c>
      <c r="M543" s="53" t="e">
        <f t="shared" ca="1" si="8"/>
        <v>#VALUE!</v>
      </c>
      <c r="N543" s="56" t="e">
        <f t="shared" ca="1" si="9"/>
        <v>#VALUE!</v>
      </c>
      <c r="P543" s="51"/>
      <c r="Q543" s="51"/>
      <c r="S543" s="51"/>
      <c r="T543" s="51"/>
      <c r="Z543" s="55" t="str">
        <f t="shared" si="10"/>
        <v>OMD</v>
      </c>
      <c r="AF543" s="51"/>
      <c r="AG543" s="51"/>
      <c r="AH543" s="51"/>
      <c r="AI543" s="52"/>
      <c r="AJ543" s="52"/>
      <c r="AK543" s="52"/>
      <c r="AL543" s="51"/>
      <c r="AM543" s="51"/>
      <c r="AN543" s="51"/>
      <c r="AO543" s="52"/>
      <c r="AP543" s="52"/>
      <c r="AQ543" s="52"/>
      <c r="AR543" s="51"/>
      <c r="AS543" s="51"/>
      <c r="AT543" s="51"/>
      <c r="AU543" s="52"/>
      <c r="AV543" s="52"/>
      <c r="AW543" s="52"/>
      <c r="AX543" s="51"/>
      <c r="AY543" s="51"/>
      <c r="AZ543" s="51"/>
      <c r="BA543" s="52"/>
      <c r="BB543" s="52"/>
      <c r="BC543" s="52"/>
    </row>
    <row r="544" spans="1:55" ht="13" x14ac:dyDescent="0.3">
      <c r="A544" s="23">
        <f>'4JSON'!A538</f>
        <v>94141</v>
      </c>
      <c r="B544" s="20" t="str">
        <f>'4JSON'!B538</f>
        <v>Poultry Preparers</v>
      </c>
      <c r="C544" s="24" t="str">
        <f>'4JSON'!D538</f>
        <v>OMd</v>
      </c>
      <c r="D544" s="24" t="e">
        <f ca="1">ABS(D$5-'4JSON'!C538)</f>
        <v>#VALUE!</v>
      </c>
      <c r="E544" s="24">
        <f ca="1">ABS(E$5-'4JSON'!E538)</f>
        <v>2</v>
      </c>
      <c r="F544" s="24">
        <f ca="1">ABS(F$5-'4JSON'!F538)</f>
        <v>3</v>
      </c>
      <c r="G544" s="24">
        <f ca="1">ABS(G$5-'4JSON'!G538)</f>
        <v>2</v>
      </c>
      <c r="H544" s="24">
        <f ca="1">ABS(H$5-'4JSON'!H538)</f>
        <v>3</v>
      </c>
      <c r="I544" s="24">
        <f>ABS(I$5-'4JSON'!I538)</f>
        <v>0</v>
      </c>
      <c r="J544" s="24">
        <f>ABS(J$5-'4JSON'!J538)</f>
        <v>0</v>
      </c>
      <c r="K544" s="24">
        <f>ABS(K$5-'4JSON'!K538)</f>
        <v>0</v>
      </c>
      <c r="L544" s="24">
        <f>ABS(L$5-'4JSON'!L538)</f>
        <v>0</v>
      </c>
      <c r="M544" s="53" t="e">
        <f t="shared" ca="1" si="8"/>
        <v>#VALUE!</v>
      </c>
      <c r="N544" s="56" t="e">
        <f t="shared" ca="1" si="9"/>
        <v>#VALUE!</v>
      </c>
      <c r="P544" s="51"/>
      <c r="Q544" s="51"/>
      <c r="S544" s="51"/>
      <c r="T544" s="51"/>
      <c r="Z544" s="55" t="str">
        <f t="shared" si="10"/>
        <v>OMD</v>
      </c>
      <c r="AF544" s="51"/>
      <c r="AG544" s="51"/>
      <c r="AH544" s="51"/>
      <c r="AI544" s="52"/>
      <c r="AJ544" s="52"/>
      <c r="AK544" s="52"/>
      <c r="AL544" s="51"/>
      <c r="AM544" s="51"/>
      <c r="AN544" s="51"/>
      <c r="AO544" s="52"/>
      <c r="AP544" s="52"/>
      <c r="AQ544" s="52"/>
      <c r="AR544" s="51"/>
      <c r="AS544" s="51"/>
      <c r="AT544" s="51"/>
      <c r="AU544" s="52"/>
      <c r="AV544" s="52"/>
      <c r="AW544" s="52"/>
      <c r="AX544" s="51"/>
      <c r="AY544" s="51"/>
      <c r="AZ544" s="51"/>
      <c r="BA544" s="52"/>
      <c r="BB544" s="52"/>
      <c r="BC544" s="52"/>
    </row>
    <row r="545" spans="1:55" ht="13" x14ac:dyDescent="0.3">
      <c r="A545" s="23">
        <f>'4JSON'!A539</f>
        <v>65311</v>
      </c>
      <c r="B545" s="20" t="str">
        <f>'4JSON'!B539</f>
        <v>Sandblasters</v>
      </c>
      <c r="C545" s="24" t="str">
        <f>'4JSON'!D539</f>
        <v>OMd</v>
      </c>
      <c r="D545" s="24" t="e">
        <f ca="1">ABS(D$5-'4JSON'!C539)</f>
        <v>#VALUE!</v>
      </c>
      <c r="E545" s="24">
        <f ca="1">ABS(E$5-'4JSON'!E539)</f>
        <v>2</v>
      </c>
      <c r="F545" s="24">
        <f ca="1">ABS(F$5-'4JSON'!F539)</f>
        <v>3</v>
      </c>
      <c r="G545" s="24">
        <f ca="1">ABS(G$5-'4JSON'!G539)</f>
        <v>2</v>
      </c>
      <c r="H545" s="24">
        <f ca="1">ABS(H$5-'4JSON'!H539)</f>
        <v>3</v>
      </c>
      <c r="I545" s="24">
        <f>ABS(I$5-'4JSON'!I539)</f>
        <v>0</v>
      </c>
      <c r="J545" s="24">
        <f>ABS(J$5-'4JSON'!J539)</f>
        <v>0</v>
      </c>
      <c r="K545" s="24">
        <f>ABS(K$5-'4JSON'!K539)</f>
        <v>0</v>
      </c>
      <c r="L545" s="24">
        <f>ABS(L$5-'4JSON'!L539)</f>
        <v>0</v>
      </c>
      <c r="M545" s="53" t="e">
        <f t="shared" ca="1" si="8"/>
        <v>#VALUE!</v>
      </c>
      <c r="N545" s="56" t="e">
        <f t="shared" ca="1" si="9"/>
        <v>#VALUE!</v>
      </c>
      <c r="P545" s="51"/>
      <c r="Q545" s="51"/>
      <c r="S545" s="51"/>
      <c r="T545" s="51"/>
      <c r="Z545" s="55" t="str">
        <f t="shared" si="10"/>
        <v>OMD</v>
      </c>
      <c r="AF545" s="51"/>
      <c r="AG545" s="51"/>
      <c r="AH545" s="51"/>
      <c r="AI545" s="52"/>
      <c r="AJ545" s="52"/>
      <c r="AK545" s="52"/>
      <c r="AL545" s="51"/>
      <c r="AM545" s="51"/>
      <c r="AN545" s="51"/>
      <c r="AO545" s="52"/>
      <c r="AP545" s="52"/>
      <c r="AQ545" s="52"/>
      <c r="AR545" s="51"/>
      <c r="AS545" s="51"/>
      <c r="AT545" s="51"/>
      <c r="AU545" s="52"/>
      <c r="AV545" s="52"/>
      <c r="AW545" s="52"/>
      <c r="AX545" s="51"/>
      <c r="AY545" s="51"/>
      <c r="AZ545" s="51"/>
      <c r="BA545" s="52"/>
      <c r="BB545" s="52"/>
      <c r="BC545" s="52"/>
    </row>
    <row r="546" spans="1:55" ht="13" x14ac:dyDescent="0.3">
      <c r="A546" s="23">
        <f>'4JSON'!A540</f>
        <v>94141</v>
      </c>
      <c r="B546" s="20" t="str">
        <f>'4JSON'!B540</f>
        <v>Trimmers</v>
      </c>
      <c r="C546" s="24" t="str">
        <f>'4JSON'!D540</f>
        <v>OMd</v>
      </c>
      <c r="D546" s="24" t="e">
        <f ca="1">ABS(D$5-'4JSON'!C540)</f>
        <v>#VALUE!</v>
      </c>
      <c r="E546" s="24">
        <f ca="1">ABS(E$5-'4JSON'!E540)</f>
        <v>2</v>
      </c>
      <c r="F546" s="24">
        <f ca="1">ABS(F$5-'4JSON'!F540)</f>
        <v>3</v>
      </c>
      <c r="G546" s="24">
        <f ca="1">ABS(G$5-'4JSON'!G540)</f>
        <v>2</v>
      </c>
      <c r="H546" s="24">
        <f ca="1">ABS(H$5-'4JSON'!H540)</f>
        <v>3</v>
      </c>
      <c r="I546" s="24">
        <f>ABS(I$5-'4JSON'!I540)</f>
        <v>0</v>
      </c>
      <c r="J546" s="24">
        <f>ABS(J$5-'4JSON'!J540)</f>
        <v>0</v>
      </c>
      <c r="K546" s="24">
        <f>ABS(K$5-'4JSON'!K540)</f>
        <v>0</v>
      </c>
      <c r="L546" s="24">
        <f>ABS(L$5-'4JSON'!L540)</f>
        <v>0</v>
      </c>
      <c r="M546" s="53" t="e">
        <f t="shared" ca="1" si="8"/>
        <v>#VALUE!</v>
      </c>
      <c r="N546" s="56" t="e">
        <f t="shared" ca="1" si="9"/>
        <v>#VALUE!</v>
      </c>
      <c r="P546" s="51"/>
      <c r="Q546" s="51"/>
      <c r="S546" s="51"/>
      <c r="T546" s="51"/>
      <c r="Z546" s="55" t="str">
        <f t="shared" si="10"/>
        <v>OMD</v>
      </c>
      <c r="AF546" s="51"/>
      <c r="AG546" s="51"/>
      <c r="AH546" s="51"/>
      <c r="AI546" s="52"/>
      <c r="AJ546" s="52"/>
      <c r="AK546" s="52"/>
      <c r="AL546" s="51"/>
      <c r="AM546" s="51"/>
      <c r="AN546" s="51"/>
      <c r="AO546" s="52"/>
      <c r="AP546" s="52"/>
      <c r="AQ546" s="52"/>
      <c r="AR546" s="51"/>
      <c r="AS546" s="51"/>
      <c r="AT546" s="51"/>
      <c r="AU546" s="52"/>
      <c r="AV546" s="52"/>
      <c r="AW546" s="52"/>
      <c r="AX546" s="51"/>
      <c r="AY546" s="51"/>
      <c r="AZ546" s="51"/>
      <c r="BA546" s="52"/>
      <c r="BB546" s="52"/>
      <c r="BC546" s="52"/>
    </row>
    <row r="547" spans="1:55" ht="13" x14ac:dyDescent="0.3">
      <c r="A547" s="23">
        <f>'4JSON'!A541</f>
        <v>84100</v>
      </c>
      <c r="B547" s="20" t="str">
        <f>'4JSON'!B541</f>
        <v>Underground Mine Service and Support Workers</v>
      </c>
      <c r="C547" s="24" t="str">
        <f>'4JSON'!D541</f>
        <v>OMd</v>
      </c>
      <c r="D547" s="24" t="e">
        <f ca="1">ABS(D$5-'4JSON'!C541)</f>
        <v>#VALUE!</v>
      </c>
      <c r="E547" s="24">
        <f ca="1">ABS(E$5-'4JSON'!E541)</f>
        <v>2</v>
      </c>
      <c r="F547" s="24">
        <f ca="1">ABS(F$5-'4JSON'!F541)</f>
        <v>3</v>
      </c>
      <c r="G547" s="24">
        <f ca="1">ABS(G$5-'4JSON'!G541)</f>
        <v>2</v>
      </c>
      <c r="H547" s="24">
        <f ca="1">ABS(H$5-'4JSON'!H541)</f>
        <v>3</v>
      </c>
      <c r="I547" s="24">
        <f>ABS(I$5-'4JSON'!I541)</f>
        <v>0</v>
      </c>
      <c r="J547" s="24">
        <f>ABS(J$5-'4JSON'!J541)</f>
        <v>0</v>
      </c>
      <c r="K547" s="24">
        <f>ABS(K$5-'4JSON'!K541)</f>
        <v>0</v>
      </c>
      <c r="L547" s="24">
        <f>ABS(L$5-'4JSON'!L541)</f>
        <v>0</v>
      </c>
      <c r="M547" s="53" t="e">
        <f t="shared" ca="1" si="8"/>
        <v>#VALUE!</v>
      </c>
      <c r="N547" s="56" t="e">
        <f t="shared" ca="1" si="9"/>
        <v>#VALUE!</v>
      </c>
      <c r="P547" s="51"/>
      <c r="Q547" s="51"/>
      <c r="S547" s="51"/>
      <c r="T547" s="51"/>
      <c r="Z547" s="55" t="str">
        <f t="shared" si="10"/>
        <v>OMD</v>
      </c>
      <c r="AF547" s="51"/>
      <c r="AG547" s="51"/>
      <c r="AH547" s="51"/>
      <c r="AI547" s="52"/>
      <c r="AJ547" s="52"/>
      <c r="AK547" s="52"/>
      <c r="AL547" s="51"/>
      <c r="AM547" s="51"/>
      <c r="AN547" s="51"/>
      <c r="AO547" s="52"/>
      <c r="AP547" s="52"/>
      <c r="AQ547" s="52"/>
      <c r="AR547" s="51"/>
      <c r="AS547" s="51"/>
      <c r="AT547" s="51"/>
      <c r="AU547" s="52"/>
      <c r="AV547" s="52"/>
      <c r="AW547" s="52"/>
      <c r="AX547" s="51"/>
      <c r="AY547" s="51"/>
      <c r="AZ547" s="51"/>
      <c r="BA547" s="52"/>
      <c r="BB547" s="52"/>
      <c r="BC547" s="52"/>
    </row>
    <row r="548" spans="1:55" ht="13" x14ac:dyDescent="0.3">
      <c r="A548" s="23">
        <f>'4JSON'!A542</f>
        <v>65311</v>
      </c>
      <c r="B548" s="20" t="str">
        <f>'4JSON'!B542</f>
        <v>Vehicle Cleaners</v>
      </c>
      <c r="C548" s="24" t="str">
        <f>'4JSON'!D542</f>
        <v>OMd</v>
      </c>
      <c r="D548" s="24" t="e">
        <f ca="1">ABS(D$5-'4JSON'!C542)</f>
        <v>#VALUE!</v>
      </c>
      <c r="E548" s="24">
        <f ca="1">ABS(E$5-'4JSON'!E542)</f>
        <v>2</v>
      </c>
      <c r="F548" s="24">
        <f ca="1">ABS(F$5-'4JSON'!F542)</f>
        <v>3</v>
      </c>
      <c r="G548" s="24">
        <f ca="1">ABS(G$5-'4JSON'!G542)</f>
        <v>2</v>
      </c>
      <c r="H548" s="24">
        <f ca="1">ABS(H$5-'4JSON'!H542)</f>
        <v>3</v>
      </c>
      <c r="I548" s="24">
        <f>ABS(I$5-'4JSON'!I542)</f>
        <v>0</v>
      </c>
      <c r="J548" s="24">
        <f>ABS(J$5-'4JSON'!J542)</f>
        <v>0</v>
      </c>
      <c r="K548" s="24">
        <f>ABS(K$5-'4JSON'!K542)</f>
        <v>0</v>
      </c>
      <c r="L548" s="24">
        <f>ABS(L$5-'4JSON'!L542)</f>
        <v>0</v>
      </c>
      <c r="M548" s="53" t="e">
        <f t="shared" ca="1" si="8"/>
        <v>#VALUE!</v>
      </c>
      <c r="N548" s="56" t="e">
        <f t="shared" ca="1" si="9"/>
        <v>#VALUE!</v>
      </c>
      <c r="P548" s="51"/>
      <c r="Q548" s="51"/>
      <c r="S548" s="51"/>
      <c r="T548" s="51"/>
      <c r="Z548" s="55" t="str">
        <f t="shared" si="10"/>
        <v>OMD</v>
      </c>
      <c r="AF548" s="51"/>
      <c r="AG548" s="51"/>
      <c r="AH548" s="51"/>
      <c r="AI548" s="52"/>
      <c r="AJ548" s="52"/>
      <c r="AK548" s="52"/>
      <c r="AL548" s="51"/>
      <c r="AM548" s="51"/>
      <c r="AN548" s="51"/>
      <c r="AO548" s="52"/>
      <c r="AP548" s="52"/>
      <c r="AQ548" s="52"/>
      <c r="AR548" s="51"/>
      <c r="AS548" s="51"/>
      <c r="AT548" s="51"/>
      <c r="AU548" s="52"/>
      <c r="AV548" s="52"/>
      <c r="AW548" s="52"/>
      <c r="AX548" s="51"/>
      <c r="AY548" s="51"/>
      <c r="AZ548" s="51"/>
      <c r="BA548" s="52"/>
      <c r="BB548" s="52"/>
      <c r="BC548" s="52"/>
    </row>
    <row r="549" spans="1:55" ht="13" x14ac:dyDescent="0.3">
      <c r="A549" s="23">
        <f>'4JSON'!A543</f>
        <v>65311</v>
      </c>
      <c r="B549" s="20" t="str">
        <f>'4JSON'!B543</f>
        <v>Window Cleaners</v>
      </c>
      <c r="C549" s="24" t="str">
        <f>'4JSON'!D543</f>
        <v>OMd</v>
      </c>
      <c r="D549" s="24" t="e">
        <f ca="1">ABS(D$5-'4JSON'!C543)</f>
        <v>#VALUE!</v>
      </c>
      <c r="E549" s="24">
        <f ca="1">ABS(E$5-'4JSON'!E543)</f>
        <v>2</v>
      </c>
      <c r="F549" s="24">
        <f ca="1">ABS(F$5-'4JSON'!F543)</f>
        <v>3</v>
      </c>
      <c r="G549" s="24">
        <f ca="1">ABS(G$5-'4JSON'!G543)</f>
        <v>2</v>
      </c>
      <c r="H549" s="24">
        <f ca="1">ABS(H$5-'4JSON'!H543)</f>
        <v>3</v>
      </c>
      <c r="I549" s="24">
        <f>ABS(I$5-'4JSON'!I543)</f>
        <v>0</v>
      </c>
      <c r="J549" s="24">
        <f>ABS(J$5-'4JSON'!J543)</f>
        <v>0</v>
      </c>
      <c r="K549" s="24">
        <f>ABS(K$5-'4JSON'!K543)</f>
        <v>0</v>
      </c>
      <c r="L549" s="24">
        <f>ABS(L$5-'4JSON'!L543)</f>
        <v>0</v>
      </c>
      <c r="M549" s="53" t="e">
        <f t="shared" ca="1" si="8"/>
        <v>#VALUE!</v>
      </c>
      <c r="N549" s="56" t="e">
        <f t="shared" ca="1" si="9"/>
        <v>#VALUE!</v>
      </c>
      <c r="P549" s="51"/>
      <c r="Q549" s="51"/>
      <c r="S549" s="51"/>
      <c r="T549" s="51"/>
      <c r="Z549" s="55" t="str">
        <f t="shared" si="10"/>
        <v>OMD</v>
      </c>
      <c r="AF549" s="51"/>
      <c r="AG549" s="51"/>
      <c r="AH549" s="51"/>
      <c r="AI549" s="52"/>
      <c r="AJ549" s="52"/>
      <c r="AK549" s="52"/>
      <c r="AL549" s="51"/>
      <c r="AM549" s="51"/>
      <c r="AN549" s="51"/>
      <c r="AO549" s="52"/>
      <c r="AP549" s="52"/>
      <c r="AQ549" s="52"/>
      <c r="AR549" s="51"/>
      <c r="AS549" s="51"/>
      <c r="AT549" s="51"/>
      <c r="AU549" s="52"/>
      <c r="AV549" s="52"/>
      <c r="AW549" s="52"/>
      <c r="AX549" s="51"/>
      <c r="AY549" s="51"/>
      <c r="AZ549" s="51"/>
      <c r="BA549" s="52"/>
      <c r="BB549" s="52"/>
      <c r="BC549" s="52"/>
    </row>
    <row r="550" spans="1:55" ht="13" x14ac:dyDescent="0.3">
      <c r="A550" s="23">
        <f>'4JSON'!A544</f>
        <v>60031</v>
      </c>
      <c r="B550" s="20" t="str">
        <f>'4JSON'!B544</f>
        <v>Accommodation Service Managers</v>
      </c>
      <c r="C550" s="24" t="str">
        <f>'4JSON'!D544</f>
        <v>DMS</v>
      </c>
      <c r="D550" s="24" t="e">
        <f ca="1">ABS(D$5-'4JSON'!C544)</f>
        <v>#VALUE!</v>
      </c>
      <c r="E550" s="24">
        <f ca="1">ABS(E$5-'4JSON'!E544)</f>
        <v>2</v>
      </c>
      <c r="F550" s="24">
        <f ca="1">ABS(F$5-'4JSON'!F544)</f>
        <v>3</v>
      </c>
      <c r="G550" s="24">
        <f ca="1">ABS(G$5-'4JSON'!G544)</f>
        <v>2</v>
      </c>
      <c r="H550" s="24">
        <f ca="1">ABS(H$5-'4JSON'!H544)</f>
        <v>3</v>
      </c>
      <c r="I550" s="24">
        <f>ABS(I$5-'4JSON'!I544)</f>
        <v>0</v>
      </c>
      <c r="J550" s="24">
        <f>ABS(J$5-'4JSON'!J544)</f>
        <v>0</v>
      </c>
      <c r="K550" s="24">
        <f>ABS(K$5-'4JSON'!K544)</f>
        <v>0</v>
      </c>
      <c r="L550" s="24">
        <f>ABS(L$5-'4JSON'!L544)</f>
        <v>0</v>
      </c>
      <c r="M550" s="53" t="e">
        <f t="shared" ca="1" si="8"/>
        <v>#VALUE!</v>
      </c>
      <c r="N550" s="56" t="e">
        <f t="shared" ca="1" si="9"/>
        <v>#VALUE!</v>
      </c>
      <c r="P550" s="51"/>
      <c r="Q550" s="51"/>
      <c r="S550" s="51"/>
      <c r="T550" s="51"/>
      <c r="Z550" s="55" t="str">
        <f t="shared" si="10"/>
        <v>DMS</v>
      </c>
      <c r="AF550" s="51"/>
      <c r="AG550" s="51"/>
      <c r="AH550" s="51"/>
      <c r="AI550" s="52"/>
      <c r="AJ550" s="52"/>
      <c r="AK550" s="52"/>
      <c r="AL550" s="51"/>
      <c r="AM550" s="51"/>
      <c r="AN550" s="51"/>
      <c r="AO550" s="52"/>
      <c r="AP550" s="52"/>
      <c r="AQ550" s="52"/>
      <c r="AR550" s="51"/>
      <c r="AS550" s="51"/>
      <c r="AT550" s="51"/>
      <c r="AU550" s="52"/>
      <c r="AV550" s="52"/>
      <c r="AW550" s="52"/>
      <c r="AX550" s="51"/>
      <c r="AY550" s="51"/>
      <c r="AZ550" s="51"/>
      <c r="BA550" s="52"/>
      <c r="BB550" s="52"/>
      <c r="BC550" s="52"/>
    </row>
    <row r="551" spans="1:55" ht="13" x14ac:dyDescent="0.3">
      <c r="A551" s="23">
        <f>'4JSON'!A545</f>
        <v>22113</v>
      </c>
      <c r="B551" s="20" t="str">
        <f>'4JSON'!B545</f>
        <v>Conservation and Fishery Officers</v>
      </c>
      <c r="C551" s="24" t="str">
        <f>'4JSON'!D545</f>
        <v>DMS</v>
      </c>
      <c r="D551" s="24" t="e">
        <f ca="1">ABS(D$5-'4JSON'!C545)</f>
        <v>#VALUE!</v>
      </c>
      <c r="E551" s="24">
        <f ca="1">ABS(E$5-'4JSON'!E545)</f>
        <v>2</v>
      </c>
      <c r="F551" s="24">
        <f ca="1">ABS(F$5-'4JSON'!F545)</f>
        <v>3</v>
      </c>
      <c r="G551" s="24">
        <f ca="1">ABS(G$5-'4JSON'!G545)</f>
        <v>2</v>
      </c>
      <c r="H551" s="24">
        <f ca="1">ABS(H$5-'4JSON'!H545)</f>
        <v>3</v>
      </c>
      <c r="I551" s="24">
        <f>ABS(I$5-'4JSON'!I545)</f>
        <v>0</v>
      </c>
      <c r="J551" s="24">
        <f>ABS(J$5-'4JSON'!J545)</f>
        <v>0</v>
      </c>
      <c r="K551" s="24">
        <f>ABS(K$5-'4JSON'!K545)</f>
        <v>0</v>
      </c>
      <c r="L551" s="24">
        <f>ABS(L$5-'4JSON'!L545)</f>
        <v>0</v>
      </c>
      <c r="M551" s="53" t="e">
        <f t="shared" ca="1" si="8"/>
        <v>#VALUE!</v>
      </c>
      <c r="N551" s="56" t="e">
        <f t="shared" ca="1" si="9"/>
        <v>#VALUE!</v>
      </c>
      <c r="P551" s="51"/>
      <c r="Q551" s="51"/>
      <c r="S551" s="51"/>
      <c r="T551" s="51"/>
      <c r="Z551" s="55" t="str">
        <f t="shared" si="10"/>
        <v>DMS</v>
      </c>
      <c r="AF551" s="51"/>
      <c r="AG551" s="51"/>
      <c r="AH551" s="51"/>
      <c r="AI551" s="52"/>
      <c r="AJ551" s="52"/>
      <c r="AK551" s="52"/>
      <c r="AL551" s="51"/>
      <c r="AM551" s="51"/>
      <c r="AN551" s="51"/>
      <c r="AO551" s="52"/>
      <c r="AP551" s="52"/>
      <c r="AQ551" s="52"/>
      <c r="AR551" s="51"/>
      <c r="AS551" s="51"/>
      <c r="AT551" s="51"/>
      <c r="AU551" s="52"/>
      <c r="AV551" s="52"/>
      <c r="AW551" s="52"/>
      <c r="AX551" s="51"/>
      <c r="AY551" s="51"/>
      <c r="AZ551" s="51"/>
      <c r="BA551" s="52"/>
      <c r="BB551" s="52"/>
      <c r="BC551" s="52"/>
    </row>
    <row r="552" spans="1:55" ht="13" x14ac:dyDescent="0.3">
      <c r="A552" s="23">
        <f>'4JSON'!A546</f>
        <v>10021</v>
      </c>
      <c r="B552" s="20" t="str">
        <f>'4JSON'!B546</f>
        <v>Credit Managers</v>
      </c>
      <c r="C552" s="24" t="str">
        <f>'4JSON'!D546</f>
        <v>DMS</v>
      </c>
      <c r="D552" s="24" t="e">
        <f ca="1">ABS(D$5-'4JSON'!C546)</f>
        <v>#VALUE!</v>
      </c>
      <c r="E552" s="24">
        <f ca="1">ABS(E$5-'4JSON'!E546)</f>
        <v>2</v>
      </c>
      <c r="F552" s="24">
        <f ca="1">ABS(F$5-'4JSON'!F546)</f>
        <v>3</v>
      </c>
      <c r="G552" s="24">
        <f ca="1">ABS(G$5-'4JSON'!G546)</f>
        <v>2</v>
      </c>
      <c r="H552" s="24">
        <f ca="1">ABS(H$5-'4JSON'!H546)</f>
        <v>3</v>
      </c>
      <c r="I552" s="24">
        <f>ABS(I$5-'4JSON'!I546)</f>
        <v>0</v>
      </c>
      <c r="J552" s="24">
        <f>ABS(J$5-'4JSON'!J546)</f>
        <v>0</v>
      </c>
      <c r="K552" s="24">
        <f>ABS(K$5-'4JSON'!K546)</f>
        <v>0</v>
      </c>
      <c r="L552" s="24">
        <f>ABS(L$5-'4JSON'!L546)</f>
        <v>0</v>
      </c>
      <c r="M552" s="53" t="e">
        <f t="shared" ca="1" si="8"/>
        <v>#VALUE!</v>
      </c>
      <c r="N552" s="56" t="e">
        <f t="shared" ca="1" si="9"/>
        <v>#VALUE!</v>
      </c>
      <c r="P552" s="51"/>
      <c r="Q552" s="51"/>
      <c r="S552" s="51"/>
      <c r="T552" s="51"/>
      <c r="Z552" s="55" t="str">
        <f t="shared" si="10"/>
        <v>DMS</v>
      </c>
      <c r="AF552" s="51"/>
      <c r="AG552" s="51"/>
      <c r="AH552" s="51"/>
      <c r="AI552" s="52"/>
      <c r="AJ552" s="52"/>
      <c r="AK552" s="52"/>
      <c r="AL552" s="51"/>
      <c r="AM552" s="51"/>
      <c r="AN552" s="51"/>
      <c r="AO552" s="52"/>
      <c r="AP552" s="52"/>
      <c r="AQ552" s="52"/>
      <c r="AR552" s="51"/>
      <c r="AS552" s="51"/>
      <c r="AT552" s="51"/>
      <c r="AU552" s="52"/>
      <c r="AV552" s="52"/>
      <c r="AW552" s="52"/>
      <c r="AX552" s="51"/>
      <c r="AY552" s="51"/>
      <c r="AZ552" s="51"/>
      <c r="BA552" s="52"/>
      <c r="BB552" s="52"/>
      <c r="BC552" s="52"/>
    </row>
    <row r="553" spans="1:55" ht="13" x14ac:dyDescent="0.3">
      <c r="A553" s="23">
        <f>'4JSON'!A547</f>
        <v>43109</v>
      </c>
      <c r="B553" s="20" t="str">
        <f>'4JSON'!B547</f>
        <v>Driver's Licence Examiners</v>
      </c>
      <c r="C553" s="24" t="str">
        <f>'4JSON'!D547</f>
        <v>DMS</v>
      </c>
      <c r="D553" s="24" t="e">
        <f ca="1">ABS(D$5-'4JSON'!C547)</f>
        <v>#VALUE!</v>
      </c>
      <c r="E553" s="24">
        <f ca="1">ABS(E$5-'4JSON'!E547)</f>
        <v>2</v>
      </c>
      <c r="F553" s="24">
        <f ca="1">ABS(F$5-'4JSON'!F547)</f>
        <v>3</v>
      </c>
      <c r="G553" s="24">
        <f ca="1">ABS(G$5-'4JSON'!G547)</f>
        <v>2</v>
      </c>
      <c r="H553" s="24">
        <f ca="1">ABS(H$5-'4JSON'!H547)</f>
        <v>3</v>
      </c>
      <c r="I553" s="24">
        <f>ABS(I$5-'4JSON'!I547)</f>
        <v>0</v>
      </c>
      <c r="J553" s="24">
        <f>ABS(J$5-'4JSON'!J547)</f>
        <v>0</v>
      </c>
      <c r="K553" s="24">
        <f>ABS(K$5-'4JSON'!K547)</f>
        <v>0</v>
      </c>
      <c r="L553" s="24">
        <f>ABS(L$5-'4JSON'!L547)</f>
        <v>0</v>
      </c>
      <c r="M553" s="53" t="e">
        <f t="shared" ca="1" si="8"/>
        <v>#VALUE!</v>
      </c>
      <c r="N553" s="56" t="e">
        <f t="shared" ca="1" si="9"/>
        <v>#VALUE!</v>
      </c>
      <c r="P553" s="51"/>
      <c r="Q553" s="51"/>
      <c r="S553" s="51"/>
      <c r="T553" s="51"/>
      <c r="Z553" s="55" t="str">
        <f t="shared" si="10"/>
        <v>DMS</v>
      </c>
      <c r="AF553" s="51"/>
      <c r="AG553" s="51"/>
      <c r="AH553" s="51"/>
      <c r="AI553" s="52"/>
      <c r="AJ553" s="52"/>
      <c r="AK553" s="52"/>
      <c r="AL553" s="51"/>
      <c r="AM553" s="51"/>
      <c r="AN553" s="51"/>
      <c r="AO553" s="52"/>
      <c r="AP553" s="52"/>
      <c r="AQ553" s="52"/>
      <c r="AR553" s="51"/>
      <c r="AS553" s="51"/>
      <c r="AT553" s="51"/>
      <c r="AU553" s="52"/>
      <c r="AV553" s="52"/>
      <c r="AW553" s="52"/>
      <c r="AX553" s="51"/>
      <c r="AY553" s="51"/>
      <c r="AZ553" s="51"/>
      <c r="BA553" s="52"/>
      <c r="BB553" s="52"/>
      <c r="BC553" s="52"/>
    </row>
    <row r="554" spans="1:55" ht="13" x14ac:dyDescent="0.3">
      <c r="A554" s="23">
        <f>'4JSON'!A548</f>
        <v>31300</v>
      </c>
      <c r="B554" s="20" t="str">
        <f>'4JSON'!B548</f>
        <v>Head Nurses and Supervisors</v>
      </c>
      <c r="C554" s="24" t="str">
        <f>'4JSON'!D548</f>
        <v>DMS</v>
      </c>
      <c r="D554" s="24" t="e">
        <f ca="1">ABS(D$5-'4JSON'!C548)</f>
        <v>#VALUE!</v>
      </c>
      <c r="E554" s="24">
        <f ca="1">ABS(E$5-'4JSON'!E548)</f>
        <v>2</v>
      </c>
      <c r="F554" s="24">
        <f ca="1">ABS(F$5-'4JSON'!F548)</f>
        <v>3</v>
      </c>
      <c r="G554" s="24">
        <f ca="1">ABS(G$5-'4JSON'!G548)</f>
        <v>2</v>
      </c>
      <c r="H554" s="24">
        <f ca="1">ABS(H$5-'4JSON'!H548)</f>
        <v>3</v>
      </c>
      <c r="I554" s="24">
        <f>ABS(I$5-'4JSON'!I548)</f>
        <v>0</v>
      </c>
      <c r="J554" s="24">
        <f>ABS(J$5-'4JSON'!J548)</f>
        <v>0</v>
      </c>
      <c r="K554" s="24">
        <f>ABS(K$5-'4JSON'!K548)</f>
        <v>0</v>
      </c>
      <c r="L554" s="24">
        <f>ABS(L$5-'4JSON'!L548)</f>
        <v>0</v>
      </c>
      <c r="M554" s="53" t="e">
        <f t="shared" ca="1" si="8"/>
        <v>#VALUE!</v>
      </c>
      <c r="N554" s="56" t="e">
        <f t="shared" ca="1" si="9"/>
        <v>#VALUE!</v>
      </c>
      <c r="P554" s="51"/>
      <c r="Q554" s="51"/>
      <c r="S554" s="51"/>
      <c r="T554" s="51"/>
      <c r="Z554" s="55" t="str">
        <f t="shared" si="10"/>
        <v>DMS</v>
      </c>
      <c r="AF554" s="51"/>
      <c r="AG554" s="51"/>
      <c r="AH554" s="51"/>
      <c r="AI554" s="52"/>
      <c r="AJ554" s="52"/>
      <c r="AK554" s="52"/>
      <c r="AL554" s="51"/>
      <c r="AM554" s="51"/>
      <c r="AN554" s="51"/>
      <c r="AO554" s="52"/>
      <c r="AP554" s="52"/>
      <c r="AQ554" s="52"/>
      <c r="AR554" s="51"/>
      <c r="AS554" s="51"/>
      <c r="AT554" s="51"/>
      <c r="AU554" s="52"/>
      <c r="AV554" s="52"/>
      <c r="AW554" s="52"/>
      <c r="AX554" s="51"/>
      <c r="AY554" s="51"/>
      <c r="AZ554" s="51"/>
      <c r="BA554" s="52"/>
      <c r="BB554" s="52"/>
      <c r="BC554" s="52"/>
    </row>
    <row r="555" spans="1:55" ht="13" x14ac:dyDescent="0.3">
      <c r="A555" s="23">
        <f>'4JSON'!A549</f>
        <v>40030</v>
      </c>
      <c r="B555" s="20" t="str">
        <f>'4JSON'!B549</f>
        <v>Managers in Social, Community and Correctional Services</v>
      </c>
      <c r="C555" s="24" t="str">
        <f>'4JSON'!D549</f>
        <v>DMS</v>
      </c>
      <c r="D555" s="24" t="e">
        <f ca="1">ABS(D$5-'4JSON'!C549)</f>
        <v>#VALUE!</v>
      </c>
      <c r="E555" s="24">
        <f ca="1">ABS(E$5-'4JSON'!E549)</f>
        <v>2</v>
      </c>
      <c r="F555" s="24">
        <f ca="1">ABS(F$5-'4JSON'!F549)</f>
        <v>3</v>
      </c>
      <c r="G555" s="24">
        <f ca="1">ABS(G$5-'4JSON'!G549)</f>
        <v>2</v>
      </c>
      <c r="H555" s="24">
        <f ca="1">ABS(H$5-'4JSON'!H549)</f>
        <v>3</v>
      </c>
      <c r="I555" s="24">
        <f>ABS(I$5-'4JSON'!I549)</f>
        <v>0</v>
      </c>
      <c r="J555" s="24">
        <f>ABS(J$5-'4JSON'!J549)</f>
        <v>0</v>
      </c>
      <c r="K555" s="24">
        <f>ABS(K$5-'4JSON'!K549)</f>
        <v>0</v>
      </c>
      <c r="L555" s="24">
        <f>ABS(L$5-'4JSON'!L549)</f>
        <v>0</v>
      </c>
      <c r="M555" s="53" t="e">
        <f t="shared" ca="1" si="8"/>
        <v>#VALUE!</v>
      </c>
      <c r="N555" s="56" t="e">
        <f t="shared" ca="1" si="9"/>
        <v>#VALUE!</v>
      </c>
      <c r="P555" s="51"/>
      <c r="Q555" s="51"/>
      <c r="S555" s="51"/>
      <c r="T555" s="51"/>
      <c r="Z555" s="55" t="str">
        <f t="shared" si="10"/>
        <v>DMS</v>
      </c>
      <c r="AF555" s="51"/>
      <c r="AG555" s="51"/>
      <c r="AH555" s="51"/>
      <c r="AI555" s="52"/>
      <c r="AJ555" s="52"/>
      <c r="AK555" s="52"/>
      <c r="AL555" s="51"/>
      <c r="AM555" s="51"/>
      <c r="AN555" s="51"/>
      <c r="AO555" s="52"/>
      <c r="AP555" s="52"/>
      <c r="AQ555" s="52"/>
      <c r="AR555" s="51"/>
      <c r="AS555" s="51"/>
      <c r="AT555" s="51"/>
      <c r="AU555" s="52"/>
      <c r="AV555" s="52"/>
      <c r="AW555" s="52"/>
      <c r="AX555" s="51"/>
      <c r="AY555" s="51"/>
      <c r="AZ555" s="51"/>
      <c r="BA555" s="52"/>
      <c r="BB555" s="52"/>
      <c r="BC555" s="52"/>
    </row>
    <row r="556" spans="1:55" ht="13" x14ac:dyDescent="0.3">
      <c r="A556" s="23">
        <f>'4JSON'!A550</f>
        <v>80021</v>
      </c>
      <c r="B556" s="20" t="str">
        <f>'4JSON'!B550</f>
        <v>Nursery and Greenhouse Operators and Managers</v>
      </c>
      <c r="C556" s="24" t="str">
        <f>'4JSON'!D550</f>
        <v>DMS</v>
      </c>
      <c r="D556" s="24" t="e">
        <f ca="1">ABS(D$5-'4JSON'!C550)</f>
        <v>#VALUE!</v>
      </c>
      <c r="E556" s="24">
        <f ca="1">ABS(E$5-'4JSON'!E550)</f>
        <v>2</v>
      </c>
      <c r="F556" s="24">
        <f ca="1">ABS(F$5-'4JSON'!F550)</f>
        <v>3</v>
      </c>
      <c r="G556" s="24">
        <f ca="1">ABS(G$5-'4JSON'!G550)</f>
        <v>2</v>
      </c>
      <c r="H556" s="24">
        <f ca="1">ABS(H$5-'4JSON'!H550)</f>
        <v>3</v>
      </c>
      <c r="I556" s="24">
        <f>ABS(I$5-'4JSON'!I550)</f>
        <v>0</v>
      </c>
      <c r="J556" s="24">
        <f>ABS(J$5-'4JSON'!J550)</f>
        <v>0</v>
      </c>
      <c r="K556" s="24">
        <f>ABS(K$5-'4JSON'!K550)</f>
        <v>0</v>
      </c>
      <c r="L556" s="24">
        <f>ABS(L$5-'4JSON'!L550)</f>
        <v>0</v>
      </c>
      <c r="M556" s="53" t="e">
        <f t="shared" ca="1" si="8"/>
        <v>#VALUE!</v>
      </c>
      <c r="N556" s="56" t="e">
        <f t="shared" ca="1" si="9"/>
        <v>#VALUE!</v>
      </c>
      <c r="P556" s="51"/>
      <c r="Q556" s="51"/>
      <c r="S556" s="51"/>
      <c r="T556" s="51"/>
      <c r="Z556" s="55" t="str">
        <f t="shared" si="10"/>
        <v>DMS</v>
      </c>
      <c r="AF556" s="51"/>
      <c r="AG556" s="51"/>
      <c r="AH556" s="51"/>
      <c r="AI556" s="52"/>
      <c r="AJ556" s="52"/>
      <c r="AK556" s="52"/>
      <c r="AL556" s="51"/>
      <c r="AM556" s="51"/>
      <c r="AN556" s="51"/>
      <c r="AO556" s="52"/>
      <c r="AP556" s="52"/>
      <c r="AQ556" s="52"/>
      <c r="AR556" s="51"/>
      <c r="AS556" s="51"/>
      <c r="AT556" s="51"/>
      <c r="AU556" s="52"/>
      <c r="AV556" s="52"/>
      <c r="AW556" s="52"/>
      <c r="AX556" s="51"/>
      <c r="AY556" s="51"/>
      <c r="AZ556" s="51"/>
      <c r="BA556" s="52"/>
      <c r="BB556" s="52"/>
      <c r="BC556" s="52"/>
    </row>
    <row r="557" spans="1:55" ht="13" x14ac:dyDescent="0.3">
      <c r="A557" s="23">
        <f>'4JSON'!A551</f>
        <v>51120</v>
      </c>
      <c r="B557" s="20" t="str">
        <f>'4JSON'!B551</f>
        <v>Record Producers</v>
      </c>
      <c r="C557" s="24" t="str">
        <f>'4JSON'!D551</f>
        <v>DMS</v>
      </c>
      <c r="D557" s="24" t="e">
        <f ca="1">ABS(D$5-'4JSON'!C551)</f>
        <v>#VALUE!</v>
      </c>
      <c r="E557" s="24">
        <f ca="1">ABS(E$5-'4JSON'!E551)</f>
        <v>2</v>
      </c>
      <c r="F557" s="24">
        <f ca="1">ABS(F$5-'4JSON'!F551)</f>
        <v>3</v>
      </c>
      <c r="G557" s="24">
        <f ca="1">ABS(G$5-'4JSON'!G551)</f>
        <v>2</v>
      </c>
      <c r="H557" s="24">
        <f ca="1">ABS(H$5-'4JSON'!H551)</f>
        <v>3</v>
      </c>
      <c r="I557" s="24">
        <f>ABS(I$5-'4JSON'!I551)</f>
        <v>0</v>
      </c>
      <c r="J557" s="24">
        <f>ABS(J$5-'4JSON'!J551)</f>
        <v>0</v>
      </c>
      <c r="K557" s="24">
        <f>ABS(K$5-'4JSON'!K551)</f>
        <v>0</v>
      </c>
      <c r="L557" s="24">
        <f>ABS(L$5-'4JSON'!L551)</f>
        <v>0</v>
      </c>
      <c r="M557" s="53" t="e">
        <f t="shared" ca="1" si="8"/>
        <v>#VALUE!</v>
      </c>
      <c r="N557" s="56" t="e">
        <f t="shared" ca="1" si="9"/>
        <v>#VALUE!</v>
      </c>
      <c r="P557" s="51"/>
      <c r="Q557" s="51"/>
      <c r="S557" s="51"/>
      <c r="T557" s="51"/>
      <c r="Z557" s="55" t="str">
        <f t="shared" si="10"/>
        <v>DMS</v>
      </c>
      <c r="AF557" s="51"/>
      <c r="AG557" s="51"/>
      <c r="AH557" s="51"/>
      <c r="AI557" s="52"/>
      <c r="AJ557" s="52"/>
      <c r="AK557" s="52"/>
      <c r="AL557" s="51"/>
      <c r="AM557" s="51"/>
      <c r="AN557" s="51"/>
      <c r="AO557" s="52"/>
      <c r="AP557" s="52"/>
      <c r="AQ557" s="52"/>
      <c r="AR557" s="51"/>
      <c r="AS557" s="51"/>
      <c r="AT557" s="51"/>
      <c r="AU557" s="52"/>
      <c r="AV557" s="52"/>
      <c r="AW557" s="52"/>
      <c r="AX557" s="51"/>
      <c r="AY557" s="51"/>
      <c r="AZ557" s="51"/>
      <c r="BA557" s="52"/>
      <c r="BB557" s="52"/>
      <c r="BC557" s="52"/>
    </row>
    <row r="558" spans="1:55" ht="13" x14ac:dyDescent="0.3">
      <c r="A558" s="23">
        <f>'4JSON'!A552</f>
        <v>60030</v>
      </c>
      <c r="B558" s="20" t="str">
        <f>'4JSON'!B552</f>
        <v>Restaurant and Food Service Managers</v>
      </c>
      <c r="C558" s="24" t="str">
        <f>'4JSON'!D552</f>
        <v>DMS</v>
      </c>
      <c r="D558" s="24" t="e">
        <f ca="1">ABS(D$5-'4JSON'!C552)</f>
        <v>#VALUE!</v>
      </c>
      <c r="E558" s="24">
        <f ca="1">ABS(E$5-'4JSON'!E552)</f>
        <v>2</v>
      </c>
      <c r="F558" s="24">
        <f ca="1">ABS(F$5-'4JSON'!F552)</f>
        <v>3</v>
      </c>
      <c r="G558" s="24">
        <f ca="1">ABS(G$5-'4JSON'!G552)</f>
        <v>2</v>
      </c>
      <c r="H558" s="24">
        <f ca="1">ABS(H$5-'4JSON'!H552)</f>
        <v>3</v>
      </c>
      <c r="I558" s="24">
        <f>ABS(I$5-'4JSON'!I552)</f>
        <v>0</v>
      </c>
      <c r="J558" s="24">
        <f>ABS(J$5-'4JSON'!J552)</f>
        <v>0</v>
      </c>
      <c r="K558" s="24">
        <f>ABS(K$5-'4JSON'!K552)</f>
        <v>0</v>
      </c>
      <c r="L558" s="24">
        <f>ABS(L$5-'4JSON'!L552)</f>
        <v>0</v>
      </c>
      <c r="M558" s="53" t="e">
        <f t="shared" ca="1" si="8"/>
        <v>#VALUE!</v>
      </c>
      <c r="N558" s="56" t="e">
        <f t="shared" ca="1" si="9"/>
        <v>#VALUE!</v>
      </c>
      <c r="P558" s="51"/>
      <c r="Q558" s="51"/>
      <c r="S558" s="51"/>
      <c r="T558" s="51"/>
      <c r="Z558" s="55" t="str">
        <f t="shared" si="10"/>
        <v>DMS</v>
      </c>
      <c r="AF558" s="51"/>
      <c r="AG558" s="51"/>
      <c r="AH558" s="51"/>
      <c r="AI558" s="52"/>
      <c r="AJ558" s="52"/>
      <c r="AK558" s="52"/>
      <c r="AL558" s="51"/>
      <c r="AM558" s="51"/>
      <c r="AN558" s="51"/>
      <c r="AO558" s="52"/>
      <c r="AP558" s="52"/>
      <c r="AQ558" s="52"/>
      <c r="AR558" s="51"/>
      <c r="AS558" s="51"/>
      <c r="AT558" s="51"/>
      <c r="AU558" s="52"/>
      <c r="AV558" s="52"/>
      <c r="AW558" s="52"/>
      <c r="AX558" s="51"/>
      <c r="AY558" s="51"/>
      <c r="AZ558" s="51"/>
      <c r="BA558" s="52"/>
      <c r="BB558" s="52"/>
      <c r="BC558" s="52"/>
    </row>
    <row r="559" spans="1:55" ht="13" x14ac:dyDescent="0.3">
      <c r="A559" s="23">
        <f>'4JSON'!A553</f>
        <v>51120</v>
      </c>
      <c r="B559" s="20" t="str">
        <f>'4JSON'!B553</f>
        <v>Film, Radio and Television Producers</v>
      </c>
      <c r="C559" s="24" t="str">
        <f>'4JSON'!D553</f>
        <v>IDS</v>
      </c>
      <c r="D559" s="24" t="e">
        <f ca="1">ABS(D$5-'4JSON'!C553)</f>
        <v>#VALUE!</v>
      </c>
      <c r="E559" s="24">
        <f ca="1">ABS(E$5-'4JSON'!E553)</f>
        <v>2</v>
      </c>
      <c r="F559" s="24">
        <f ca="1">ABS(F$5-'4JSON'!F553)</f>
        <v>3</v>
      </c>
      <c r="G559" s="24">
        <f ca="1">ABS(G$5-'4JSON'!G553)</f>
        <v>2</v>
      </c>
      <c r="H559" s="24">
        <f ca="1">ABS(H$5-'4JSON'!H553)</f>
        <v>3</v>
      </c>
      <c r="I559" s="24">
        <f>ABS(I$5-'4JSON'!I553)</f>
        <v>0</v>
      </c>
      <c r="J559" s="24">
        <f>ABS(J$5-'4JSON'!J553)</f>
        <v>0</v>
      </c>
      <c r="K559" s="24">
        <f>ABS(K$5-'4JSON'!K553)</f>
        <v>0</v>
      </c>
      <c r="L559" s="24">
        <f>ABS(L$5-'4JSON'!L553)</f>
        <v>0</v>
      </c>
      <c r="M559" s="53" t="e">
        <f t="shared" ca="1" si="8"/>
        <v>#VALUE!</v>
      </c>
      <c r="N559" s="56" t="e">
        <f t="shared" ca="1" si="9"/>
        <v>#VALUE!</v>
      </c>
      <c r="P559" s="51"/>
      <c r="Q559" s="51"/>
      <c r="S559" s="51"/>
      <c r="T559" s="51"/>
      <c r="Z559" s="55" t="str">
        <f t="shared" si="10"/>
        <v>IDS</v>
      </c>
      <c r="AF559" s="51"/>
      <c r="AG559" s="51"/>
      <c r="AH559" s="51"/>
      <c r="AI559" s="52"/>
      <c r="AJ559" s="52"/>
      <c r="AK559" s="52"/>
      <c r="AL559" s="51"/>
      <c r="AM559" s="51"/>
      <c r="AN559" s="51"/>
      <c r="AO559" s="52"/>
      <c r="AP559" s="52"/>
      <c r="AQ559" s="52"/>
      <c r="AR559" s="51"/>
      <c r="AS559" s="51"/>
      <c r="AT559" s="51"/>
      <c r="AU559" s="52"/>
      <c r="AV559" s="52"/>
      <c r="AW559" s="52"/>
      <c r="AX559" s="51"/>
      <c r="AY559" s="51"/>
      <c r="AZ559" s="51"/>
      <c r="BA559" s="52"/>
      <c r="BB559" s="52"/>
      <c r="BC559" s="52"/>
    </row>
    <row r="560" spans="1:55" ht="13" x14ac:dyDescent="0.3">
      <c r="A560" s="23">
        <f>'4JSON'!A554</f>
        <v>41403</v>
      </c>
      <c r="B560" s="20" t="str">
        <f>'4JSON'!B554</f>
        <v>Home Economists</v>
      </c>
      <c r="C560" s="24" t="str">
        <f>'4JSON'!D554</f>
        <v>IDS</v>
      </c>
      <c r="D560" s="24" t="e">
        <f ca="1">ABS(D$5-'4JSON'!C554)</f>
        <v>#VALUE!</v>
      </c>
      <c r="E560" s="24">
        <f ca="1">ABS(E$5-'4JSON'!E554)</f>
        <v>2</v>
      </c>
      <c r="F560" s="24">
        <f ca="1">ABS(F$5-'4JSON'!F554)</f>
        <v>3</v>
      </c>
      <c r="G560" s="24">
        <f ca="1">ABS(G$5-'4JSON'!G554)</f>
        <v>2</v>
      </c>
      <c r="H560" s="24">
        <f ca="1">ABS(H$5-'4JSON'!H554)</f>
        <v>3</v>
      </c>
      <c r="I560" s="24">
        <f>ABS(I$5-'4JSON'!I554)</f>
        <v>0</v>
      </c>
      <c r="J560" s="24">
        <f>ABS(J$5-'4JSON'!J554)</f>
        <v>0</v>
      </c>
      <c r="K560" s="24">
        <f>ABS(K$5-'4JSON'!K554)</f>
        <v>0</v>
      </c>
      <c r="L560" s="24">
        <f>ABS(L$5-'4JSON'!L554)</f>
        <v>0</v>
      </c>
      <c r="M560" s="53" t="e">
        <f t="shared" ca="1" si="8"/>
        <v>#VALUE!</v>
      </c>
      <c r="N560" s="56" t="e">
        <f t="shared" ca="1" si="9"/>
        <v>#VALUE!</v>
      </c>
      <c r="P560" s="51"/>
      <c r="Q560" s="51"/>
      <c r="S560" s="51"/>
      <c r="T560" s="51"/>
      <c r="Z560" s="55" t="str">
        <f t="shared" si="10"/>
        <v>IDS</v>
      </c>
      <c r="AF560" s="51"/>
      <c r="AG560" s="51"/>
      <c r="AH560" s="51"/>
      <c r="AI560" s="52"/>
      <c r="AJ560" s="52"/>
      <c r="AK560" s="52"/>
      <c r="AL560" s="51"/>
      <c r="AM560" s="51"/>
      <c r="AN560" s="51"/>
      <c r="AO560" s="52"/>
      <c r="AP560" s="52"/>
      <c r="AQ560" s="52"/>
      <c r="AR560" s="51"/>
      <c r="AS560" s="51"/>
      <c r="AT560" s="51"/>
      <c r="AU560" s="52"/>
      <c r="AV560" s="52"/>
      <c r="AW560" s="52"/>
      <c r="AX560" s="51"/>
      <c r="AY560" s="51"/>
      <c r="AZ560" s="51"/>
      <c r="BA560" s="52"/>
      <c r="BB560" s="52"/>
      <c r="BC560" s="52"/>
    </row>
    <row r="561" spans="1:55" ht="13" x14ac:dyDescent="0.3">
      <c r="A561" s="23">
        <f>'4JSON'!A555</f>
        <v>41403</v>
      </c>
      <c r="B561" s="20" t="str">
        <f>'4JSON'!B555</f>
        <v>Housing Policy Analysts</v>
      </c>
      <c r="C561" s="24" t="str">
        <f>'4JSON'!D555</f>
        <v>IDS</v>
      </c>
      <c r="D561" s="24" t="e">
        <f ca="1">ABS(D$5-'4JSON'!C555)</f>
        <v>#VALUE!</v>
      </c>
      <c r="E561" s="24">
        <f ca="1">ABS(E$5-'4JSON'!E555)</f>
        <v>2</v>
      </c>
      <c r="F561" s="24">
        <f ca="1">ABS(F$5-'4JSON'!F555)</f>
        <v>3</v>
      </c>
      <c r="G561" s="24">
        <f ca="1">ABS(G$5-'4JSON'!G555)</f>
        <v>2</v>
      </c>
      <c r="H561" s="24">
        <f ca="1">ABS(H$5-'4JSON'!H555)</f>
        <v>3</v>
      </c>
      <c r="I561" s="24">
        <f>ABS(I$5-'4JSON'!I555)</f>
        <v>0</v>
      </c>
      <c r="J561" s="24">
        <f>ABS(J$5-'4JSON'!J555)</f>
        <v>0</v>
      </c>
      <c r="K561" s="24">
        <f>ABS(K$5-'4JSON'!K555)</f>
        <v>0</v>
      </c>
      <c r="L561" s="24">
        <f>ABS(L$5-'4JSON'!L555)</f>
        <v>0</v>
      </c>
      <c r="M561" s="53" t="e">
        <f t="shared" ca="1" si="8"/>
        <v>#VALUE!</v>
      </c>
      <c r="N561" s="56" t="e">
        <f t="shared" ca="1" si="9"/>
        <v>#VALUE!</v>
      </c>
      <c r="P561" s="51"/>
      <c r="Q561" s="51"/>
      <c r="S561" s="51"/>
      <c r="T561" s="51"/>
      <c r="Z561" s="55" t="str">
        <f t="shared" si="10"/>
        <v>IDS</v>
      </c>
      <c r="AF561" s="51"/>
      <c r="AG561" s="51"/>
      <c r="AH561" s="51"/>
      <c r="AI561" s="52"/>
      <c r="AJ561" s="52"/>
      <c r="AK561" s="52"/>
      <c r="AL561" s="51"/>
      <c r="AM561" s="51"/>
      <c r="AN561" s="51"/>
      <c r="AO561" s="52"/>
      <c r="AP561" s="52"/>
      <c r="AQ561" s="52"/>
      <c r="AR561" s="51"/>
      <c r="AS561" s="51"/>
      <c r="AT561" s="51"/>
      <c r="AU561" s="52"/>
      <c r="AV561" s="52"/>
      <c r="AW561" s="52"/>
      <c r="AX561" s="51"/>
      <c r="AY561" s="51"/>
      <c r="AZ561" s="51"/>
      <c r="BA561" s="52"/>
      <c r="BB561" s="52"/>
      <c r="BC561" s="52"/>
    </row>
    <row r="562" spans="1:55" ht="13" x14ac:dyDescent="0.3">
      <c r="A562" s="23">
        <f>'4JSON'!A556</f>
        <v>41403</v>
      </c>
      <c r="B562" s="20" t="str">
        <f>'4JSON'!B556</f>
        <v>International Aid and Development Project Officers</v>
      </c>
      <c r="C562" s="24" t="str">
        <f>'4JSON'!D556</f>
        <v>IDS</v>
      </c>
      <c r="D562" s="24" t="e">
        <f ca="1">ABS(D$5-'4JSON'!C556)</f>
        <v>#VALUE!</v>
      </c>
      <c r="E562" s="24">
        <f ca="1">ABS(E$5-'4JSON'!E556)</f>
        <v>2</v>
      </c>
      <c r="F562" s="24">
        <f ca="1">ABS(F$5-'4JSON'!F556)</f>
        <v>3</v>
      </c>
      <c r="G562" s="24">
        <f ca="1">ABS(G$5-'4JSON'!G556)</f>
        <v>2</v>
      </c>
      <c r="H562" s="24">
        <f ca="1">ABS(H$5-'4JSON'!H556)</f>
        <v>3</v>
      </c>
      <c r="I562" s="24">
        <f>ABS(I$5-'4JSON'!I556)</f>
        <v>0</v>
      </c>
      <c r="J562" s="24">
        <f>ABS(J$5-'4JSON'!J556)</f>
        <v>0</v>
      </c>
      <c r="K562" s="24">
        <f>ABS(K$5-'4JSON'!K556)</f>
        <v>0</v>
      </c>
      <c r="L562" s="24">
        <f>ABS(L$5-'4JSON'!L556)</f>
        <v>0</v>
      </c>
      <c r="M562" s="53" t="e">
        <f t="shared" ca="1" si="8"/>
        <v>#VALUE!</v>
      </c>
      <c r="N562" s="56" t="e">
        <f t="shared" ca="1" si="9"/>
        <v>#VALUE!</v>
      </c>
      <c r="P562" s="51"/>
      <c r="Q562" s="51"/>
      <c r="S562" s="51"/>
      <c r="T562" s="51"/>
      <c r="Z562" s="55" t="str">
        <f t="shared" si="10"/>
        <v>IDS</v>
      </c>
      <c r="AF562" s="51"/>
      <c r="AG562" s="51"/>
      <c r="AH562" s="51"/>
      <c r="AI562" s="52"/>
      <c r="AJ562" s="52"/>
      <c r="AK562" s="52"/>
      <c r="AL562" s="51"/>
      <c r="AM562" s="51"/>
      <c r="AN562" s="51"/>
      <c r="AO562" s="52"/>
      <c r="AP562" s="52"/>
      <c r="AQ562" s="52"/>
      <c r="AR562" s="51"/>
      <c r="AS562" s="51"/>
      <c r="AT562" s="51"/>
      <c r="AU562" s="52"/>
      <c r="AV562" s="52"/>
      <c r="AW562" s="52"/>
      <c r="AX562" s="51"/>
      <c r="AY562" s="51"/>
      <c r="AZ562" s="51"/>
      <c r="BA562" s="52"/>
      <c r="BB562" s="52"/>
      <c r="BC562" s="52"/>
    </row>
    <row r="563" spans="1:55" ht="13" x14ac:dyDescent="0.3">
      <c r="A563" s="23">
        <f>'4JSON'!A557</f>
        <v>11201</v>
      </c>
      <c r="B563" s="20" t="str">
        <f>'4JSON'!B557</f>
        <v>Management Consultants</v>
      </c>
      <c r="C563" s="24" t="str">
        <f>'4JSON'!D557</f>
        <v>IDS</v>
      </c>
      <c r="D563" s="24" t="e">
        <f ca="1">ABS(D$5-'4JSON'!C557)</f>
        <v>#VALUE!</v>
      </c>
      <c r="E563" s="24">
        <f ca="1">ABS(E$5-'4JSON'!E557)</f>
        <v>2</v>
      </c>
      <c r="F563" s="24">
        <f ca="1">ABS(F$5-'4JSON'!F557)</f>
        <v>3</v>
      </c>
      <c r="G563" s="24">
        <f ca="1">ABS(G$5-'4JSON'!G557)</f>
        <v>2</v>
      </c>
      <c r="H563" s="24">
        <f ca="1">ABS(H$5-'4JSON'!H557)</f>
        <v>3</v>
      </c>
      <c r="I563" s="24">
        <f>ABS(I$5-'4JSON'!I557)</f>
        <v>0</v>
      </c>
      <c r="J563" s="24">
        <f>ABS(J$5-'4JSON'!J557)</f>
        <v>0</v>
      </c>
      <c r="K563" s="24">
        <f>ABS(K$5-'4JSON'!K557)</f>
        <v>0</v>
      </c>
      <c r="L563" s="24">
        <f>ABS(L$5-'4JSON'!L557)</f>
        <v>0</v>
      </c>
      <c r="M563" s="53" t="e">
        <f t="shared" ca="1" si="8"/>
        <v>#VALUE!</v>
      </c>
      <c r="N563" s="56" t="e">
        <f t="shared" ca="1" si="9"/>
        <v>#VALUE!</v>
      </c>
      <c r="P563" s="51"/>
      <c r="Q563" s="51"/>
      <c r="S563" s="51"/>
      <c r="T563" s="51"/>
      <c r="Z563" s="55" t="str">
        <f t="shared" si="10"/>
        <v>IDS</v>
      </c>
      <c r="AF563" s="51"/>
      <c r="AG563" s="51"/>
      <c r="AH563" s="51"/>
      <c r="AI563" s="52"/>
      <c r="AJ563" s="52"/>
      <c r="AK563" s="52"/>
      <c r="AL563" s="51"/>
      <c r="AM563" s="51"/>
      <c r="AN563" s="51"/>
      <c r="AO563" s="52"/>
      <c r="AP563" s="52"/>
      <c r="AQ563" s="52"/>
      <c r="AR563" s="51"/>
      <c r="AS563" s="51"/>
      <c r="AT563" s="51"/>
      <c r="AU563" s="52"/>
      <c r="AV563" s="52"/>
      <c r="AW563" s="52"/>
      <c r="AX563" s="51"/>
      <c r="AY563" s="51"/>
      <c r="AZ563" s="51"/>
      <c r="BA563" s="52"/>
      <c r="BB563" s="52"/>
      <c r="BC563" s="52"/>
    </row>
    <row r="564" spans="1:55" ht="13" x14ac:dyDescent="0.3">
      <c r="A564" s="23">
        <f>'4JSON'!A558</f>
        <v>41403</v>
      </c>
      <c r="B564" s="20" t="str">
        <f>'4JSON'!B558</f>
        <v>Social Policy Researchers</v>
      </c>
      <c r="C564" s="24" t="str">
        <f>'4JSON'!D558</f>
        <v>IDS</v>
      </c>
      <c r="D564" s="24" t="e">
        <f ca="1">ABS(D$5-'4JSON'!C558)</f>
        <v>#VALUE!</v>
      </c>
      <c r="E564" s="24">
        <f ca="1">ABS(E$5-'4JSON'!E558)</f>
        <v>2</v>
      </c>
      <c r="F564" s="24">
        <f ca="1">ABS(F$5-'4JSON'!F558)</f>
        <v>3</v>
      </c>
      <c r="G564" s="24">
        <f ca="1">ABS(G$5-'4JSON'!G558)</f>
        <v>2</v>
      </c>
      <c r="H564" s="24">
        <f ca="1">ABS(H$5-'4JSON'!H558)</f>
        <v>3</v>
      </c>
      <c r="I564" s="24">
        <f>ABS(I$5-'4JSON'!I558)</f>
        <v>0</v>
      </c>
      <c r="J564" s="24">
        <f>ABS(J$5-'4JSON'!J558)</f>
        <v>0</v>
      </c>
      <c r="K564" s="24">
        <f>ABS(K$5-'4JSON'!K558)</f>
        <v>0</v>
      </c>
      <c r="L564" s="24">
        <f>ABS(L$5-'4JSON'!L558)</f>
        <v>0</v>
      </c>
      <c r="M564" s="53" t="e">
        <f t="shared" ca="1" si="8"/>
        <v>#VALUE!</v>
      </c>
      <c r="N564" s="56" t="e">
        <f t="shared" ca="1" si="9"/>
        <v>#VALUE!</v>
      </c>
      <c r="P564" s="51"/>
      <c r="Q564" s="51"/>
      <c r="S564" s="51"/>
      <c r="T564" s="51"/>
      <c r="Z564" s="55" t="str">
        <f t="shared" si="10"/>
        <v>IDS</v>
      </c>
      <c r="AF564" s="51"/>
      <c r="AG564" s="51"/>
      <c r="AH564" s="51"/>
      <c r="AI564" s="52"/>
      <c r="AJ564" s="52"/>
      <c r="AK564" s="52"/>
      <c r="AL564" s="51"/>
      <c r="AM564" s="51"/>
      <c r="AN564" s="51"/>
      <c r="AO564" s="52"/>
      <c r="AP564" s="52"/>
      <c r="AQ564" s="52"/>
      <c r="AR564" s="51"/>
      <c r="AS564" s="51"/>
      <c r="AT564" s="51"/>
      <c r="AU564" s="52"/>
      <c r="AV564" s="52"/>
      <c r="AW564" s="52"/>
      <c r="AX564" s="51"/>
      <c r="AY564" s="51"/>
      <c r="AZ564" s="51"/>
      <c r="BA564" s="52"/>
      <c r="BB564" s="52"/>
      <c r="BC564" s="52"/>
    </row>
    <row r="565" spans="1:55" ht="13" x14ac:dyDescent="0.3">
      <c r="A565" s="23">
        <f>'4JSON'!A559</f>
        <v>41403</v>
      </c>
      <c r="B565" s="20" t="str">
        <f>'4JSON'!B559</f>
        <v>Social Services Planners</v>
      </c>
      <c r="C565" s="24" t="str">
        <f>'4JSON'!D559</f>
        <v>IDS</v>
      </c>
      <c r="D565" s="24" t="e">
        <f ca="1">ABS(D$5-'4JSON'!C559)</f>
        <v>#VALUE!</v>
      </c>
      <c r="E565" s="24">
        <f ca="1">ABS(E$5-'4JSON'!E559)</f>
        <v>2</v>
      </c>
      <c r="F565" s="24">
        <f ca="1">ABS(F$5-'4JSON'!F559)</f>
        <v>3</v>
      </c>
      <c r="G565" s="24">
        <f ca="1">ABS(G$5-'4JSON'!G559)</f>
        <v>2</v>
      </c>
      <c r="H565" s="24">
        <f ca="1">ABS(H$5-'4JSON'!H559)</f>
        <v>3</v>
      </c>
      <c r="I565" s="24">
        <f>ABS(I$5-'4JSON'!I559)</f>
        <v>0</v>
      </c>
      <c r="J565" s="24">
        <f>ABS(J$5-'4JSON'!J559)</f>
        <v>0</v>
      </c>
      <c r="K565" s="24">
        <f>ABS(K$5-'4JSON'!K559)</f>
        <v>0</v>
      </c>
      <c r="L565" s="24">
        <f>ABS(L$5-'4JSON'!L559)</f>
        <v>0</v>
      </c>
      <c r="M565" s="53" t="e">
        <f t="shared" ca="1" si="8"/>
        <v>#VALUE!</v>
      </c>
      <c r="N565" s="56" t="e">
        <f t="shared" ca="1" si="9"/>
        <v>#VALUE!</v>
      </c>
      <c r="P565" s="51"/>
      <c r="Q565" s="51"/>
      <c r="S565" s="51"/>
      <c r="T565" s="51"/>
      <c r="Z565" s="55" t="str">
        <f t="shared" si="10"/>
        <v>IDS</v>
      </c>
      <c r="AF565" s="51"/>
      <c r="AG565" s="51"/>
      <c r="AH565" s="51"/>
      <c r="AI565" s="52"/>
      <c r="AJ565" s="52"/>
      <c r="AK565" s="52"/>
      <c r="AL565" s="51"/>
      <c r="AM565" s="51"/>
      <c r="AN565" s="51"/>
      <c r="AO565" s="52"/>
      <c r="AP565" s="52"/>
      <c r="AQ565" s="52"/>
      <c r="AR565" s="51"/>
      <c r="AS565" s="51"/>
      <c r="AT565" s="51"/>
      <c r="AU565" s="52"/>
      <c r="AV565" s="52"/>
      <c r="AW565" s="52"/>
      <c r="AX565" s="51"/>
      <c r="AY565" s="51"/>
      <c r="AZ565" s="51"/>
      <c r="BA565" s="52"/>
      <c r="BB565" s="52"/>
      <c r="BC565" s="52"/>
    </row>
    <row r="566" spans="1:55" ht="13" x14ac:dyDescent="0.3">
      <c r="A566" s="23">
        <f>'4JSON'!A560</f>
        <v>41403</v>
      </c>
      <c r="B566" s="20" t="str">
        <f>'4JSON'!B560</f>
        <v>Social Survey Researchers</v>
      </c>
      <c r="C566" s="24" t="str">
        <f>'4JSON'!D560</f>
        <v>IDS</v>
      </c>
      <c r="D566" s="24" t="e">
        <f ca="1">ABS(D$5-'4JSON'!C560)</f>
        <v>#VALUE!</v>
      </c>
      <c r="E566" s="24">
        <f ca="1">ABS(E$5-'4JSON'!E560)</f>
        <v>2</v>
      </c>
      <c r="F566" s="24">
        <f ca="1">ABS(F$5-'4JSON'!F560)</f>
        <v>3</v>
      </c>
      <c r="G566" s="24">
        <f ca="1">ABS(G$5-'4JSON'!G560)</f>
        <v>2</v>
      </c>
      <c r="H566" s="24">
        <f ca="1">ABS(H$5-'4JSON'!H560)</f>
        <v>3</v>
      </c>
      <c r="I566" s="24">
        <f>ABS(I$5-'4JSON'!I560)</f>
        <v>0</v>
      </c>
      <c r="J566" s="24">
        <f>ABS(J$5-'4JSON'!J560)</f>
        <v>0</v>
      </c>
      <c r="K566" s="24">
        <f>ABS(K$5-'4JSON'!K560)</f>
        <v>0</v>
      </c>
      <c r="L566" s="24">
        <f>ABS(L$5-'4JSON'!L560)</f>
        <v>0</v>
      </c>
      <c r="M566" s="53" t="e">
        <f t="shared" ca="1" si="8"/>
        <v>#VALUE!</v>
      </c>
      <c r="N566" s="56" t="e">
        <f t="shared" ca="1" si="9"/>
        <v>#VALUE!</v>
      </c>
      <c r="P566" s="51"/>
      <c r="Q566" s="51"/>
      <c r="S566" s="51"/>
      <c r="T566" s="51"/>
      <c r="Z566" s="55" t="str">
        <f t="shared" si="10"/>
        <v>IDS</v>
      </c>
      <c r="AF566" s="51"/>
      <c r="AG566" s="51"/>
      <c r="AH566" s="51"/>
      <c r="AI566" s="52"/>
      <c r="AJ566" s="52"/>
      <c r="AK566" s="52"/>
      <c r="AL566" s="51"/>
      <c r="AM566" s="51"/>
      <c r="AN566" s="51"/>
      <c r="AO566" s="52"/>
      <c r="AP566" s="52"/>
      <c r="AQ566" s="52"/>
      <c r="AR566" s="51"/>
      <c r="AS566" s="51"/>
      <c r="AT566" s="51"/>
      <c r="AU566" s="52"/>
      <c r="AV566" s="52"/>
      <c r="AW566" s="52"/>
      <c r="AX566" s="51"/>
      <c r="AY566" s="51"/>
      <c r="AZ566" s="51"/>
      <c r="BA566" s="52"/>
      <c r="BB566" s="52"/>
      <c r="BC566" s="52"/>
    </row>
    <row r="567" spans="1:55" ht="13" x14ac:dyDescent="0.3">
      <c r="A567" s="23">
        <f>'4JSON'!A561</f>
        <v>41200</v>
      </c>
      <c r="B567" s="20" t="str">
        <f>'4JSON'!B561</f>
        <v>University Professors</v>
      </c>
      <c r="C567" s="24" t="str">
        <f>'4JSON'!D561</f>
        <v>IDS</v>
      </c>
      <c r="D567" s="24" t="e">
        <f ca="1">ABS(D$5-'4JSON'!C561)</f>
        <v>#VALUE!</v>
      </c>
      <c r="E567" s="24">
        <f ca="1">ABS(E$5-'4JSON'!E561)</f>
        <v>2</v>
      </c>
      <c r="F567" s="24">
        <f ca="1">ABS(F$5-'4JSON'!F561)</f>
        <v>3</v>
      </c>
      <c r="G567" s="24">
        <f ca="1">ABS(G$5-'4JSON'!G561)</f>
        <v>2</v>
      </c>
      <c r="H567" s="24">
        <f ca="1">ABS(H$5-'4JSON'!H561)</f>
        <v>3</v>
      </c>
      <c r="I567" s="24">
        <f>ABS(I$5-'4JSON'!I561)</f>
        <v>0</v>
      </c>
      <c r="J567" s="24">
        <f>ABS(J$5-'4JSON'!J561)</f>
        <v>0</v>
      </c>
      <c r="K567" s="24">
        <f>ABS(K$5-'4JSON'!K561)</f>
        <v>0</v>
      </c>
      <c r="L567" s="24">
        <f>ABS(L$5-'4JSON'!L561)</f>
        <v>0</v>
      </c>
      <c r="M567" s="53" t="e">
        <f t="shared" ca="1" si="8"/>
        <v>#VALUE!</v>
      </c>
      <c r="N567" s="56" t="e">
        <f t="shared" ca="1" si="9"/>
        <v>#VALUE!</v>
      </c>
      <c r="P567" s="51"/>
      <c r="Q567" s="51"/>
      <c r="S567" s="51"/>
      <c r="T567" s="51"/>
      <c r="Z567" s="55" t="str">
        <f t="shared" si="10"/>
        <v>IDS</v>
      </c>
      <c r="AF567" s="51"/>
      <c r="AG567" s="51"/>
      <c r="AH567" s="51"/>
      <c r="AI567" s="52"/>
      <c r="AJ567" s="52"/>
      <c r="AK567" s="52"/>
      <c r="AL567" s="51"/>
      <c r="AM567" s="51"/>
      <c r="AN567" s="51"/>
      <c r="AO567" s="52"/>
      <c r="AP567" s="52"/>
      <c r="AQ567" s="52"/>
      <c r="AR567" s="51"/>
      <c r="AS567" s="51"/>
      <c r="AT567" s="51"/>
      <c r="AU567" s="52"/>
      <c r="AV567" s="52"/>
      <c r="AW567" s="52"/>
      <c r="AX567" s="51"/>
      <c r="AY567" s="51"/>
      <c r="AZ567" s="51"/>
      <c r="BA567" s="52"/>
      <c r="BB567" s="52"/>
      <c r="BC567" s="52"/>
    </row>
    <row r="568" spans="1:55" ht="13" x14ac:dyDescent="0.3">
      <c r="A568" s="23">
        <f>'4JSON'!A562</f>
        <v>11202</v>
      </c>
      <c r="B568" s="20" t="str">
        <f>'4JSON'!B562</f>
        <v>Advertising and Promotion Consultants</v>
      </c>
      <c r="C568" s="24" t="str">
        <f>'4JSON'!D562</f>
        <v>ISD</v>
      </c>
      <c r="D568" s="24" t="e">
        <f ca="1">ABS(D$5-'4JSON'!C562)</f>
        <v>#VALUE!</v>
      </c>
      <c r="E568" s="24">
        <f ca="1">ABS(E$5-'4JSON'!E562)</f>
        <v>2</v>
      </c>
      <c r="F568" s="24">
        <f ca="1">ABS(F$5-'4JSON'!F562)</f>
        <v>3</v>
      </c>
      <c r="G568" s="24">
        <f ca="1">ABS(G$5-'4JSON'!G562)</f>
        <v>2</v>
      </c>
      <c r="H568" s="24">
        <f ca="1">ABS(H$5-'4JSON'!H562)</f>
        <v>3</v>
      </c>
      <c r="I568" s="24">
        <f>ABS(I$5-'4JSON'!I562)</f>
        <v>0</v>
      </c>
      <c r="J568" s="24">
        <f>ABS(J$5-'4JSON'!J562)</f>
        <v>0</v>
      </c>
      <c r="K568" s="24">
        <f>ABS(K$5-'4JSON'!K562)</f>
        <v>0</v>
      </c>
      <c r="L568" s="24">
        <f>ABS(L$5-'4JSON'!L562)</f>
        <v>0</v>
      </c>
      <c r="M568" s="53" t="e">
        <f t="shared" ca="1" si="8"/>
        <v>#VALUE!</v>
      </c>
      <c r="N568" s="56" t="e">
        <f t="shared" ca="1" si="9"/>
        <v>#VALUE!</v>
      </c>
      <c r="P568" s="51"/>
      <c r="Q568" s="51"/>
      <c r="S568" s="51"/>
      <c r="T568" s="51"/>
      <c r="Z568" s="55" t="str">
        <f t="shared" si="10"/>
        <v>ISD</v>
      </c>
      <c r="AF568" s="51"/>
      <c r="AG568" s="51"/>
      <c r="AH568" s="51"/>
      <c r="AI568" s="52"/>
      <c r="AJ568" s="52"/>
      <c r="AK568" s="52"/>
      <c r="AL568" s="51"/>
      <c r="AM568" s="51"/>
      <c r="AN568" s="51"/>
      <c r="AO568" s="52"/>
      <c r="AP568" s="52"/>
      <c r="AQ568" s="52"/>
      <c r="AR568" s="51"/>
      <c r="AS568" s="51"/>
      <c r="AT568" s="51"/>
      <c r="AU568" s="52"/>
      <c r="AV568" s="52"/>
      <c r="AW568" s="52"/>
      <c r="AX568" s="51"/>
      <c r="AY568" s="51"/>
      <c r="AZ568" s="51"/>
      <c r="BA568" s="52"/>
      <c r="BB568" s="52"/>
      <c r="BC568" s="52"/>
    </row>
    <row r="569" spans="1:55" ht="13" x14ac:dyDescent="0.3">
      <c r="A569" s="23">
        <f>'4JSON'!A563</f>
        <v>21112</v>
      </c>
      <c r="B569" s="20" t="str">
        <f>'4JSON'!B563</f>
        <v>Agricultural Representatives, Consultants and Specialists</v>
      </c>
      <c r="C569" s="24" t="str">
        <f>'4JSON'!D563</f>
        <v>ISD</v>
      </c>
      <c r="D569" s="24" t="e">
        <f ca="1">ABS(D$5-'4JSON'!C563)</f>
        <v>#VALUE!</v>
      </c>
      <c r="E569" s="24">
        <f ca="1">ABS(E$5-'4JSON'!E563)</f>
        <v>2</v>
      </c>
      <c r="F569" s="24">
        <f ca="1">ABS(F$5-'4JSON'!F563)</f>
        <v>3</v>
      </c>
      <c r="G569" s="24">
        <f ca="1">ABS(G$5-'4JSON'!G563)</f>
        <v>2</v>
      </c>
      <c r="H569" s="24">
        <f ca="1">ABS(H$5-'4JSON'!H563)</f>
        <v>3</v>
      </c>
      <c r="I569" s="24">
        <f>ABS(I$5-'4JSON'!I563)</f>
        <v>0</v>
      </c>
      <c r="J569" s="24">
        <f>ABS(J$5-'4JSON'!J563)</f>
        <v>0</v>
      </c>
      <c r="K569" s="24">
        <f>ABS(K$5-'4JSON'!K563)</f>
        <v>0</v>
      </c>
      <c r="L569" s="24">
        <f>ABS(L$5-'4JSON'!L563)</f>
        <v>0</v>
      </c>
      <c r="M569" s="53" t="e">
        <f t="shared" ca="1" si="8"/>
        <v>#VALUE!</v>
      </c>
      <c r="N569" s="56" t="e">
        <f t="shared" ca="1" si="9"/>
        <v>#VALUE!</v>
      </c>
      <c r="P569" s="51"/>
      <c r="Q569" s="51"/>
      <c r="S569" s="51"/>
      <c r="T569" s="51"/>
      <c r="Z569" s="55" t="str">
        <f t="shared" si="10"/>
        <v>ISD</v>
      </c>
      <c r="AF569" s="51"/>
      <c r="AG569" s="51"/>
      <c r="AH569" s="51"/>
      <c r="AI569" s="52"/>
      <c r="AJ569" s="52"/>
      <c r="AK569" s="52"/>
      <c r="AL569" s="51"/>
      <c r="AM569" s="51"/>
      <c r="AN569" s="51"/>
      <c r="AO569" s="52"/>
      <c r="AP569" s="52"/>
      <c r="AQ569" s="52"/>
      <c r="AR569" s="51"/>
      <c r="AS569" s="51"/>
      <c r="AT569" s="51"/>
      <c r="AU569" s="52"/>
      <c r="AV569" s="52"/>
      <c r="AW569" s="52"/>
      <c r="AX569" s="51"/>
      <c r="AY569" s="51"/>
      <c r="AZ569" s="51"/>
      <c r="BA569" s="52"/>
      <c r="BB569" s="52"/>
      <c r="BC569" s="52"/>
    </row>
    <row r="570" spans="1:55" ht="13" x14ac:dyDescent="0.3">
      <c r="A570" s="23">
        <f>'4JSON'!A564</f>
        <v>21200</v>
      </c>
      <c r="B570" s="20" t="str">
        <f>'4JSON'!B564</f>
        <v>Architects</v>
      </c>
      <c r="C570" s="24" t="str">
        <f>'4JSON'!D564</f>
        <v>ISD</v>
      </c>
      <c r="D570" s="24" t="e">
        <f ca="1">ABS(D$5-'4JSON'!C564)</f>
        <v>#VALUE!</v>
      </c>
      <c r="E570" s="24">
        <f ca="1">ABS(E$5-'4JSON'!E564)</f>
        <v>2</v>
      </c>
      <c r="F570" s="24">
        <f ca="1">ABS(F$5-'4JSON'!F564)</f>
        <v>3</v>
      </c>
      <c r="G570" s="24">
        <f ca="1">ABS(G$5-'4JSON'!G564)</f>
        <v>2</v>
      </c>
      <c r="H570" s="24">
        <f ca="1">ABS(H$5-'4JSON'!H564)</f>
        <v>3</v>
      </c>
      <c r="I570" s="24">
        <f>ABS(I$5-'4JSON'!I564)</f>
        <v>0</v>
      </c>
      <c r="J570" s="24">
        <f>ABS(J$5-'4JSON'!J564)</f>
        <v>0</v>
      </c>
      <c r="K570" s="24">
        <f>ABS(K$5-'4JSON'!K564)</f>
        <v>0</v>
      </c>
      <c r="L570" s="24">
        <f>ABS(L$5-'4JSON'!L564)</f>
        <v>0</v>
      </c>
      <c r="M570" s="53" t="e">
        <f t="shared" ca="1" si="8"/>
        <v>#VALUE!</v>
      </c>
      <c r="N570" s="56" t="e">
        <f t="shared" ca="1" si="9"/>
        <v>#VALUE!</v>
      </c>
      <c r="P570" s="51"/>
      <c r="Q570" s="51"/>
      <c r="S570" s="51"/>
      <c r="T570" s="51"/>
      <c r="Z570" s="55" t="str">
        <f t="shared" si="10"/>
        <v>ISD</v>
      </c>
      <c r="AF570" s="51"/>
      <c r="AG570" s="51"/>
      <c r="AH570" s="51"/>
      <c r="AI570" s="52"/>
      <c r="AJ570" s="52"/>
      <c r="AK570" s="52"/>
      <c r="AL570" s="51"/>
      <c r="AM570" s="51"/>
      <c r="AN570" s="51"/>
      <c r="AO570" s="52"/>
      <c r="AP570" s="52"/>
      <c r="AQ570" s="52"/>
      <c r="AR570" s="51"/>
      <c r="AS570" s="51"/>
      <c r="AT570" s="51"/>
      <c r="AU570" s="52"/>
      <c r="AV570" s="52"/>
      <c r="AW570" s="52"/>
      <c r="AX570" s="51"/>
      <c r="AY570" s="51"/>
      <c r="AZ570" s="51"/>
      <c r="BA570" s="52"/>
      <c r="BB570" s="52"/>
      <c r="BC570" s="52"/>
    </row>
    <row r="571" spans="1:55" ht="13" x14ac:dyDescent="0.3">
      <c r="A571" s="23">
        <f>'4JSON'!A565</f>
        <v>65229</v>
      </c>
      <c r="B571" s="20" t="str">
        <f>'4JSON'!B565</f>
        <v>Astrologers</v>
      </c>
      <c r="C571" s="24" t="str">
        <f>'4JSON'!D565</f>
        <v>ISD</v>
      </c>
      <c r="D571" s="24" t="e">
        <f ca="1">ABS(D$5-'4JSON'!C565)</f>
        <v>#VALUE!</v>
      </c>
      <c r="E571" s="24">
        <f ca="1">ABS(E$5-'4JSON'!E565)</f>
        <v>2</v>
      </c>
      <c r="F571" s="24">
        <f ca="1">ABS(F$5-'4JSON'!F565)</f>
        <v>3</v>
      </c>
      <c r="G571" s="24">
        <f ca="1">ABS(G$5-'4JSON'!G565)</f>
        <v>2</v>
      </c>
      <c r="H571" s="24">
        <f ca="1">ABS(H$5-'4JSON'!H565)</f>
        <v>3</v>
      </c>
      <c r="I571" s="24">
        <f>ABS(I$5-'4JSON'!I565)</f>
        <v>0</v>
      </c>
      <c r="J571" s="24">
        <f>ABS(J$5-'4JSON'!J565)</f>
        <v>0</v>
      </c>
      <c r="K571" s="24">
        <f>ABS(K$5-'4JSON'!K565)</f>
        <v>0</v>
      </c>
      <c r="L571" s="24">
        <f>ABS(L$5-'4JSON'!L565)</f>
        <v>0</v>
      </c>
      <c r="M571" s="53" t="e">
        <f t="shared" ca="1" si="8"/>
        <v>#VALUE!</v>
      </c>
      <c r="N571" s="56" t="e">
        <f t="shared" ca="1" si="9"/>
        <v>#VALUE!</v>
      </c>
      <c r="P571" s="51"/>
      <c r="Q571" s="51"/>
      <c r="S571" s="51"/>
      <c r="T571" s="51"/>
      <c r="Z571" s="55" t="str">
        <f t="shared" si="10"/>
        <v>ISD</v>
      </c>
      <c r="AF571" s="51"/>
      <c r="AG571" s="51"/>
      <c r="AH571" s="51"/>
      <c r="AI571" s="52"/>
      <c r="AJ571" s="52"/>
      <c r="AK571" s="52"/>
      <c r="AL571" s="51"/>
      <c r="AM571" s="51"/>
      <c r="AN571" s="51"/>
      <c r="AO571" s="52"/>
      <c r="AP571" s="52"/>
      <c r="AQ571" s="52"/>
      <c r="AR571" s="51"/>
      <c r="AS571" s="51"/>
      <c r="AT571" s="51"/>
      <c r="AU571" s="52"/>
      <c r="AV571" s="52"/>
      <c r="AW571" s="52"/>
      <c r="AX571" s="51"/>
      <c r="AY571" s="51"/>
      <c r="AZ571" s="51"/>
      <c r="BA571" s="52"/>
      <c r="BB571" s="52"/>
      <c r="BC571" s="52"/>
    </row>
    <row r="572" spans="1:55" ht="13" x14ac:dyDescent="0.3">
      <c r="A572" s="23">
        <f>'4JSON'!A566</f>
        <v>21111</v>
      </c>
      <c r="B572" s="20" t="str">
        <f>'4JSON'!B566</f>
        <v>Forestry Professionals</v>
      </c>
      <c r="C572" s="24" t="str">
        <f>'4JSON'!D566</f>
        <v>ISD</v>
      </c>
      <c r="D572" s="24" t="e">
        <f ca="1">ABS(D$5-'4JSON'!C566)</f>
        <v>#VALUE!</v>
      </c>
      <c r="E572" s="24">
        <f ca="1">ABS(E$5-'4JSON'!E566)</f>
        <v>2</v>
      </c>
      <c r="F572" s="24">
        <f ca="1">ABS(F$5-'4JSON'!F566)</f>
        <v>3</v>
      </c>
      <c r="G572" s="24">
        <f ca="1">ABS(G$5-'4JSON'!G566)</f>
        <v>2</v>
      </c>
      <c r="H572" s="24">
        <f ca="1">ABS(H$5-'4JSON'!H566)</f>
        <v>3</v>
      </c>
      <c r="I572" s="24">
        <f>ABS(I$5-'4JSON'!I566)</f>
        <v>0</v>
      </c>
      <c r="J572" s="24">
        <f>ABS(J$5-'4JSON'!J566)</f>
        <v>0</v>
      </c>
      <c r="K572" s="24">
        <f>ABS(K$5-'4JSON'!K566)</f>
        <v>0</v>
      </c>
      <c r="L572" s="24">
        <f>ABS(L$5-'4JSON'!L566)</f>
        <v>0</v>
      </c>
      <c r="M572" s="53" t="e">
        <f t="shared" ca="1" si="8"/>
        <v>#VALUE!</v>
      </c>
      <c r="N572" s="56" t="e">
        <f t="shared" ca="1" si="9"/>
        <v>#VALUE!</v>
      </c>
      <c r="P572" s="51"/>
      <c r="Q572" s="51"/>
      <c r="S572" s="51"/>
      <c r="T572" s="51"/>
      <c r="Z572" s="55" t="str">
        <f t="shared" si="10"/>
        <v>ISD</v>
      </c>
      <c r="AF572" s="51"/>
      <c r="AG572" s="51"/>
      <c r="AH572" s="51"/>
      <c r="AI572" s="52"/>
      <c r="AJ572" s="52"/>
      <c r="AK572" s="52"/>
      <c r="AL572" s="51"/>
      <c r="AM572" s="51"/>
      <c r="AN572" s="51"/>
      <c r="AO572" s="52"/>
      <c r="AP572" s="52"/>
      <c r="AQ572" s="52"/>
      <c r="AR572" s="51"/>
      <c r="AS572" s="51"/>
      <c r="AT572" s="51"/>
      <c r="AU572" s="52"/>
      <c r="AV572" s="52"/>
      <c r="AW572" s="52"/>
      <c r="AX572" s="51"/>
      <c r="AY572" s="51"/>
      <c r="AZ572" s="51"/>
      <c r="BA572" s="52"/>
      <c r="BB572" s="52"/>
      <c r="BC572" s="52"/>
    </row>
    <row r="573" spans="1:55" ht="13" x14ac:dyDescent="0.3">
      <c r="A573" s="23">
        <f>'4JSON'!A567</f>
        <v>31102</v>
      </c>
      <c r="B573" s="20" t="str">
        <f>'4JSON'!B567</f>
        <v>General Practitioners and Family Physicians</v>
      </c>
      <c r="C573" s="24" t="str">
        <f>'4JSON'!D567</f>
        <v>ISD</v>
      </c>
      <c r="D573" s="24" t="e">
        <f ca="1">ABS(D$5-'4JSON'!C567)</f>
        <v>#VALUE!</v>
      </c>
      <c r="E573" s="24">
        <f ca="1">ABS(E$5-'4JSON'!E567)</f>
        <v>2</v>
      </c>
      <c r="F573" s="24">
        <f ca="1">ABS(F$5-'4JSON'!F567)</f>
        <v>3</v>
      </c>
      <c r="G573" s="24">
        <f ca="1">ABS(G$5-'4JSON'!G567)</f>
        <v>2</v>
      </c>
      <c r="H573" s="24">
        <f ca="1">ABS(H$5-'4JSON'!H567)</f>
        <v>3</v>
      </c>
      <c r="I573" s="24">
        <f>ABS(I$5-'4JSON'!I567)</f>
        <v>0</v>
      </c>
      <c r="J573" s="24">
        <f>ABS(J$5-'4JSON'!J567)</f>
        <v>0</v>
      </c>
      <c r="K573" s="24">
        <f>ABS(K$5-'4JSON'!K567)</f>
        <v>0</v>
      </c>
      <c r="L573" s="24">
        <f>ABS(L$5-'4JSON'!L567)</f>
        <v>0</v>
      </c>
      <c r="M573" s="53" t="e">
        <f t="shared" ca="1" si="8"/>
        <v>#VALUE!</v>
      </c>
      <c r="N573" s="56" t="e">
        <f t="shared" ca="1" si="9"/>
        <v>#VALUE!</v>
      </c>
      <c r="P573" s="51"/>
      <c r="Q573" s="51"/>
      <c r="S573" s="51"/>
      <c r="T573" s="51"/>
      <c r="Z573" s="55" t="str">
        <f t="shared" si="10"/>
        <v>ISD</v>
      </c>
      <c r="AF573" s="51"/>
      <c r="AG573" s="51"/>
      <c r="AH573" s="51"/>
      <c r="AI573" s="52"/>
      <c r="AJ573" s="52"/>
      <c r="AK573" s="52"/>
      <c r="AL573" s="51"/>
      <c r="AM573" s="51"/>
      <c r="AN573" s="51"/>
      <c r="AO573" s="52"/>
      <c r="AP573" s="52"/>
      <c r="AQ573" s="52"/>
      <c r="AR573" s="51"/>
      <c r="AS573" s="51"/>
      <c r="AT573" s="51"/>
      <c r="AU573" s="52"/>
      <c r="AV573" s="52"/>
      <c r="AW573" s="52"/>
      <c r="AX573" s="51"/>
      <c r="AY573" s="51"/>
      <c r="AZ573" s="51"/>
      <c r="BA573" s="52"/>
      <c r="BB573" s="52"/>
      <c r="BC573" s="52"/>
    </row>
    <row r="574" spans="1:55" ht="13" x14ac:dyDescent="0.3">
      <c r="A574" s="23">
        <f>'4JSON'!A568</f>
        <v>64201</v>
      </c>
      <c r="B574" s="20" t="str">
        <f>'4JSON'!B568</f>
        <v>Image Consultants</v>
      </c>
      <c r="C574" s="24" t="str">
        <f>'4JSON'!D568</f>
        <v>ISD</v>
      </c>
      <c r="D574" s="24" t="e">
        <f ca="1">ABS(D$5-'4JSON'!C568)</f>
        <v>#VALUE!</v>
      </c>
      <c r="E574" s="24">
        <f ca="1">ABS(E$5-'4JSON'!E568)</f>
        <v>2</v>
      </c>
      <c r="F574" s="24">
        <f ca="1">ABS(F$5-'4JSON'!F568)</f>
        <v>3</v>
      </c>
      <c r="G574" s="24">
        <f ca="1">ABS(G$5-'4JSON'!G568)</f>
        <v>2</v>
      </c>
      <c r="H574" s="24">
        <f ca="1">ABS(H$5-'4JSON'!H568)</f>
        <v>3</v>
      </c>
      <c r="I574" s="24">
        <f>ABS(I$5-'4JSON'!I568)</f>
        <v>0</v>
      </c>
      <c r="J574" s="24">
        <f>ABS(J$5-'4JSON'!J568)</f>
        <v>0</v>
      </c>
      <c r="K574" s="24">
        <f>ABS(K$5-'4JSON'!K568)</f>
        <v>0</v>
      </c>
      <c r="L574" s="24">
        <f>ABS(L$5-'4JSON'!L568)</f>
        <v>0</v>
      </c>
      <c r="M574" s="53" t="e">
        <f t="shared" ca="1" si="8"/>
        <v>#VALUE!</v>
      </c>
      <c r="N574" s="56" t="e">
        <f t="shared" ca="1" si="9"/>
        <v>#VALUE!</v>
      </c>
      <c r="P574" s="51"/>
      <c r="Q574" s="51"/>
      <c r="S574" s="51"/>
      <c r="T574" s="51"/>
      <c r="Z574" s="55" t="str">
        <f t="shared" si="10"/>
        <v>ISD</v>
      </c>
      <c r="AF574" s="51"/>
      <c r="AG574" s="51"/>
      <c r="AH574" s="51"/>
      <c r="AI574" s="52"/>
      <c r="AJ574" s="52"/>
      <c r="AK574" s="52"/>
      <c r="AL574" s="51"/>
      <c r="AM574" s="51"/>
      <c r="AN574" s="51"/>
      <c r="AO574" s="52"/>
      <c r="AP574" s="52"/>
      <c r="AQ574" s="52"/>
      <c r="AR574" s="51"/>
      <c r="AS574" s="51"/>
      <c r="AT574" s="51"/>
      <c r="AU574" s="52"/>
      <c r="AV574" s="52"/>
      <c r="AW574" s="52"/>
      <c r="AX574" s="51"/>
      <c r="AY574" s="51"/>
      <c r="AZ574" s="51"/>
      <c r="BA574" s="52"/>
      <c r="BB574" s="52"/>
      <c r="BC574" s="52"/>
    </row>
    <row r="575" spans="1:55" ht="13" x14ac:dyDescent="0.3">
      <c r="A575" s="23">
        <f>'4JSON'!A569</f>
        <v>21201</v>
      </c>
      <c r="B575" s="20" t="str">
        <f>'4JSON'!B569</f>
        <v>Landscape Architects</v>
      </c>
      <c r="C575" s="24" t="str">
        <f>'4JSON'!D569</f>
        <v>ISD</v>
      </c>
      <c r="D575" s="24" t="e">
        <f ca="1">ABS(D$5-'4JSON'!C569)</f>
        <v>#VALUE!</v>
      </c>
      <c r="E575" s="24">
        <f ca="1">ABS(E$5-'4JSON'!E569)</f>
        <v>2</v>
      </c>
      <c r="F575" s="24">
        <f ca="1">ABS(F$5-'4JSON'!F569)</f>
        <v>3</v>
      </c>
      <c r="G575" s="24">
        <f ca="1">ABS(G$5-'4JSON'!G569)</f>
        <v>2</v>
      </c>
      <c r="H575" s="24">
        <f ca="1">ABS(H$5-'4JSON'!H569)</f>
        <v>3</v>
      </c>
      <c r="I575" s="24">
        <f>ABS(I$5-'4JSON'!I569)</f>
        <v>0</v>
      </c>
      <c r="J575" s="24">
        <f>ABS(J$5-'4JSON'!J569)</f>
        <v>0</v>
      </c>
      <c r="K575" s="24">
        <f>ABS(K$5-'4JSON'!K569)</f>
        <v>0</v>
      </c>
      <c r="L575" s="24">
        <f>ABS(L$5-'4JSON'!L569)</f>
        <v>0</v>
      </c>
      <c r="M575" s="53" t="e">
        <f t="shared" ca="1" si="8"/>
        <v>#VALUE!</v>
      </c>
      <c r="N575" s="56" t="e">
        <f t="shared" ca="1" si="9"/>
        <v>#VALUE!</v>
      </c>
      <c r="P575" s="51"/>
      <c r="Q575" s="51"/>
      <c r="S575" s="51"/>
      <c r="T575" s="51"/>
      <c r="Z575" s="55" t="str">
        <f t="shared" si="10"/>
        <v>ISD</v>
      </c>
      <c r="AF575" s="51"/>
      <c r="AG575" s="51"/>
      <c r="AH575" s="51"/>
      <c r="AI575" s="52"/>
      <c r="AJ575" s="52"/>
      <c r="AK575" s="52"/>
      <c r="AL575" s="51"/>
      <c r="AM575" s="51"/>
      <c r="AN575" s="51"/>
      <c r="AO575" s="52"/>
      <c r="AP575" s="52"/>
      <c r="AQ575" s="52"/>
      <c r="AR575" s="51"/>
      <c r="AS575" s="51"/>
      <c r="AT575" s="51"/>
      <c r="AU575" s="52"/>
      <c r="AV575" s="52"/>
      <c r="AW575" s="52"/>
      <c r="AX575" s="51"/>
      <c r="AY575" s="51"/>
      <c r="AZ575" s="51"/>
      <c r="BA575" s="52"/>
      <c r="BB575" s="52"/>
      <c r="BC575" s="52"/>
    </row>
    <row r="576" spans="1:55" ht="13" x14ac:dyDescent="0.3">
      <c r="A576" s="23">
        <f>'4JSON'!A570</f>
        <v>65229</v>
      </c>
      <c r="B576" s="20" t="str">
        <f>'4JSON'!B570</f>
        <v>Psychic Consultants</v>
      </c>
      <c r="C576" s="24" t="str">
        <f>'4JSON'!D570</f>
        <v>ISD</v>
      </c>
      <c r="D576" s="24" t="e">
        <f ca="1">ABS(D$5-'4JSON'!C570)</f>
        <v>#VALUE!</v>
      </c>
      <c r="E576" s="24">
        <f ca="1">ABS(E$5-'4JSON'!E570)</f>
        <v>2</v>
      </c>
      <c r="F576" s="24">
        <f ca="1">ABS(F$5-'4JSON'!F570)</f>
        <v>3</v>
      </c>
      <c r="G576" s="24">
        <f ca="1">ABS(G$5-'4JSON'!G570)</f>
        <v>2</v>
      </c>
      <c r="H576" s="24">
        <f ca="1">ABS(H$5-'4JSON'!H570)</f>
        <v>3</v>
      </c>
      <c r="I576" s="24">
        <f>ABS(I$5-'4JSON'!I570)</f>
        <v>0</v>
      </c>
      <c r="J576" s="24">
        <f>ABS(J$5-'4JSON'!J570)</f>
        <v>0</v>
      </c>
      <c r="K576" s="24">
        <f>ABS(K$5-'4JSON'!K570)</f>
        <v>0</v>
      </c>
      <c r="L576" s="24">
        <f>ABS(L$5-'4JSON'!L570)</f>
        <v>0</v>
      </c>
      <c r="M576" s="53" t="e">
        <f t="shared" ca="1" si="8"/>
        <v>#VALUE!</v>
      </c>
      <c r="N576" s="56" t="e">
        <f t="shared" ca="1" si="9"/>
        <v>#VALUE!</v>
      </c>
      <c r="P576" s="51"/>
      <c r="Q576" s="51"/>
      <c r="S576" s="51"/>
      <c r="T576" s="51"/>
      <c r="Z576" s="55" t="str">
        <f t="shared" si="10"/>
        <v>ISD</v>
      </c>
      <c r="AF576" s="51"/>
      <c r="AG576" s="51"/>
      <c r="AH576" s="51"/>
      <c r="AI576" s="52"/>
      <c r="AJ576" s="52"/>
      <c r="AK576" s="52"/>
      <c r="AL576" s="51"/>
      <c r="AM576" s="51"/>
      <c r="AN576" s="51"/>
      <c r="AO576" s="52"/>
      <c r="AP576" s="52"/>
      <c r="AQ576" s="52"/>
      <c r="AR576" s="51"/>
      <c r="AS576" s="51"/>
      <c r="AT576" s="51"/>
      <c r="AU576" s="52"/>
      <c r="AV576" s="52"/>
      <c r="AW576" s="52"/>
      <c r="AX576" s="51"/>
      <c r="AY576" s="51"/>
      <c r="AZ576" s="51"/>
      <c r="BA576" s="52"/>
      <c r="BB576" s="52"/>
      <c r="BC576" s="52"/>
    </row>
    <row r="577" spans="1:55" ht="13" x14ac:dyDescent="0.3">
      <c r="A577" s="23">
        <f>'4JSON'!A571</f>
        <v>31100</v>
      </c>
      <c r="B577" s="20" t="str">
        <f>'4JSON'!B571</f>
        <v>Specialists in Clinical Medicine</v>
      </c>
      <c r="C577" s="24" t="str">
        <f>'4JSON'!D571</f>
        <v>ISD</v>
      </c>
      <c r="D577" s="24" t="e">
        <f ca="1">ABS(D$5-'4JSON'!C571)</f>
        <v>#VALUE!</v>
      </c>
      <c r="E577" s="24">
        <f ca="1">ABS(E$5-'4JSON'!E571)</f>
        <v>2</v>
      </c>
      <c r="F577" s="24">
        <f ca="1">ABS(F$5-'4JSON'!F571)</f>
        <v>3</v>
      </c>
      <c r="G577" s="24">
        <f ca="1">ABS(G$5-'4JSON'!G571)</f>
        <v>2</v>
      </c>
      <c r="H577" s="24">
        <f ca="1">ABS(H$5-'4JSON'!H571)</f>
        <v>3</v>
      </c>
      <c r="I577" s="24">
        <f>ABS(I$5-'4JSON'!I571)</f>
        <v>0</v>
      </c>
      <c r="J577" s="24">
        <f>ABS(J$5-'4JSON'!J571)</f>
        <v>0</v>
      </c>
      <c r="K577" s="24">
        <f>ABS(K$5-'4JSON'!K571)</f>
        <v>0</v>
      </c>
      <c r="L577" s="24">
        <f>ABS(L$5-'4JSON'!L571)</f>
        <v>0</v>
      </c>
      <c r="M577" s="53" t="e">
        <f t="shared" ca="1" si="8"/>
        <v>#VALUE!</v>
      </c>
      <c r="N577" s="56" t="e">
        <f t="shared" ca="1" si="9"/>
        <v>#VALUE!</v>
      </c>
      <c r="P577" s="51"/>
      <c r="Q577" s="51"/>
      <c r="S577" s="51"/>
      <c r="T577" s="51"/>
      <c r="Z577" s="55" t="str">
        <f t="shared" si="10"/>
        <v>ISD</v>
      </c>
      <c r="AF577" s="51"/>
      <c r="AG577" s="51"/>
      <c r="AH577" s="51"/>
      <c r="AI577" s="52"/>
      <c r="AJ577" s="52"/>
      <c r="AK577" s="52"/>
      <c r="AL577" s="51"/>
      <c r="AM577" s="51"/>
      <c r="AN577" s="51"/>
      <c r="AO577" s="52"/>
      <c r="AP577" s="52"/>
      <c r="AQ577" s="52"/>
      <c r="AR577" s="51"/>
      <c r="AS577" s="51"/>
      <c r="AT577" s="51"/>
      <c r="AU577" s="52"/>
      <c r="AV577" s="52"/>
      <c r="AW577" s="52"/>
      <c r="AX577" s="51"/>
      <c r="AY577" s="51"/>
      <c r="AZ577" s="51"/>
      <c r="BA577" s="52"/>
      <c r="BB577" s="52"/>
      <c r="BC577" s="52"/>
    </row>
    <row r="578" spans="1:55" ht="13" x14ac:dyDescent="0.3">
      <c r="A578" s="23">
        <f>'4JSON'!A572</f>
        <v>21202</v>
      </c>
      <c r="B578" s="20" t="str">
        <f>'4JSON'!B572</f>
        <v>Urban and Land Use Planners</v>
      </c>
      <c r="C578" s="24" t="str">
        <f>'4JSON'!D572</f>
        <v>ISD</v>
      </c>
      <c r="D578" s="24" t="e">
        <f ca="1">ABS(D$5-'4JSON'!C572)</f>
        <v>#VALUE!</v>
      </c>
      <c r="E578" s="24">
        <f ca="1">ABS(E$5-'4JSON'!E572)</f>
        <v>2</v>
      </c>
      <c r="F578" s="24">
        <f ca="1">ABS(F$5-'4JSON'!F572)</f>
        <v>3</v>
      </c>
      <c r="G578" s="24">
        <f ca="1">ABS(G$5-'4JSON'!G572)</f>
        <v>2</v>
      </c>
      <c r="H578" s="24">
        <f ca="1">ABS(H$5-'4JSON'!H572)</f>
        <v>3</v>
      </c>
      <c r="I578" s="24">
        <f>ABS(I$5-'4JSON'!I572)</f>
        <v>0</v>
      </c>
      <c r="J578" s="24">
        <f>ABS(J$5-'4JSON'!J572)</f>
        <v>0</v>
      </c>
      <c r="K578" s="24">
        <f>ABS(K$5-'4JSON'!K572)</f>
        <v>0</v>
      </c>
      <c r="L578" s="24">
        <f>ABS(L$5-'4JSON'!L572)</f>
        <v>0</v>
      </c>
      <c r="M578" s="53" t="e">
        <f t="shared" ca="1" si="8"/>
        <v>#VALUE!</v>
      </c>
      <c r="N578" s="56" t="e">
        <f t="shared" ca="1" si="9"/>
        <v>#VALUE!</v>
      </c>
      <c r="P578" s="51"/>
      <c r="Q578" s="51"/>
      <c r="S578" s="51"/>
      <c r="T578" s="51"/>
      <c r="Z578" s="55" t="str">
        <f t="shared" si="10"/>
        <v>ISD</v>
      </c>
      <c r="AF578" s="51"/>
      <c r="AG578" s="51"/>
      <c r="AH578" s="51"/>
      <c r="AI578" s="52"/>
      <c r="AJ578" s="52"/>
      <c r="AK578" s="52"/>
      <c r="AL578" s="51"/>
      <c r="AM578" s="51"/>
      <c r="AN578" s="51"/>
      <c r="AO578" s="52"/>
      <c r="AP578" s="52"/>
      <c r="AQ578" s="52"/>
      <c r="AR578" s="51"/>
      <c r="AS578" s="51"/>
      <c r="AT578" s="51"/>
      <c r="AU578" s="52"/>
      <c r="AV578" s="52"/>
      <c r="AW578" s="52"/>
      <c r="AX578" s="51"/>
      <c r="AY578" s="51"/>
      <c r="AZ578" s="51"/>
      <c r="BA578" s="52"/>
      <c r="BB578" s="52"/>
      <c r="BC578" s="52"/>
    </row>
    <row r="579" spans="1:55" ht="13" x14ac:dyDescent="0.3">
      <c r="A579" s="23">
        <f>'4JSON'!A573</f>
        <v>31202</v>
      </c>
      <c r="B579" s="20" t="str">
        <f>'4JSON'!B573</f>
        <v>Exercise Therapists</v>
      </c>
      <c r="C579" s="24" t="str">
        <f>'4JSON'!D573</f>
        <v>SDI</v>
      </c>
      <c r="D579" s="24" t="e">
        <f ca="1">ABS(D$5-'4JSON'!C573)</f>
        <v>#VALUE!</v>
      </c>
      <c r="E579" s="24">
        <f ca="1">ABS(E$5-'4JSON'!E573)</f>
        <v>2</v>
      </c>
      <c r="F579" s="24">
        <f ca="1">ABS(F$5-'4JSON'!F573)</f>
        <v>3</v>
      </c>
      <c r="G579" s="24">
        <f ca="1">ABS(G$5-'4JSON'!G573)</f>
        <v>2</v>
      </c>
      <c r="H579" s="24">
        <f ca="1">ABS(H$5-'4JSON'!H573)</f>
        <v>3</v>
      </c>
      <c r="I579" s="24">
        <f>ABS(I$5-'4JSON'!I573)</f>
        <v>0</v>
      </c>
      <c r="J579" s="24">
        <f>ABS(J$5-'4JSON'!J573)</f>
        <v>0</v>
      </c>
      <c r="K579" s="24">
        <f>ABS(K$5-'4JSON'!K573)</f>
        <v>0</v>
      </c>
      <c r="L579" s="24">
        <f>ABS(L$5-'4JSON'!L573)</f>
        <v>0</v>
      </c>
      <c r="M579" s="53" t="e">
        <f t="shared" ca="1" si="8"/>
        <v>#VALUE!</v>
      </c>
      <c r="N579" s="56" t="e">
        <f t="shared" ca="1" si="9"/>
        <v>#VALUE!</v>
      </c>
      <c r="P579" s="51"/>
      <c r="Q579" s="51"/>
      <c r="S579" s="51"/>
      <c r="T579" s="51"/>
      <c r="Z579" s="55" t="str">
        <f t="shared" si="10"/>
        <v>SDI</v>
      </c>
      <c r="AF579" s="51"/>
      <c r="AG579" s="51"/>
      <c r="AH579" s="51"/>
      <c r="AI579" s="52"/>
      <c r="AJ579" s="52"/>
      <c r="AK579" s="52"/>
      <c r="AL579" s="51"/>
      <c r="AM579" s="51"/>
      <c r="AN579" s="51"/>
      <c r="AO579" s="52"/>
      <c r="AP579" s="52"/>
      <c r="AQ579" s="52"/>
      <c r="AR579" s="51"/>
      <c r="AS579" s="51"/>
      <c r="AT579" s="51"/>
      <c r="AU579" s="52"/>
      <c r="AV579" s="52"/>
      <c r="AW579" s="52"/>
      <c r="AX579" s="51"/>
      <c r="AY579" s="51"/>
      <c r="AZ579" s="51"/>
      <c r="BA579" s="52"/>
      <c r="BB579" s="52"/>
      <c r="BC579" s="52"/>
    </row>
    <row r="580" spans="1:55" ht="13" x14ac:dyDescent="0.3">
      <c r="A580" s="23">
        <f>'4JSON'!A574</f>
        <v>54100</v>
      </c>
      <c r="B580" s="20" t="str">
        <f>'4JSON'!B574</f>
        <v>Fitness Appraisers</v>
      </c>
      <c r="C580" s="24" t="str">
        <f>'4JSON'!D574</f>
        <v>SDI</v>
      </c>
      <c r="D580" s="24" t="e">
        <f ca="1">ABS(D$5-'4JSON'!C574)</f>
        <v>#VALUE!</v>
      </c>
      <c r="E580" s="24">
        <f ca="1">ABS(E$5-'4JSON'!E574)</f>
        <v>2</v>
      </c>
      <c r="F580" s="24">
        <f ca="1">ABS(F$5-'4JSON'!F574)</f>
        <v>3</v>
      </c>
      <c r="G580" s="24">
        <f ca="1">ABS(G$5-'4JSON'!G574)</f>
        <v>2</v>
      </c>
      <c r="H580" s="24">
        <f ca="1">ABS(H$5-'4JSON'!H574)</f>
        <v>3</v>
      </c>
      <c r="I580" s="24">
        <f>ABS(I$5-'4JSON'!I574)</f>
        <v>0</v>
      </c>
      <c r="J580" s="24">
        <f>ABS(J$5-'4JSON'!J574)</f>
        <v>0</v>
      </c>
      <c r="K580" s="24">
        <f>ABS(K$5-'4JSON'!K574)</f>
        <v>0</v>
      </c>
      <c r="L580" s="24">
        <f>ABS(L$5-'4JSON'!L574)</f>
        <v>0</v>
      </c>
      <c r="M580" s="53" t="e">
        <f t="shared" ca="1" si="8"/>
        <v>#VALUE!</v>
      </c>
      <c r="N580" s="56" t="e">
        <f t="shared" ca="1" si="9"/>
        <v>#VALUE!</v>
      </c>
      <c r="P580" s="51"/>
      <c r="Q580" s="51"/>
      <c r="S580" s="51"/>
      <c r="T580" s="51"/>
      <c r="Z580" s="55" t="str">
        <f t="shared" si="10"/>
        <v>SDI</v>
      </c>
      <c r="AF580" s="51"/>
      <c r="AG580" s="51"/>
      <c r="AH580" s="51"/>
      <c r="AI580" s="52"/>
      <c r="AJ580" s="52"/>
      <c r="AK580" s="52"/>
      <c r="AL580" s="51"/>
      <c r="AM580" s="51"/>
      <c r="AN580" s="51"/>
      <c r="AO580" s="52"/>
      <c r="AP580" s="52"/>
      <c r="AQ580" s="52"/>
      <c r="AR580" s="51"/>
      <c r="AS580" s="51"/>
      <c r="AT580" s="51"/>
      <c r="AU580" s="52"/>
      <c r="AV580" s="52"/>
      <c r="AW580" s="52"/>
      <c r="AX580" s="51"/>
      <c r="AY580" s="51"/>
      <c r="AZ580" s="51"/>
      <c r="BA580" s="52"/>
      <c r="BB580" s="52"/>
      <c r="BC580" s="52"/>
    </row>
    <row r="581" spans="1:55" ht="13" x14ac:dyDescent="0.3">
      <c r="A581" s="23">
        <f>'4JSON'!A575</f>
        <v>41406</v>
      </c>
      <c r="B581" s="20" t="str">
        <f>'4JSON'!B575</f>
        <v>Fitness Consultants</v>
      </c>
      <c r="C581" s="24" t="str">
        <f>'4JSON'!D575</f>
        <v>SDI</v>
      </c>
      <c r="D581" s="24" t="e">
        <f ca="1">ABS(D$5-'4JSON'!C575)</f>
        <v>#VALUE!</v>
      </c>
      <c r="E581" s="24">
        <f ca="1">ABS(E$5-'4JSON'!E575)</f>
        <v>2</v>
      </c>
      <c r="F581" s="24">
        <f ca="1">ABS(F$5-'4JSON'!F575)</f>
        <v>3</v>
      </c>
      <c r="G581" s="24">
        <f ca="1">ABS(G$5-'4JSON'!G575)</f>
        <v>2</v>
      </c>
      <c r="H581" s="24">
        <f ca="1">ABS(H$5-'4JSON'!H575)</f>
        <v>3</v>
      </c>
      <c r="I581" s="24">
        <f>ABS(I$5-'4JSON'!I575)</f>
        <v>0</v>
      </c>
      <c r="J581" s="24">
        <f>ABS(J$5-'4JSON'!J575)</f>
        <v>0</v>
      </c>
      <c r="K581" s="24">
        <f>ABS(K$5-'4JSON'!K575)</f>
        <v>0</v>
      </c>
      <c r="L581" s="24">
        <f>ABS(L$5-'4JSON'!L575)</f>
        <v>0</v>
      </c>
      <c r="M581" s="53" t="e">
        <f t="shared" ca="1" si="8"/>
        <v>#VALUE!</v>
      </c>
      <c r="N581" s="56" t="e">
        <f t="shared" ca="1" si="9"/>
        <v>#VALUE!</v>
      </c>
      <c r="P581" s="51"/>
      <c r="Q581" s="51"/>
      <c r="S581" s="51"/>
      <c r="T581" s="51"/>
      <c r="Z581" s="55" t="str">
        <f t="shared" si="10"/>
        <v>SDI</v>
      </c>
      <c r="AF581" s="51"/>
      <c r="AG581" s="51"/>
      <c r="AH581" s="51"/>
      <c r="AI581" s="52"/>
      <c r="AJ581" s="52"/>
      <c r="AK581" s="52"/>
      <c r="AL581" s="51"/>
      <c r="AM581" s="51"/>
      <c r="AN581" s="51"/>
      <c r="AO581" s="52"/>
      <c r="AP581" s="52"/>
      <c r="AQ581" s="52"/>
      <c r="AR581" s="51"/>
      <c r="AS581" s="51"/>
      <c r="AT581" s="51"/>
      <c r="AU581" s="52"/>
      <c r="AV581" s="52"/>
      <c r="AW581" s="52"/>
      <c r="AX581" s="51"/>
      <c r="AY581" s="51"/>
      <c r="AZ581" s="51"/>
      <c r="BA581" s="52"/>
      <c r="BB581" s="52"/>
      <c r="BC581" s="52"/>
    </row>
    <row r="582" spans="1:55" ht="13" x14ac:dyDescent="0.3">
      <c r="A582" s="23">
        <f>'4JSON'!A576</f>
        <v>31204</v>
      </c>
      <c r="B582" s="20" t="str">
        <f>'4JSON'!B576</f>
        <v>Kinesiologists</v>
      </c>
      <c r="C582" s="24" t="str">
        <f>'4JSON'!D576</f>
        <v>SDI</v>
      </c>
      <c r="D582" s="24" t="e">
        <f ca="1">ABS(D$5-'4JSON'!C576)</f>
        <v>#VALUE!</v>
      </c>
      <c r="E582" s="24">
        <f ca="1">ABS(E$5-'4JSON'!E576)</f>
        <v>2</v>
      </c>
      <c r="F582" s="24">
        <f ca="1">ABS(F$5-'4JSON'!F576)</f>
        <v>3</v>
      </c>
      <c r="G582" s="24">
        <f ca="1">ABS(G$5-'4JSON'!G576)</f>
        <v>2</v>
      </c>
      <c r="H582" s="24">
        <f ca="1">ABS(H$5-'4JSON'!H576)</f>
        <v>3</v>
      </c>
      <c r="I582" s="24">
        <f>ABS(I$5-'4JSON'!I576)</f>
        <v>0</v>
      </c>
      <c r="J582" s="24">
        <f>ABS(J$5-'4JSON'!J576)</f>
        <v>0</v>
      </c>
      <c r="K582" s="24">
        <f>ABS(K$5-'4JSON'!K576)</f>
        <v>0</v>
      </c>
      <c r="L582" s="24">
        <f>ABS(L$5-'4JSON'!L576)</f>
        <v>0</v>
      </c>
      <c r="M582" s="53" t="e">
        <f t="shared" ca="1" si="8"/>
        <v>#VALUE!</v>
      </c>
      <c r="N582" s="56" t="e">
        <f t="shared" ca="1" si="9"/>
        <v>#VALUE!</v>
      </c>
      <c r="P582" s="51"/>
      <c r="Q582" s="51"/>
      <c r="S582" s="51"/>
      <c r="T582" s="51"/>
      <c r="Z582" s="55" t="str">
        <f t="shared" si="10"/>
        <v>SDI</v>
      </c>
      <c r="AF582" s="51"/>
      <c r="AG582" s="51"/>
      <c r="AH582" s="51"/>
      <c r="AI582" s="52"/>
      <c r="AJ582" s="52"/>
      <c r="AK582" s="52"/>
      <c r="AL582" s="51"/>
      <c r="AM582" s="51"/>
      <c r="AN582" s="51"/>
      <c r="AO582" s="52"/>
      <c r="AP582" s="52"/>
      <c r="AQ582" s="52"/>
      <c r="AR582" s="51"/>
      <c r="AS582" s="51"/>
      <c r="AT582" s="51"/>
      <c r="AU582" s="52"/>
      <c r="AV582" s="52"/>
      <c r="AW582" s="52"/>
      <c r="AX582" s="51"/>
      <c r="AY582" s="51"/>
      <c r="AZ582" s="51"/>
      <c r="BA582" s="52"/>
      <c r="BB582" s="52"/>
      <c r="BC582" s="52"/>
    </row>
    <row r="583" spans="1:55" ht="13" x14ac:dyDescent="0.3">
      <c r="A583" s="23">
        <f>'4JSON'!A577</f>
        <v>41406</v>
      </c>
      <c r="B583" s="20" t="str">
        <f>'4JSON'!B577</f>
        <v>Recreation and Sports Program Supervisors</v>
      </c>
      <c r="C583" s="24" t="str">
        <f>'4JSON'!D577</f>
        <v>SDI</v>
      </c>
      <c r="D583" s="24" t="e">
        <f ca="1">ABS(D$5-'4JSON'!C577)</f>
        <v>#VALUE!</v>
      </c>
      <c r="E583" s="24">
        <f ca="1">ABS(E$5-'4JSON'!E577)</f>
        <v>2</v>
      </c>
      <c r="F583" s="24">
        <f ca="1">ABS(F$5-'4JSON'!F577)</f>
        <v>3</v>
      </c>
      <c r="G583" s="24">
        <f ca="1">ABS(G$5-'4JSON'!G577)</f>
        <v>2</v>
      </c>
      <c r="H583" s="24">
        <f ca="1">ABS(H$5-'4JSON'!H577)</f>
        <v>3</v>
      </c>
      <c r="I583" s="24">
        <f>ABS(I$5-'4JSON'!I577)</f>
        <v>0</v>
      </c>
      <c r="J583" s="24">
        <f>ABS(J$5-'4JSON'!J577)</f>
        <v>0</v>
      </c>
      <c r="K583" s="24">
        <f>ABS(K$5-'4JSON'!K577)</f>
        <v>0</v>
      </c>
      <c r="L583" s="24">
        <f>ABS(L$5-'4JSON'!L577)</f>
        <v>0</v>
      </c>
      <c r="M583" s="53" t="e">
        <f t="shared" ca="1" si="8"/>
        <v>#VALUE!</v>
      </c>
      <c r="N583" s="56" t="e">
        <f t="shared" ca="1" si="9"/>
        <v>#VALUE!</v>
      </c>
      <c r="P583" s="51"/>
      <c r="Q583" s="51"/>
      <c r="S583" s="51"/>
      <c r="T583" s="51"/>
      <c r="Z583" s="55" t="str">
        <f t="shared" si="10"/>
        <v>SDI</v>
      </c>
      <c r="AF583" s="51"/>
      <c r="AG583" s="51"/>
      <c r="AH583" s="51"/>
      <c r="AI583" s="52"/>
      <c r="AJ583" s="52"/>
      <c r="AK583" s="52"/>
      <c r="AL583" s="51"/>
      <c r="AM583" s="51"/>
      <c r="AN583" s="51"/>
      <c r="AO583" s="52"/>
      <c r="AP583" s="52"/>
      <c r="AQ583" s="52"/>
      <c r="AR583" s="51"/>
      <c r="AS583" s="51"/>
      <c r="AT583" s="51"/>
      <c r="AU583" s="52"/>
      <c r="AV583" s="52"/>
      <c r="AW583" s="52"/>
      <c r="AX583" s="51"/>
      <c r="AY583" s="51"/>
      <c r="AZ583" s="51"/>
      <c r="BA583" s="52"/>
      <c r="BB583" s="52"/>
      <c r="BC583" s="52"/>
    </row>
    <row r="584" spans="1:55" ht="13" x14ac:dyDescent="0.3">
      <c r="A584" s="23">
        <f>'4JSON'!A578</f>
        <v>41406</v>
      </c>
      <c r="B584" s="20" t="str">
        <f>'4JSON'!B578</f>
        <v>Recreation Consultants</v>
      </c>
      <c r="C584" s="24" t="str">
        <f>'4JSON'!D578</f>
        <v>SDI</v>
      </c>
      <c r="D584" s="24" t="e">
        <f ca="1">ABS(D$5-'4JSON'!C578)</f>
        <v>#VALUE!</v>
      </c>
      <c r="E584" s="24">
        <f ca="1">ABS(E$5-'4JSON'!E578)</f>
        <v>2</v>
      </c>
      <c r="F584" s="24">
        <f ca="1">ABS(F$5-'4JSON'!F578)</f>
        <v>3</v>
      </c>
      <c r="G584" s="24">
        <f ca="1">ABS(G$5-'4JSON'!G578)</f>
        <v>2</v>
      </c>
      <c r="H584" s="24">
        <f ca="1">ABS(H$5-'4JSON'!H578)</f>
        <v>3</v>
      </c>
      <c r="I584" s="24">
        <f>ABS(I$5-'4JSON'!I578)</f>
        <v>0</v>
      </c>
      <c r="J584" s="24">
        <f>ABS(J$5-'4JSON'!J578)</f>
        <v>0</v>
      </c>
      <c r="K584" s="24">
        <f>ABS(K$5-'4JSON'!K578)</f>
        <v>0</v>
      </c>
      <c r="L584" s="24">
        <f>ABS(L$5-'4JSON'!L578)</f>
        <v>0</v>
      </c>
      <c r="M584" s="53" t="e">
        <f t="shared" ca="1" si="8"/>
        <v>#VALUE!</v>
      </c>
      <c r="N584" s="56" t="e">
        <f t="shared" ca="1" si="9"/>
        <v>#VALUE!</v>
      </c>
      <c r="P584" s="51"/>
      <c r="Q584" s="51"/>
      <c r="S584" s="51"/>
      <c r="T584" s="51"/>
      <c r="Z584" s="55" t="str">
        <f t="shared" si="10"/>
        <v>SDI</v>
      </c>
      <c r="AF584" s="51"/>
      <c r="AG584" s="51"/>
      <c r="AH584" s="51"/>
      <c r="AI584" s="52"/>
      <c r="AJ584" s="52"/>
      <c r="AK584" s="52"/>
      <c r="AL584" s="51"/>
      <c r="AM584" s="51"/>
      <c r="AN584" s="51"/>
      <c r="AO584" s="52"/>
      <c r="AP584" s="52"/>
      <c r="AQ584" s="52"/>
      <c r="AR584" s="51"/>
      <c r="AS584" s="51"/>
      <c r="AT584" s="51"/>
      <c r="AU584" s="52"/>
      <c r="AV584" s="52"/>
      <c r="AW584" s="52"/>
      <c r="AX584" s="51"/>
      <c r="AY584" s="51"/>
      <c r="AZ584" s="51"/>
      <c r="BA584" s="52"/>
      <c r="BB584" s="52"/>
      <c r="BC584" s="52"/>
    </row>
    <row r="585" spans="1:55" ht="13" x14ac:dyDescent="0.3">
      <c r="A585" s="23">
        <f>'4JSON'!A579</f>
        <v>41406</v>
      </c>
      <c r="B585" s="20" t="str">
        <f>'4JSON'!B579</f>
        <v>Recreation, Sports and Fitness Policy Analysts</v>
      </c>
      <c r="C585" s="24" t="str">
        <f>'4JSON'!D579</f>
        <v>SDI</v>
      </c>
      <c r="D585" s="24" t="e">
        <f ca="1">ABS(D$5-'4JSON'!C579)</f>
        <v>#VALUE!</v>
      </c>
      <c r="E585" s="24">
        <f ca="1">ABS(E$5-'4JSON'!E579)</f>
        <v>2</v>
      </c>
      <c r="F585" s="24">
        <f ca="1">ABS(F$5-'4JSON'!F579)</f>
        <v>3</v>
      </c>
      <c r="G585" s="24">
        <f ca="1">ABS(G$5-'4JSON'!G579)</f>
        <v>2</v>
      </c>
      <c r="H585" s="24">
        <f ca="1">ABS(H$5-'4JSON'!H579)</f>
        <v>3</v>
      </c>
      <c r="I585" s="24">
        <f>ABS(I$5-'4JSON'!I579)</f>
        <v>0</v>
      </c>
      <c r="J585" s="24">
        <f>ABS(J$5-'4JSON'!J579)</f>
        <v>0</v>
      </c>
      <c r="K585" s="24">
        <f>ABS(K$5-'4JSON'!K579)</f>
        <v>0</v>
      </c>
      <c r="L585" s="24">
        <f>ABS(L$5-'4JSON'!L579)</f>
        <v>0</v>
      </c>
      <c r="M585" s="53" t="e">
        <f t="shared" ca="1" si="8"/>
        <v>#VALUE!</v>
      </c>
      <c r="N585" s="56" t="e">
        <f t="shared" ca="1" si="9"/>
        <v>#VALUE!</v>
      </c>
      <c r="P585" s="51"/>
      <c r="Q585" s="51"/>
      <c r="S585" s="51"/>
      <c r="T585" s="51"/>
      <c r="Z585" s="55" t="str">
        <f t="shared" si="10"/>
        <v>SDI</v>
      </c>
      <c r="AF585" s="51"/>
      <c r="AG585" s="51"/>
      <c r="AH585" s="51"/>
      <c r="AI585" s="52"/>
      <c r="AJ585" s="52"/>
      <c r="AK585" s="52"/>
      <c r="AL585" s="51"/>
      <c r="AM585" s="51"/>
      <c r="AN585" s="51"/>
      <c r="AO585" s="52"/>
      <c r="AP585" s="52"/>
      <c r="AQ585" s="52"/>
      <c r="AR585" s="51"/>
      <c r="AS585" s="51"/>
      <c r="AT585" s="51"/>
      <c r="AU585" s="52"/>
      <c r="AV585" s="52"/>
      <c r="AW585" s="52"/>
      <c r="AX585" s="51"/>
      <c r="AY585" s="51"/>
      <c r="AZ585" s="51"/>
      <c r="BA585" s="52"/>
      <c r="BB585" s="52"/>
      <c r="BC585" s="52"/>
    </row>
    <row r="586" spans="1:55" ht="13" x14ac:dyDescent="0.3">
      <c r="A586" s="23">
        <f>'4JSON'!A580</f>
        <v>41406</v>
      </c>
      <c r="B586" s="20" t="str">
        <f>'4JSON'!B580</f>
        <v>Sports Consultants</v>
      </c>
      <c r="C586" s="24" t="str">
        <f>'4JSON'!D580</f>
        <v>SDI</v>
      </c>
      <c r="D586" s="24" t="e">
        <f ca="1">ABS(D$5-'4JSON'!C580)</f>
        <v>#VALUE!</v>
      </c>
      <c r="E586" s="24">
        <f ca="1">ABS(E$5-'4JSON'!E580)</f>
        <v>2</v>
      </c>
      <c r="F586" s="24">
        <f ca="1">ABS(F$5-'4JSON'!F580)</f>
        <v>3</v>
      </c>
      <c r="G586" s="24">
        <f ca="1">ABS(G$5-'4JSON'!G580)</f>
        <v>2</v>
      </c>
      <c r="H586" s="24">
        <f ca="1">ABS(H$5-'4JSON'!H580)</f>
        <v>3</v>
      </c>
      <c r="I586" s="24">
        <f>ABS(I$5-'4JSON'!I580)</f>
        <v>0</v>
      </c>
      <c r="J586" s="24">
        <f>ABS(J$5-'4JSON'!J580)</f>
        <v>0</v>
      </c>
      <c r="K586" s="24">
        <f>ABS(K$5-'4JSON'!K580)</f>
        <v>0</v>
      </c>
      <c r="L586" s="24">
        <f>ABS(L$5-'4JSON'!L580)</f>
        <v>0</v>
      </c>
      <c r="M586" s="53" t="e">
        <f t="shared" ca="1" si="8"/>
        <v>#VALUE!</v>
      </c>
      <c r="N586" s="56" t="e">
        <f t="shared" ca="1" si="9"/>
        <v>#VALUE!</v>
      </c>
      <c r="P586" s="51"/>
      <c r="Q586" s="51"/>
      <c r="S586" s="51"/>
      <c r="T586" s="51"/>
      <c r="Z586" s="55" t="str">
        <f t="shared" si="10"/>
        <v>SDI</v>
      </c>
      <c r="AF586" s="51"/>
      <c r="AG586" s="51"/>
      <c r="AH586" s="51"/>
      <c r="AI586" s="52"/>
      <c r="AJ586" s="52"/>
      <c r="AK586" s="52"/>
      <c r="AL586" s="51"/>
      <c r="AM586" s="51"/>
      <c r="AN586" s="51"/>
      <c r="AO586" s="52"/>
      <c r="AP586" s="52"/>
      <c r="AQ586" s="52"/>
      <c r="AR586" s="51"/>
      <c r="AS586" s="51"/>
      <c r="AT586" s="51"/>
      <c r="AU586" s="52"/>
      <c r="AV586" s="52"/>
      <c r="AW586" s="52"/>
      <c r="AX586" s="51"/>
      <c r="AY586" s="51"/>
      <c r="AZ586" s="51"/>
      <c r="BA586" s="52"/>
      <c r="BB586" s="52"/>
      <c r="BC586" s="52"/>
    </row>
    <row r="587" spans="1:55" ht="13" x14ac:dyDescent="0.3">
      <c r="A587" s="23">
        <f>'4JSON'!A581</f>
        <v>64201</v>
      </c>
      <c r="B587" s="20" t="str">
        <f>'4JSON'!B581</f>
        <v>Wedding Consultants</v>
      </c>
      <c r="C587" s="24" t="str">
        <f>'4JSON'!D581</f>
        <v>SDI</v>
      </c>
      <c r="D587" s="24" t="e">
        <f ca="1">ABS(D$5-'4JSON'!C581)</f>
        <v>#VALUE!</v>
      </c>
      <c r="E587" s="24">
        <f ca="1">ABS(E$5-'4JSON'!E581)</f>
        <v>2</v>
      </c>
      <c r="F587" s="24">
        <f ca="1">ABS(F$5-'4JSON'!F581)</f>
        <v>3</v>
      </c>
      <c r="G587" s="24">
        <f ca="1">ABS(G$5-'4JSON'!G581)</f>
        <v>2</v>
      </c>
      <c r="H587" s="24">
        <f ca="1">ABS(H$5-'4JSON'!H581)</f>
        <v>3</v>
      </c>
      <c r="I587" s="24">
        <f>ABS(I$5-'4JSON'!I581)</f>
        <v>0</v>
      </c>
      <c r="J587" s="24">
        <f>ABS(J$5-'4JSON'!J581)</f>
        <v>0</v>
      </c>
      <c r="K587" s="24">
        <f>ABS(K$5-'4JSON'!K581)</f>
        <v>0</v>
      </c>
      <c r="L587" s="24">
        <f>ABS(L$5-'4JSON'!L581)</f>
        <v>0</v>
      </c>
      <c r="M587" s="53" t="e">
        <f t="shared" ca="1" si="8"/>
        <v>#VALUE!</v>
      </c>
      <c r="N587" s="56" t="e">
        <f t="shared" ca="1" si="9"/>
        <v>#VALUE!</v>
      </c>
      <c r="P587" s="51"/>
      <c r="Q587" s="51"/>
      <c r="S587" s="51"/>
      <c r="T587" s="51"/>
      <c r="Z587" s="55" t="str">
        <f t="shared" si="10"/>
        <v>SDI</v>
      </c>
      <c r="AF587" s="51"/>
      <c r="AG587" s="51"/>
      <c r="AH587" s="51"/>
      <c r="AI587" s="52"/>
      <c r="AJ587" s="52"/>
      <c r="AK587" s="52"/>
      <c r="AL587" s="51"/>
      <c r="AM587" s="51"/>
      <c r="AN587" s="51"/>
      <c r="AO587" s="52"/>
      <c r="AP587" s="52"/>
      <c r="AQ587" s="52"/>
      <c r="AR587" s="51"/>
      <c r="AS587" s="51"/>
      <c r="AT587" s="51"/>
      <c r="AU587" s="52"/>
      <c r="AV587" s="52"/>
      <c r="AW587" s="52"/>
      <c r="AX587" s="51"/>
      <c r="AY587" s="51"/>
      <c r="AZ587" s="51"/>
      <c r="BA587" s="52"/>
      <c r="BB587" s="52"/>
      <c r="BC587" s="52"/>
    </row>
    <row r="588" spans="1:55" ht="13" x14ac:dyDescent="0.3">
      <c r="A588" s="23">
        <f>'4JSON'!A582</f>
        <v>32200</v>
      </c>
      <c r="B588" s="20" t="str">
        <f>'4JSON'!B582</f>
        <v>Chinese Medical Practitioners</v>
      </c>
      <c r="C588" s="24" t="str">
        <f>'4JSON'!D582</f>
        <v>SID</v>
      </c>
      <c r="D588" s="24" t="e">
        <f ca="1">ABS(D$5-'4JSON'!C582)</f>
        <v>#VALUE!</v>
      </c>
      <c r="E588" s="24">
        <f ca="1">ABS(E$5-'4JSON'!E582)</f>
        <v>2</v>
      </c>
      <c r="F588" s="24">
        <f ca="1">ABS(F$5-'4JSON'!F582)</f>
        <v>3</v>
      </c>
      <c r="G588" s="24">
        <f ca="1">ABS(G$5-'4JSON'!G582)</f>
        <v>2</v>
      </c>
      <c r="H588" s="24">
        <f ca="1">ABS(H$5-'4JSON'!H582)</f>
        <v>3</v>
      </c>
      <c r="I588" s="24">
        <f>ABS(I$5-'4JSON'!I582)</f>
        <v>0</v>
      </c>
      <c r="J588" s="24">
        <f>ABS(J$5-'4JSON'!J582)</f>
        <v>0</v>
      </c>
      <c r="K588" s="24">
        <f>ABS(K$5-'4JSON'!K582)</f>
        <v>0</v>
      </c>
      <c r="L588" s="24">
        <f>ABS(L$5-'4JSON'!L582)</f>
        <v>0</v>
      </c>
      <c r="M588" s="53" t="e">
        <f t="shared" ca="1" si="8"/>
        <v>#VALUE!</v>
      </c>
      <c r="N588" s="56" t="e">
        <f t="shared" ca="1" si="9"/>
        <v>#VALUE!</v>
      </c>
      <c r="P588" s="51"/>
      <c r="Q588" s="51"/>
      <c r="S588" s="51"/>
      <c r="T588" s="51"/>
      <c r="Z588" s="55" t="str">
        <f t="shared" si="10"/>
        <v>SID</v>
      </c>
      <c r="AF588" s="51"/>
      <c r="AG588" s="51"/>
      <c r="AH588" s="51"/>
      <c r="AI588" s="52"/>
      <c r="AJ588" s="52"/>
      <c r="AK588" s="52"/>
      <c r="AL588" s="51"/>
      <c r="AM588" s="51"/>
      <c r="AN588" s="51"/>
      <c r="AO588" s="52"/>
      <c r="AP588" s="52"/>
      <c r="AQ588" s="52"/>
      <c r="AR588" s="51"/>
      <c r="AS588" s="51"/>
      <c r="AT588" s="51"/>
      <c r="AU588" s="52"/>
      <c r="AV588" s="52"/>
      <c r="AW588" s="52"/>
      <c r="AX588" s="51"/>
      <c r="AY588" s="51"/>
      <c r="AZ588" s="51"/>
      <c r="BA588" s="52"/>
      <c r="BB588" s="52"/>
      <c r="BC588" s="52"/>
    </row>
    <row r="589" spans="1:55" ht="13" x14ac:dyDescent="0.3">
      <c r="A589" s="23">
        <f>'4JSON'!A583</f>
        <v>41221</v>
      </c>
      <c r="B589" s="20" t="str">
        <f>'4JSON'!B583</f>
        <v>Elementary School and Kindergarten Teachers</v>
      </c>
      <c r="C589" s="24" t="str">
        <f>'4JSON'!D583</f>
        <v>SID</v>
      </c>
      <c r="D589" s="24" t="e">
        <f ca="1">ABS(D$5-'4JSON'!C583)</f>
        <v>#VALUE!</v>
      </c>
      <c r="E589" s="24">
        <f ca="1">ABS(E$5-'4JSON'!E583)</f>
        <v>2</v>
      </c>
      <c r="F589" s="24">
        <f ca="1">ABS(F$5-'4JSON'!F583)</f>
        <v>3</v>
      </c>
      <c r="G589" s="24">
        <f ca="1">ABS(G$5-'4JSON'!G583)</f>
        <v>2</v>
      </c>
      <c r="H589" s="24">
        <f ca="1">ABS(H$5-'4JSON'!H583)</f>
        <v>3</v>
      </c>
      <c r="I589" s="24">
        <f>ABS(I$5-'4JSON'!I583)</f>
        <v>0</v>
      </c>
      <c r="J589" s="24">
        <f>ABS(J$5-'4JSON'!J583)</f>
        <v>0</v>
      </c>
      <c r="K589" s="24">
        <f>ABS(K$5-'4JSON'!K583)</f>
        <v>0</v>
      </c>
      <c r="L589" s="24">
        <f>ABS(L$5-'4JSON'!L583)</f>
        <v>0</v>
      </c>
      <c r="M589" s="53" t="e">
        <f t="shared" ca="1" si="8"/>
        <v>#VALUE!</v>
      </c>
      <c r="N589" s="56" t="e">
        <f t="shared" ca="1" si="9"/>
        <v>#VALUE!</v>
      </c>
      <c r="P589" s="51"/>
      <c r="Q589" s="51"/>
      <c r="S589" s="51"/>
      <c r="T589" s="51"/>
      <c r="Z589" s="55" t="str">
        <f t="shared" si="10"/>
        <v>SID</v>
      </c>
      <c r="AF589" s="51"/>
      <c r="AG589" s="51"/>
      <c r="AH589" s="51"/>
      <c r="AI589" s="52"/>
      <c r="AJ589" s="52"/>
      <c r="AK589" s="52"/>
      <c r="AL589" s="51"/>
      <c r="AM589" s="51"/>
      <c r="AN589" s="51"/>
      <c r="AO589" s="52"/>
      <c r="AP589" s="52"/>
      <c r="AQ589" s="52"/>
      <c r="AR589" s="51"/>
      <c r="AS589" s="51"/>
      <c r="AT589" s="51"/>
      <c r="AU589" s="52"/>
      <c r="AV589" s="52"/>
      <c r="AW589" s="52"/>
      <c r="AX589" s="51"/>
      <c r="AY589" s="51"/>
      <c r="AZ589" s="51"/>
      <c r="BA589" s="52"/>
      <c r="BB589" s="52"/>
      <c r="BC589" s="52"/>
    </row>
    <row r="590" spans="1:55" ht="13" x14ac:dyDescent="0.3">
      <c r="A590" s="23">
        <f>'4JSON'!A584</f>
        <v>44100</v>
      </c>
      <c r="B590" s="20" t="str">
        <f>'4JSON'!B584</f>
        <v>Foster Parents</v>
      </c>
      <c r="C590" s="24" t="str">
        <f>'4JSON'!D584</f>
        <v>SID</v>
      </c>
      <c r="D590" s="24" t="e">
        <f ca="1">ABS(D$5-'4JSON'!C584)</f>
        <v>#VALUE!</v>
      </c>
      <c r="E590" s="24">
        <f ca="1">ABS(E$5-'4JSON'!E584)</f>
        <v>2</v>
      </c>
      <c r="F590" s="24">
        <f ca="1">ABS(F$5-'4JSON'!F584)</f>
        <v>3</v>
      </c>
      <c r="G590" s="24">
        <f ca="1">ABS(G$5-'4JSON'!G584)</f>
        <v>2</v>
      </c>
      <c r="H590" s="24">
        <f ca="1">ABS(H$5-'4JSON'!H584)</f>
        <v>3</v>
      </c>
      <c r="I590" s="24">
        <f>ABS(I$5-'4JSON'!I584)</f>
        <v>0</v>
      </c>
      <c r="J590" s="24">
        <f>ABS(J$5-'4JSON'!J584)</f>
        <v>0</v>
      </c>
      <c r="K590" s="24">
        <f>ABS(K$5-'4JSON'!K584)</f>
        <v>0</v>
      </c>
      <c r="L590" s="24">
        <f>ABS(L$5-'4JSON'!L584)</f>
        <v>0</v>
      </c>
      <c r="M590" s="53" t="e">
        <f t="shared" ca="1" si="8"/>
        <v>#VALUE!</v>
      </c>
      <c r="N590" s="56" t="e">
        <f t="shared" ca="1" si="9"/>
        <v>#VALUE!</v>
      </c>
      <c r="P590" s="51"/>
      <c r="Q590" s="51"/>
      <c r="S590" s="51"/>
      <c r="T590" s="51"/>
      <c r="Z590" s="55" t="str">
        <f t="shared" si="10"/>
        <v>SID</v>
      </c>
      <c r="AF590" s="51"/>
      <c r="AG590" s="51"/>
      <c r="AH590" s="51"/>
      <c r="AI590" s="52"/>
      <c r="AJ590" s="52"/>
      <c r="AK590" s="52"/>
      <c r="AL590" s="51"/>
      <c r="AM590" s="51"/>
      <c r="AN590" s="51"/>
      <c r="AO590" s="52"/>
      <c r="AP590" s="52"/>
      <c r="AQ590" s="52"/>
      <c r="AR590" s="51"/>
      <c r="AS590" s="51"/>
      <c r="AT590" s="51"/>
      <c r="AU590" s="52"/>
      <c r="AV590" s="52"/>
      <c r="AW590" s="52"/>
      <c r="AX590" s="51"/>
      <c r="AY590" s="51"/>
      <c r="AZ590" s="51"/>
      <c r="BA590" s="52"/>
      <c r="BB590" s="52"/>
      <c r="BC590" s="52"/>
    </row>
    <row r="591" spans="1:55" ht="13" x14ac:dyDescent="0.3">
      <c r="A591" s="23">
        <f>'4JSON'!A585</f>
        <v>32209</v>
      </c>
      <c r="B591" s="20" t="str">
        <f>'4JSON'!B585</f>
        <v>Herbalists</v>
      </c>
      <c r="C591" s="24" t="str">
        <f>'4JSON'!D585</f>
        <v>SID</v>
      </c>
      <c r="D591" s="24" t="e">
        <f ca="1">ABS(D$5-'4JSON'!C585)</f>
        <v>#VALUE!</v>
      </c>
      <c r="E591" s="24">
        <f ca="1">ABS(E$5-'4JSON'!E585)</f>
        <v>2</v>
      </c>
      <c r="F591" s="24">
        <f ca="1">ABS(F$5-'4JSON'!F585)</f>
        <v>3</v>
      </c>
      <c r="G591" s="24">
        <f ca="1">ABS(G$5-'4JSON'!G585)</f>
        <v>2</v>
      </c>
      <c r="H591" s="24">
        <f ca="1">ABS(H$5-'4JSON'!H585)</f>
        <v>3</v>
      </c>
      <c r="I591" s="24">
        <f>ABS(I$5-'4JSON'!I585)</f>
        <v>0</v>
      </c>
      <c r="J591" s="24">
        <f>ABS(J$5-'4JSON'!J585)</f>
        <v>0</v>
      </c>
      <c r="K591" s="24">
        <f>ABS(K$5-'4JSON'!K585)</f>
        <v>0</v>
      </c>
      <c r="L591" s="24">
        <f>ABS(L$5-'4JSON'!L585)</f>
        <v>0</v>
      </c>
      <c r="M591" s="53" t="e">
        <f t="shared" ca="1" si="8"/>
        <v>#VALUE!</v>
      </c>
      <c r="N591" s="56" t="e">
        <f t="shared" ca="1" si="9"/>
        <v>#VALUE!</v>
      </c>
      <c r="P591" s="51"/>
      <c r="Q591" s="51"/>
      <c r="S591" s="51"/>
      <c r="T591" s="51"/>
      <c r="Z591" s="55" t="str">
        <f t="shared" si="10"/>
        <v>SID</v>
      </c>
      <c r="AF591" s="51"/>
      <c r="AG591" s="51"/>
      <c r="AH591" s="51"/>
      <c r="AI591" s="52"/>
      <c r="AJ591" s="52"/>
      <c r="AK591" s="52"/>
      <c r="AL591" s="51"/>
      <c r="AM591" s="51"/>
      <c r="AN591" s="51"/>
      <c r="AO591" s="52"/>
      <c r="AP591" s="52"/>
      <c r="AQ591" s="52"/>
      <c r="AR591" s="51"/>
      <c r="AS591" s="51"/>
      <c r="AT591" s="51"/>
      <c r="AU591" s="52"/>
      <c r="AV591" s="52"/>
      <c r="AW591" s="52"/>
      <c r="AX591" s="51"/>
      <c r="AY591" s="51"/>
      <c r="AZ591" s="51"/>
      <c r="BA591" s="52"/>
      <c r="BB591" s="52"/>
      <c r="BC591" s="52"/>
    </row>
    <row r="592" spans="1:55" ht="13" x14ac:dyDescent="0.3">
      <c r="A592" s="23">
        <f>'4JSON'!A586</f>
        <v>32209</v>
      </c>
      <c r="B592" s="20" t="str">
        <f>'4JSON'!B586</f>
        <v>Homeopaths</v>
      </c>
      <c r="C592" s="24" t="str">
        <f>'4JSON'!D586</f>
        <v>SID</v>
      </c>
      <c r="D592" s="24" t="e">
        <f ca="1">ABS(D$5-'4JSON'!C586)</f>
        <v>#VALUE!</v>
      </c>
      <c r="E592" s="24">
        <f ca="1">ABS(E$5-'4JSON'!E586)</f>
        <v>2</v>
      </c>
      <c r="F592" s="24">
        <f ca="1">ABS(F$5-'4JSON'!F586)</f>
        <v>3</v>
      </c>
      <c r="G592" s="24">
        <f ca="1">ABS(G$5-'4JSON'!G586)</f>
        <v>2</v>
      </c>
      <c r="H592" s="24">
        <f ca="1">ABS(H$5-'4JSON'!H586)</f>
        <v>3</v>
      </c>
      <c r="I592" s="24">
        <f>ABS(I$5-'4JSON'!I586)</f>
        <v>0</v>
      </c>
      <c r="J592" s="24">
        <f>ABS(J$5-'4JSON'!J586)</f>
        <v>0</v>
      </c>
      <c r="K592" s="24">
        <f>ABS(K$5-'4JSON'!K586)</f>
        <v>0</v>
      </c>
      <c r="L592" s="24">
        <f>ABS(L$5-'4JSON'!L586)</f>
        <v>0</v>
      </c>
      <c r="M592" s="53" t="e">
        <f t="shared" ca="1" si="8"/>
        <v>#VALUE!</v>
      </c>
      <c r="N592" s="56" t="e">
        <f t="shared" ca="1" si="9"/>
        <v>#VALUE!</v>
      </c>
      <c r="P592" s="51"/>
      <c r="Q592" s="51"/>
      <c r="S592" s="51"/>
      <c r="T592" s="51"/>
      <c r="Z592" s="55" t="str">
        <f t="shared" si="10"/>
        <v>SID</v>
      </c>
      <c r="AF592" s="51"/>
      <c r="AG592" s="51"/>
      <c r="AH592" s="51"/>
      <c r="AI592" s="52"/>
      <c r="AJ592" s="52"/>
      <c r="AK592" s="52"/>
      <c r="AL592" s="51"/>
      <c r="AM592" s="51"/>
      <c r="AN592" s="51"/>
      <c r="AO592" s="52"/>
      <c r="AP592" s="52"/>
      <c r="AQ592" s="52"/>
      <c r="AR592" s="51"/>
      <c r="AS592" s="51"/>
      <c r="AT592" s="51"/>
      <c r="AU592" s="52"/>
      <c r="AV592" s="52"/>
      <c r="AW592" s="52"/>
      <c r="AX592" s="51"/>
      <c r="AY592" s="51"/>
      <c r="AZ592" s="51"/>
      <c r="BA592" s="52"/>
      <c r="BB592" s="52"/>
      <c r="BC592" s="52"/>
    </row>
    <row r="593" spans="1:55" ht="13" x14ac:dyDescent="0.3">
      <c r="A593" s="23">
        <f>'4JSON'!A587</f>
        <v>31303</v>
      </c>
      <c r="B593" s="20" t="str">
        <f>'4JSON'!B587</f>
        <v>Midwives</v>
      </c>
      <c r="C593" s="24" t="str">
        <f>'4JSON'!D587</f>
        <v>SID</v>
      </c>
      <c r="D593" s="24" t="e">
        <f ca="1">ABS(D$5-'4JSON'!C587)</f>
        <v>#VALUE!</v>
      </c>
      <c r="E593" s="24">
        <f ca="1">ABS(E$5-'4JSON'!E587)</f>
        <v>2</v>
      </c>
      <c r="F593" s="24">
        <f ca="1">ABS(F$5-'4JSON'!F587)</f>
        <v>3</v>
      </c>
      <c r="G593" s="24">
        <f ca="1">ABS(G$5-'4JSON'!G587)</f>
        <v>2</v>
      </c>
      <c r="H593" s="24">
        <f ca="1">ABS(H$5-'4JSON'!H587)</f>
        <v>3</v>
      </c>
      <c r="I593" s="24">
        <f>ABS(I$5-'4JSON'!I587)</f>
        <v>0</v>
      </c>
      <c r="J593" s="24">
        <f>ABS(J$5-'4JSON'!J587)</f>
        <v>0</v>
      </c>
      <c r="K593" s="24">
        <f>ABS(K$5-'4JSON'!K587)</f>
        <v>0</v>
      </c>
      <c r="L593" s="24">
        <f>ABS(L$5-'4JSON'!L587)</f>
        <v>0</v>
      </c>
      <c r="M593" s="53" t="e">
        <f t="shared" ca="1" si="8"/>
        <v>#VALUE!</v>
      </c>
      <c r="N593" s="56" t="e">
        <f t="shared" ca="1" si="9"/>
        <v>#VALUE!</v>
      </c>
      <c r="P593" s="51"/>
      <c r="Q593" s="51"/>
      <c r="S593" s="51"/>
      <c r="T593" s="51"/>
      <c r="Z593" s="55" t="str">
        <f t="shared" si="10"/>
        <v>SID</v>
      </c>
      <c r="AF593" s="51"/>
      <c r="AG593" s="51"/>
      <c r="AH593" s="51"/>
      <c r="AI593" s="52"/>
      <c r="AJ593" s="52"/>
      <c r="AK593" s="52"/>
      <c r="AL593" s="51"/>
      <c r="AM593" s="51"/>
      <c r="AN593" s="51"/>
      <c r="AO593" s="52"/>
      <c r="AP593" s="52"/>
      <c r="AQ593" s="52"/>
      <c r="AR593" s="51"/>
      <c r="AS593" s="51"/>
      <c r="AT593" s="51"/>
      <c r="AU593" s="52"/>
      <c r="AV593" s="52"/>
      <c r="AW593" s="52"/>
      <c r="AX593" s="51"/>
      <c r="AY593" s="51"/>
      <c r="AZ593" s="51"/>
      <c r="BA593" s="52"/>
      <c r="BB593" s="52"/>
      <c r="BC593" s="52"/>
    </row>
    <row r="594" spans="1:55" ht="13" x14ac:dyDescent="0.3">
      <c r="A594" s="23">
        <f>'4JSON'!A588</f>
        <v>41220</v>
      </c>
      <c r="B594" s="20" t="str">
        <f>'4JSON'!B588</f>
        <v>Secondary School Teachers</v>
      </c>
      <c r="C594" s="24" t="str">
        <f>'4JSON'!D588</f>
        <v>SID</v>
      </c>
      <c r="D594" s="24" t="e">
        <f ca="1">ABS(D$5-'4JSON'!C588)</f>
        <v>#VALUE!</v>
      </c>
      <c r="E594" s="24">
        <f ca="1">ABS(E$5-'4JSON'!E588)</f>
        <v>2</v>
      </c>
      <c r="F594" s="24">
        <f ca="1">ABS(F$5-'4JSON'!F588)</f>
        <v>3</v>
      </c>
      <c r="G594" s="24">
        <f ca="1">ABS(G$5-'4JSON'!G588)</f>
        <v>2</v>
      </c>
      <c r="H594" s="24">
        <f ca="1">ABS(H$5-'4JSON'!H588)</f>
        <v>3</v>
      </c>
      <c r="I594" s="24">
        <f>ABS(I$5-'4JSON'!I588)</f>
        <v>0</v>
      </c>
      <c r="J594" s="24">
        <f>ABS(J$5-'4JSON'!J588)</f>
        <v>0</v>
      </c>
      <c r="K594" s="24">
        <f>ABS(K$5-'4JSON'!K588)</f>
        <v>0</v>
      </c>
      <c r="L594" s="24">
        <f>ABS(L$5-'4JSON'!L588)</f>
        <v>0</v>
      </c>
      <c r="M594" s="53" t="e">
        <f t="shared" ca="1" si="8"/>
        <v>#VALUE!</v>
      </c>
      <c r="N594" s="56" t="e">
        <f t="shared" ca="1" si="9"/>
        <v>#VALUE!</v>
      </c>
      <c r="P594" s="51"/>
      <c r="Q594" s="51"/>
      <c r="S594" s="51"/>
      <c r="T594" s="51"/>
      <c r="Z594" s="55" t="str">
        <f t="shared" si="10"/>
        <v>SID</v>
      </c>
      <c r="AF594" s="51"/>
      <c r="AG594" s="51"/>
      <c r="AH594" s="51"/>
      <c r="AI594" s="52"/>
      <c r="AJ594" s="52"/>
      <c r="AK594" s="52"/>
      <c r="AL594" s="51"/>
      <c r="AM594" s="51"/>
      <c r="AN594" s="51"/>
      <c r="AO594" s="52"/>
      <c r="AP594" s="52"/>
      <c r="AQ594" s="52"/>
      <c r="AR594" s="51"/>
      <c r="AS594" s="51"/>
      <c r="AT594" s="51"/>
      <c r="AU594" s="52"/>
      <c r="AV594" s="52"/>
      <c r="AW594" s="52"/>
      <c r="AX594" s="51"/>
      <c r="AY594" s="51"/>
      <c r="AZ594" s="51"/>
      <c r="BA594" s="52"/>
      <c r="BB594" s="52"/>
      <c r="BC594" s="52"/>
    </row>
    <row r="595" spans="1:55" ht="13" x14ac:dyDescent="0.3">
      <c r="A595" s="23">
        <f>'4JSON'!A589</f>
        <v>41300</v>
      </c>
      <c r="B595" s="20" t="str">
        <f>'4JSON'!B589</f>
        <v>Social Workers</v>
      </c>
      <c r="C595" s="24" t="str">
        <f>'4JSON'!D589</f>
        <v>SID</v>
      </c>
      <c r="D595" s="24" t="e">
        <f ca="1">ABS(D$5-'4JSON'!C589)</f>
        <v>#VALUE!</v>
      </c>
      <c r="E595" s="24">
        <f ca="1">ABS(E$5-'4JSON'!E589)</f>
        <v>2</v>
      </c>
      <c r="F595" s="24">
        <f ca="1">ABS(F$5-'4JSON'!F589)</f>
        <v>3</v>
      </c>
      <c r="G595" s="24">
        <f ca="1">ABS(G$5-'4JSON'!G589)</f>
        <v>2</v>
      </c>
      <c r="H595" s="24">
        <f ca="1">ABS(H$5-'4JSON'!H589)</f>
        <v>3</v>
      </c>
      <c r="I595" s="24">
        <f>ABS(I$5-'4JSON'!I589)</f>
        <v>0</v>
      </c>
      <c r="J595" s="24">
        <f>ABS(J$5-'4JSON'!J589)</f>
        <v>0</v>
      </c>
      <c r="K595" s="24">
        <f>ABS(K$5-'4JSON'!K589)</f>
        <v>0</v>
      </c>
      <c r="L595" s="24">
        <f>ABS(L$5-'4JSON'!L589)</f>
        <v>0</v>
      </c>
      <c r="M595" s="53" t="e">
        <f t="shared" ca="1" si="8"/>
        <v>#VALUE!</v>
      </c>
      <c r="N595" s="56" t="e">
        <f t="shared" ca="1" si="9"/>
        <v>#VALUE!</v>
      </c>
      <c r="P595" s="51"/>
      <c r="Q595" s="51"/>
      <c r="S595" s="51"/>
      <c r="T595" s="51"/>
      <c r="Z595" s="55" t="str">
        <f t="shared" si="10"/>
        <v>SID</v>
      </c>
      <c r="AF595" s="51"/>
      <c r="AG595" s="51"/>
      <c r="AH595" s="51"/>
      <c r="AI595" s="52"/>
      <c r="AJ595" s="52"/>
      <c r="AK595" s="52"/>
      <c r="AL595" s="51"/>
      <c r="AM595" s="51"/>
      <c r="AN595" s="51"/>
      <c r="AO595" s="52"/>
      <c r="AP595" s="52"/>
      <c r="AQ595" s="52"/>
      <c r="AR595" s="51"/>
      <c r="AS595" s="51"/>
      <c r="AT595" s="51"/>
      <c r="AU595" s="52"/>
      <c r="AV595" s="52"/>
      <c r="AW595" s="52"/>
      <c r="AX595" s="51"/>
      <c r="AY595" s="51"/>
      <c r="AZ595" s="51"/>
      <c r="BA595" s="52"/>
      <c r="BB595" s="52"/>
      <c r="BC595" s="52"/>
    </row>
    <row r="596" spans="1:55" ht="13" x14ac:dyDescent="0.3">
      <c r="A596" s="23">
        <f>'4JSON'!A590</f>
        <v>41320</v>
      </c>
      <c r="B596" s="20" t="str">
        <f>'4JSON'!B590</f>
        <v>Educational Counsellors</v>
      </c>
      <c r="C596" s="24" t="str">
        <f>'4JSON'!D590</f>
        <v>SId</v>
      </c>
      <c r="D596" s="24" t="e">
        <f ca="1">ABS(D$5-'4JSON'!C590)</f>
        <v>#VALUE!</v>
      </c>
      <c r="E596" s="24">
        <f ca="1">ABS(E$5-'4JSON'!E590)</f>
        <v>2</v>
      </c>
      <c r="F596" s="24">
        <f ca="1">ABS(F$5-'4JSON'!F590)</f>
        <v>3</v>
      </c>
      <c r="G596" s="24">
        <f ca="1">ABS(G$5-'4JSON'!G590)</f>
        <v>2</v>
      </c>
      <c r="H596" s="24">
        <f ca="1">ABS(H$5-'4JSON'!H590)</f>
        <v>3</v>
      </c>
      <c r="I596" s="24">
        <f>ABS(I$5-'4JSON'!I590)</f>
        <v>0</v>
      </c>
      <c r="J596" s="24">
        <f>ABS(J$5-'4JSON'!J590)</f>
        <v>0</v>
      </c>
      <c r="K596" s="24">
        <f>ABS(K$5-'4JSON'!K590)</f>
        <v>0</v>
      </c>
      <c r="L596" s="24">
        <f>ABS(L$5-'4JSON'!L590)</f>
        <v>0</v>
      </c>
      <c r="M596" s="53" t="e">
        <f t="shared" ca="1" si="8"/>
        <v>#VALUE!</v>
      </c>
      <c r="N596" s="56" t="e">
        <f t="shared" ca="1" si="9"/>
        <v>#VALUE!</v>
      </c>
      <c r="P596" s="51"/>
      <c r="Q596" s="51"/>
      <c r="S596" s="51"/>
      <c r="T596" s="51"/>
      <c r="Z596" s="55" t="str">
        <f t="shared" si="10"/>
        <v>SID</v>
      </c>
      <c r="AF596" s="51"/>
      <c r="AG596" s="51"/>
      <c r="AH596" s="51"/>
      <c r="AI596" s="52"/>
      <c r="AJ596" s="52"/>
      <c r="AK596" s="52"/>
      <c r="AL596" s="51"/>
      <c r="AM596" s="51"/>
      <c r="AN596" s="51"/>
      <c r="AO596" s="52"/>
      <c r="AP596" s="52"/>
      <c r="AQ596" s="52"/>
      <c r="AR596" s="51"/>
      <c r="AS596" s="51"/>
      <c r="AT596" s="51"/>
      <c r="AU596" s="52"/>
      <c r="AV596" s="52"/>
      <c r="AW596" s="52"/>
      <c r="AX596" s="51"/>
      <c r="AY596" s="51"/>
      <c r="AZ596" s="51"/>
      <c r="BA596" s="52"/>
      <c r="BB596" s="52"/>
      <c r="BC596" s="52"/>
    </row>
    <row r="597" spans="1:55" ht="13" x14ac:dyDescent="0.3">
      <c r="A597" s="23">
        <f>'4JSON'!A591</f>
        <v>41301</v>
      </c>
      <c r="B597" s="20" t="str">
        <f>'4JSON'!B591</f>
        <v>Family, Marriage and Other Related Counsellors</v>
      </c>
      <c r="C597" s="24" t="str">
        <f>'4JSON'!D591</f>
        <v>SId</v>
      </c>
      <c r="D597" s="24" t="e">
        <f ca="1">ABS(D$5-'4JSON'!C591)</f>
        <v>#VALUE!</v>
      </c>
      <c r="E597" s="24">
        <f ca="1">ABS(E$5-'4JSON'!E591)</f>
        <v>2</v>
      </c>
      <c r="F597" s="24">
        <f ca="1">ABS(F$5-'4JSON'!F591)</f>
        <v>3</v>
      </c>
      <c r="G597" s="24">
        <f ca="1">ABS(G$5-'4JSON'!G591)</f>
        <v>2</v>
      </c>
      <c r="H597" s="24">
        <f ca="1">ABS(H$5-'4JSON'!H591)</f>
        <v>3</v>
      </c>
      <c r="I597" s="24">
        <f>ABS(I$5-'4JSON'!I591)</f>
        <v>0</v>
      </c>
      <c r="J597" s="24">
        <f>ABS(J$5-'4JSON'!J591)</f>
        <v>0</v>
      </c>
      <c r="K597" s="24">
        <f>ABS(K$5-'4JSON'!K591)</f>
        <v>0</v>
      </c>
      <c r="L597" s="24">
        <f>ABS(L$5-'4JSON'!L591)</f>
        <v>0</v>
      </c>
      <c r="M597" s="53" t="e">
        <f t="shared" ca="1" si="8"/>
        <v>#VALUE!</v>
      </c>
      <c r="N597" s="56" t="e">
        <f t="shared" ca="1" si="9"/>
        <v>#VALUE!</v>
      </c>
      <c r="P597" s="51"/>
      <c r="Q597" s="51"/>
      <c r="S597" s="51"/>
      <c r="T597" s="51"/>
      <c r="Z597" s="55" t="str">
        <f t="shared" si="10"/>
        <v>SID</v>
      </c>
      <c r="AF597" s="51"/>
      <c r="AG597" s="51"/>
      <c r="AH597" s="51"/>
      <c r="AI597" s="52"/>
      <c r="AJ597" s="52"/>
      <c r="AK597" s="52"/>
      <c r="AL597" s="51"/>
      <c r="AM597" s="51"/>
      <c r="AN597" s="51"/>
      <c r="AO597" s="52"/>
      <c r="AP597" s="52"/>
      <c r="AQ597" s="52"/>
      <c r="AR597" s="51"/>
      <c r="AS597" s="51"/>
      <c r="AT597" s="51"/>
      <c r="AU597" s="52"/>
      <c r="AV597" s="52"/>
      <c r="AW597" s="52"/>
      <c r="AX597" s="51"/>
      <c r="AY597" s="51"/>
      <c r="AZ597" s="51"/>
      <c r="BA597" s="52"/>
      <c r="BB597" s="52"/>
      <c r="BC597" s="52"/>
    </row>
    <row r="598" spans="1:55" ht="13" x14ac:dyDescent="0.3">
      <c r="A598" s="23">
        <f>'4JSON'!A592</f>
        <v>31111</v>
      </c>
      <c r="B598" s="20" t="str">
        <f>'4JSON'!B592</f>
        <v>Optometrists</v>
      </c>
      <c r="C598" s="24" t="str">
        <f>'4JSON'!D592</f>
        <v>OSD</v>
      </c>
      <c r="D598" s="24" t="e">
        <f ca="1">ABS(D$5-'4JSON'!C592)</f>
        <v>#VALUE!</v>
      </c>
      <c r="E598" s="24">
        <f ca="1">ABS(E$5-'4JSON'!E592)</f>
        <v>2</v>
      </c>
      <c r="F598" s="24">
        <f ca="1">ABS(F$5-'4JSON'!F592)</f>
        <v>3</v>
      </c>
      <c r="G598" s="24">
        <f ca="1">ABS(G$5-'4JSON'!G592)</f>
        <v>2</v>
      </c>
      <c r="H598" s="24">
        <f ca="1">ABS(H$5-'4JSON'!H592)</f>
        <v>3</v>
      </c>
      <c r="I598" s="24">
        <f>ABS(I$5-'4JSON'!I592)</f>
        <v>0</v>
      </c>
      <c r="J598" s="24">
        <f>ABS(J$5-'4JSON'!J592)</f>
        <v>0</v>
      </c>
      <c r="K598" s="24">
        <f>ABS(K$5-'4JSON'!K592)</f>
        <v>0</v>
      </c>
      <c r="L598" s="24">
        <f>ABS(L$5-'4JSON'!L592)</f>
        <v>0</v>
      </c>
      <c r="M598" s="53" t="e">
        <f t="shared" ca="1" si="8"/>
        <v>#VALUE!</v>
      </c>
      <c r="N598" s="56" t="e">
        <f t="shared" ca="1" si="9"/>
        <v>#VALUE!</v>
      </c>
      <c r="P598" s="51"/>
      <c r="Q598" s="51"/>
      <c r="S598" s="51"/>
      <c r="T598" s="51"/>
      <c r="Z598" s="55" t="str">
        <f t="shared" si="10"/>
        <v>OSD</v>
      </c>
      <c r="AF598" s="51"/>
      <c r="AG598" s="51"/>
      <c r="AH598" s="51"/>
      <c r="AI598" s="52"/>
      <c r="AJ598" s="52"/>
      <c r="AK598" s="52"/>
      <c r="AL598" s="51"/>
      <c r="AM598" s="51"/>
      <c r="AN598" s="51"/>
      <c r="AO598" s="52"/>
      <c r="AP598" s="52"/>
      <c r="AQ598" s="52"/>
      <c r="AR598" s="51"/>
      <c r="AS598" s="51"/>
      <c r="AT598" s="51"/>
      <c r="AU598" s="52"/>
      <c r="AV598" s="52"/>
      <c r="AW598" s="52"/>
      <c r="AX598" s="51"/>
      <c r="AY598" s="51"/>
      <c r="AZ598" s="51"/>
      <c r="BA598" s="52"/>
      <c r="BB598" s="52"/>
      <c r="BC598" s="52"/>
    </row>
    <row r="599" spans="1:55" ht="13" x14ac:dyDescent="0.3">
      <c r="A599" s="23">
        <f>'4JSON'!A593</f>
        <v>13112</v>
      </c>
      <c r="B599" s="20" t="str">
        <f>'4JSON'!B593</f>
        <v>Medical Secretaries</v>
      </c>
      <c r="C599" s="24" t="str">
        <f>'4JSON'!D593</f>
        <v>SOd</v>
      </c>
      <c r="D599" s="24" t="e">
        <f ca="1">ABS(D$5-'4JSON'!C593)</f>
        <v>#VALUE!</v>
      </c>
      <c r="E599" s="24">
        <f ca="1">ABS(E$5-'4JSON'!E593)</f>
        <v>2</v>
      </c>
      <c r="F599" s="24">
        <f ca="1">ABS(F$5-'4JSON'!F593)</f>
        <v>3</v>
      </c>
      <c r="G599" s="24">
        <f ca="1">ABS(G$5-'4JSON'!G593)</f>
        <v>2</v>
      </c>
      <c r="H599" s="24">
        <f ca="1">ABS(H$5-'4JSON'!H593)</f>
        <v>3</v>
      </c>
      <c r="I599" s="24">
        <f>ABS(I$5-'4JSON'!I593)</f>
        <v>0</v>
      </c>
      <c r="J599" s="24">
        <f>ABS(J$5-'4JSON'!J593)</f>
        <v>0</v>
      </c>
      <c r="K599" s="24">
        <f>ABS(K$5-'4JSON'!K593)</f>
        <v>0</v>
      </c>
      <c r="L599" s="24">
        <f>ABS(L$5-'4JSON'!L593)</f>
        <v>0</v>
      </c>
      <c r="M599" s="53" t="e">
        <f t="shared" ca="1" si="8"/>
        <v>#VALUE!</v>
      </c>
      <c r="N599" s="56" t="e">
        <f t="shared" ca="1" si="9"/>
        <v>#VALUE!</v>
      </c>
      <c r="P599" s="51"/>
      <c r="Q599" s="51"/>
      <c r="S599" s="51"/>
      <c r="T599" s="51"/>
      <c r="Z599" s="55" t="str">
        <f t="shared" si="10"/>
        <v>SOD</v>
      </c>
      <c r="AF599" s="51"/>
      <c r="AG599" s="51"/>
      <c r="AH599" s="51"/>
      <c r="AI599" s="52"/>
      <c r="AJ599" s="52"/>
      <c r="AK599" s="52"/>
      <c r="AL599" s="51"/>
      <c r="AM599" s="51"/>
      <c r="AN599" s="51"/>
      <c r="AO599" s="52"/>
      <c r="AP599" s="52"/>
      <c r="AQ599" s="52"/>
      <c r="AR599" s="51"/>
      <c r="AS599" s="51"/>
      <c r="AT599" s="51"/>
      <c r="AU599" s="52"/>
      <c r="AV599" s="52"/>
      <c r="AW599" s="52"/>
      <c r="AX599" s="51"/>
      <c r="AY599" s="51"/>
      <c r="AZ599" s="51"/>
      <c r="BA599" s="52"/>
      <c r="BB599" s="52"/>
      <c r="BC599" s="52"/>
    </row>
    <row r="600" spans="1:55" ht="13" x14ac:dyDescent="0.3">
      <c r="A600" s="23">
        <f>'4JSON'!A594</f>
        <v>13110</v>
      </c>
      <c r="B600" s="20" t="str">
        <f>'4JSON'!B594</f>
        <v>Secretaries (Except Legal and Medical)</v>
      </c>
      <c r="C600" s="24" t="str">
        <f>'4JSON'!D594</f>
        <v>SOd</v>
      </c>
      <c r="D600" s="24" t="e">
        <f ca="1">ABS(D$5-'4JSON'!C594)</f>
        <v>#VALUE!</v>
      </c>
      <c r="E600" s="24">
        <f ca="1">ABS(E$5-'4JSON'!E594)</f>
        <v>2</v>
      </c>
      <c r="F600" s="24">
        <f ca="1">ABS(F$5-'4JSON'!F594)</f>
        <v>3</v>
      </c>
      <c r="G600" s="24">
        <f ca="1">ABS(G$5-'4JSON'!G594)</f>
        <v>2</v>
      </c>
      <c r="H600" s="24">
        <f ca="1">ABS(H$5-'4JSON'!H594)</f>
        <v>3</v>
      </c>
      <c r="I600" s="24">
        <f>ABS(I$5-'4JSON'!I594)</f>
        <v>0</v>
      </c>
      <c r="J600" s="24">
        <f>ABS(J$5-'4JSON'!J594)</f>
        <v>0</v>
      </c>
      <c r="K600" s="24">
        <f>ABS(K$5-'4JSON'!K594)</f>
        <v>0</v>
      </c>
      <c r="L600" s="24">
        <f>ABS(L$5-'4JSON'!L594)</f>
        <v>0</v>
      </c>
      <c r="M600" s="53" t="e">
        <f t="shared" ca="1" si="8"/>
        <v>#VALUE!</v>
      </c>
      <c r="N600" s="56" t="e">
        <f t="shared" ca="1" si="9"/>
        <v>#VALUE!</v>
      </c>
      <c r="P600" s="51"/>
      <c r="Q600" s="51"/>
      <c r="S600" s="51"/>
      <c r="T600" s="51"/>
      <c r="Z600" s="55" t="str">
        <f t="shared" si="10"/>
        <v>SOD</v>
      </c>
      <c r="AF600" s="51"/>
      <c r="AG600" s="51"/>
      <c r="AH600" s="51"/>
      <c r="AI600" s="52"/>
      <c r="AJ600" s="52"/>
      <c r="AK600" s="52"/>
      <c r="AL600" s="51"/>
      <c r="AM600" s="51"/>
      <c r="AN600" s="51"/>
      <c r="AO600" s="52"/>
      <c r="AP600" s="52"/>
      <c r="AQ600" s="52"/>
      <c r="AR600" s="51"/>
      <c r="AS600" s="51"/>
      <c r="AT600" s="51"/>
      <c r="AU600" s="52"/>
      <c r="AV600" s="52"/>
      <c r="AW600" s="52"/>
      <c r="AX600" s="51"/>
      <c r="AY600" s="51"/>
      <c r="AZ600" s="51"/>
      <c r="BA600" s="52"/>
      <c r="BB600" s="52"/>
      <c r="BC600" s="52"/>
    </row>
    <row r="601" spans="1:55" ht="13" x14ac:dyDescent="0.3">
      <c r="A601" s="23">
        <f>'4JSON'!A595</f>
        <v>22212</v>
      </c>
      <c r="B601" s="20" t="str">
        <f>'4JSON'!B595</f>
        <v>Drafting Technicians</v>
      </c>
      <c r="C601" s="24" t="str">
        <f>'4JSON'!D595</f>
        <v>MIO</v>
      </c>
      <c r="D601" s="24" t="e">
        <f ca="1">ABS(D$5-'4JSON'!C595)</f>
        <v>#VALUE!</v>
      </c>
      <c r="E601" s="24">
        <f ca="1">ABS(E$5-'4JSON'!E595)</f>
        <v>2</v>
      </c>
      <c r="F601" s="24">
        <f ca="1">ABS(F$5-'4JSON'!F595)</f>
        <v>3</v>
      </c>
      <c r="G601" s="24">
        <f ca="1">ABS(G$5-'4JSON'!G595)</f>
        <v>2</v>
      </c>
      <c r="H601" s="24">
        <f ca="1">ABS(H$5-'4JSON'!H595)</f>
        <v>3</v>
      </c>
      <c r="I601" s="24">
        <f>ABS(I$5-'4JSON'!I595)</f>
        <v>0</v>
      </c>
      <c r="J601" s="24">
        <f>ABS(J$5-'4JSON'!J595)</f>
        <v>0</v>
      </c>
      <c r="K601" s="24">
        <f>ABS(K$5-'4JSON'!K595)</f>
        <v>0</v>
      </c>
      <c r="L601" s="24">
        <f>ABS(L$5-'4JSON'!L595)</f>
        <v>0</v>
      </c>
      <c r="M601" s="53" t="e">
        <f t="shared" ca="1" si="8"/>
        <v>#VALUE!</v>
      </c>
      <c r="N601" s="56" t="e">
        <f t="shared" ca="1" si="9"/>
        <v>#VALUE!</v>
      </c>
      <c r="P601" s="51"/>
      <c r="Q601" s="51"/>
      <c r="S601" s="51"/>
      <c r="T601" s="51"/>
      <c r="Z601" s="55" t="str">
        <f t="shared" si="10"/>
        <v>MIO</v>
      </c>
      <c r="AF601" s="51"/>
      <c r="AG601" s="51"/>
      <c r="AH601" s="51"/>
      <c r="AI601" s="52"/>
      <c r="AJ601" s="52"/>
      <c r="AK601" s="52"/>
      <c r="AL601" s="51"/>
      <c r="AM601" s="51"/>
      <c r="AN601" s="51"/>
      <c r="AO601" s="52"/>
      <c r="AP601" s="52"/>
      <c r="AQ601" s="52"/>
      <c r="AR601" s="51"/>
      <c r="AS601" s="51"/>
      <c r="AT601" s="51"/>
      <c r="AU601" s="52"/>
      <c r="AV601" s="52"/>
      <c r="AW601" s="52"/>
      <c r="AX601" s="51"/>
      <c r="AY601" s="51"/>
      <c r="AZ601" s="51"/>
      <c r="BA601" s="52"/>
      <c r="BB601" s="52"/>
      <c r="BC601" s="52"/>
    </row>
    <row r="602" spans="1:55" ht="13" x14ac:dyDescent="0.3">
      <c r="A602" s="23">
        <f>'4JSON'!A596</f>
        <v>22212</v>
      </c>
      <c r="B602" s="20" t="str">
        <f>'4JSON'!B596</f>
        <v>Drafting Technologists</v>
      </c>
      <c r="C602" s="24" t="str">
        <f>'4JSON'!D596</f>
        <v>MIO</v>
      </c>
      <c r="D602" s="24" t="e">
        <f ca="1">ABS(D$5-'4JSON'!C596)</f>
        <v>#VALUE!</v>
      </c>
      <c r="E602" s="24">
        <f ca="1">ABS(E$5-'4JSON'!E596)</f>
        <v>2</v>
      </c>
      <c r="F602" s="24">
        <f ca="1">ABS(F$5-'4JSON'!F596)</f>
        <v>3</v>
      </c>
      <c r="G602" s="24">
        <f ca="1">ABS(G$5-'4JSON'!G596)</f>
        <v>2</v>
      </c>
      <c r="H602" s="24">
        <f ca="1">ABS(H$5-'4JSON'!H596)</f>
        <v>3</v>
      </c>
      <c r="I602" s="24">
        <f>ABS(I$5-'4JSON'!I596)</f>
        <v>0</v>
      </c>
      <c r="J602" s="24">
        <f>ABS(J$5-'4JSON'!J596)</f>
        <v>0</v>
      </c>
      <c r="K602" s="24">
        <f>ABS(K$5-'4JSON'!K596)</f>
        <v>0</v>
      </c>
      <c r="L602" s="24">
        <f>ABS(L$5-'4JSON'!L596)</f>
        <v>0</v>
      </c>
      <c r="M602" s="53" t="e">
        <f t="shared" ca="1" si="8"/>
        <v>#VALUE!</v>
      </c>
      <c r="N602" s="56" t="e">
        <f t="shared" ca="1" si="9"/>
        <v>#VALUE!</v>
      </c>
      <c r="P602" s="51"/>
      <c r="Q602" s="51"/>
      <c r="S602" s="51"/>
      <c r="T602" s="51"/>
      <c r="Z602" s="55" t="str">
        <f t="shared" si="10"/>
        <v>MIO</v>
      </c>
      <c r="AF602" s="51"/>
      <c r="AG602" s="51"/>
      <c r="AH602" s="51"/>
      <c r="AI602" s="52"/>
      <c r="AJ602" s="52"/>
      <c r="AK602" s="52"/>
      <c r="AL602" s="51"/>
      <c r="AM602" s="51"/>
      <c r="AN602" s="51"/>
      <c r="AO602" s="52"/>
      <c r="AP602" s="52"/>
      <c r="AQ602" s="52"/>
      <c r="AR602" s="51"/>
      <c r="AS602" s="51"/>
      <c r="AT602" s="51"/>
      <c r="AU602" s="52"/>
      <c r="AV602" s="52"/>
      <c r="AW602" s="52"/>
      <c r="AX602" s="51"/>
      <c r="AY602" s="51"/>
      <c r="AZ602" s="51"/>
      <c r="BA602" s="52"/>
      <c r="BB602" s="52"/>
      <c r="BC602" s="52"/>
    </row>
    <row r="603" spans="1:55" ht="13" x14ac:dyDescent="0.3">
      <c r="A603" s="23">
        <f>'4JSON'!A597</f>
        <v>32120</v>
      </c>
      <c r="B603" s="20" t="str">
        <f>'4JSON'!B597</f>
        <v>Medical Laboratory Technologists</v>
      </c>
      <c r="C603" s="24" t="str">
        <f>'4JSON'!D597</f>
        <v>MIO</v>
      </c>
      <c r="D603" s="24" t="e">
        <f ca="1">ABS(D$5-'4JSON'!C597)</f>
        <v>#VALUE!</v>
      </c>
      <c r="E603" s="24">
        <f ca="1">ABS(E$5-'4JSON'!E597)</f>
        <v>2</v>
      </c>
      <c r="F603" s="24">
        <f ca="1">ABS(F$5-'4JSON'!F597)</f>
        <v>3</v>
      </c>
      <c r="G603" s="24">
        <f ca="1">ABS(G$5-'4JSON'!G597)</f>
        <v>2</v>
      </c>
      <c r="H603" s="24">
        <f ca="1">ABS(H$5-'4JSON'!H597)</f>
        <v>3</v>
      </c>
      <c r="I603" s="24">
        <f>ABS(I$5-'4JSON'!I597)</f>
        <v>0</v>
      </c>
      <c r="J603" s="24">
        <f>ABS(J$5-'4JSON'!J597)</f>
        <v>0</v>
      </c>
      <c r="K603" s="24">
        <f>ABS(K$5-'4JSON'!K597)</f>
        <v>0</v>
      </c>
      <c r="L603" s="24">
        <f>ABS(L$5-'4JSON'!L597)</f>
        <v>0</v>
      </c>
      <c r="M603" s="53" t="e">
        <f t="shared" ca="1" si="8"/>
        <v>#VALUE!</v>
      </c>
      <c r="N603" s="56" t="e">
        <f t="shared" ca="1" si="9"/>
        <v>#VALUE!</v>
      </c>
      <c r="P603" s="51"/>
      <c r="Q603" s="51"/>
      <c r="S603" s="51"/>
      <c r="T603" s="51"/>
      <c r="Z603" s="55" t="str">
        <f t="shared" si="10"/>
        <v>MIO</v>
      </c>
      <c r="AF603" s="51"/>
      <c r="AG603" s="51"/>
      <c r="AH603" s="51"/>
      <c r="AI603" s="52"/>
      <c r="AJ603" s="52"/>
      <c r="AK603" s="52"/>
      <c r="AL603" s="51"/>
      <c r="AM603" s="51"/>
      <c r="AN603" s="51"/>
      <c r="AO603" s="52"/>
      <c r="AP603" s="52"/>
      <c r="AQ603" s="52"/>
      <c r="AR603" s="51"/>
      <c r="AS603" s="51"/>
      <c r="AT603" s="51"/>
      <c r="AU603" s="52"/>
      <c r="AV603" s="52"/>
      <c r="AW603" s="52"/>
      <c r="AX603" s="51"/>
      <c r="AY603" s="51"/>
      <c r="AZ603" s="51"/>
      <c r="BA603" s="52"/>
      <c r="BB603" s="52"/>
      <c r="BC603" s="52"/>
    </row>
    <row r="604" spans="1:55" ht="13" x14ac:dyDescent="0.3">
      <c r="A604" s="23">
        <f>'4JSON'!A598</f>
        <v>33109</v>
      </c>
      <c r="B604" s="20" t="str">
        <f>'4JSON'!B598</f>
        <v>Morgue Attendants</v>
      </c>
      <c r="C604" s="24" t="str">
        <f>'4JSON'!D598</f>
        <v>MIO</v>
      </c>
      <c r="D604" s="24" t="e">
        <f ca="1">ABS(D$5-'4JSON'!C598)</f>
        <v>#VALUE!</v>
      </c>
      <c r="E604" s="24">
        <f ca="1">ABS(E$5-'4JSON'!E598)</f>
        <v>2</v>
      </c>
      <c r="F604" s="24">
        <f ca="1">ABS(F$5-'4JSON'!F598)</f>
        <v>3</v>
      </c>
      <c r="G604" s="24">
        <f ca="1">ABS(G$5-'4JSON'!G598)</f>
        <v>2</v>
      </c>
      <c r="H604" s="24">
        <f ca="1">ABS(H$5-'4JSON'!H598)</f>
        <v>3</v>
      </c>
      <c r="I604" s="24">
        <f>ABS(I$5-'4JSON'!I598)</f>
        <v>0</v>
      </c>
      <c r="J604" s="24">
        <f>ABS(J$5-'4JSON'!J598)</f>
        <v>0</v>
      </c>
      <c r="K604" s="24">
        <f>ABS(K$5-'4JSON'!K598)</f>
        <v>0</v>
      </c>
      <c r="L604" s="24">
        <f>ABS(L$5-'4JSON'!L598)</f>
        <v>0</v>
      </c>
      <c r="M604" s="53" t="e">
        <f t="shared" ca="1" si="8"/>
        <v>#VALUE!</v>
      </c>
      <c r="N604" s="56" t="e">
        <f t="shared" ca="1" si="9"/>
        <v>#VALUE!</v>
      </c>
      <c r="P604" s="51"/>
      <c r="Q604" s="51"/>
      <c r="S604" s="51"/>
      <c r="T604" s="51"/>
      <c r="Z604" s="55" t="str">
        <f t="shared" si="10"/>
        <v>MIO</v>
      </c>
      <c r="AF604" s="51"/>
      <c r="AG604" s="51"/>
      <c r="AH604" s="51"/>
      <c r="AI604" s="52"/>
      <c r="AJ604" s="52"/>
      <c r="AK604" s="52"/>
      <c r="AL604" s="51"/>
      <c r="AM604" s="51"/>
      <c r="AN604" s="51"/>
      <c r="AO604" s="52"/>
      <c r="AP604" s="52"/>
      <c r="AQ604" s="52"/>
      <c r="AR604" s="51"/>
      <c r="AS604" s="51"/>
      <c r="AT604" s="51"/>
      <c r="AU604" s="52"/>
      <c r="AV604" s="52"/>
      <c r="AW604" s="52"/>
      <c r="AX604" s="51"/>
      <c r="AY604" s="51"/>
      <c r="AZ604" s="51"/>
      <c r="BA604" s="52"/>
      <c r="BB604" s="52"/>
      <c r="BC604" s="52"/>
    </row>
    <row r="605" spans="1:55" ht="13" x14ac:dyDescent="0.3">
      <c r="A605" s="23">
        <f>'4JSON'!A599</f>
        <v>33103</v>
      </c>
      <c r="B605" s="20" t="str">
        <f>'4JSON'!B599</f>
        <v>Pharmacy Assistants</v>
      </c>
      <c r="C605" s="24" t="str">
        <f>'4JSON'!D599</f>
        <v>MIO</v>
      </c>
      <c r="D605" s="24" t="e">
        <f ca="1">ABS(D$5-'4JSON'!C599)</f>
        <v>#VALUE!</v>
      </c>
      <c r="E605" s="24">
        <f ca="1">ABS(E$5-'4JSON'!E599)</f>
        <v>2</v>
      </c>
      <c r="F605" s="24">
        <f ca="1">ABS(F$5-'4JSON'!F599)</f>
        <v>3</v>
      </c>
      <c r="G605" s="24">
        <f ca="1">ABS(G$5-'4JSON'!G599)</f>
        <v>2</v>
      </c>
      <c r="H605" s="24">
        <f ca="1">ABS(H$5-'4JSON'!H599)</f>
        <v>3</v>
      </c>
      <c r="I605" s="24">
        <f>ABS(I$5-'4JSON'!I599)</f>
        <v>0</v>
      </c>
      <c r="J605" s="24">
        <f>ABS(J$5-'4JSON'!J599)</f>
        <v>0</v>
      </c>
      <c r="K605" s="24">
        <f>ABS(K$5-'4JSON'!K599)</f>
        <v>0</v>
      </c>
      <c r="L605" s="24">
        <f>ABS(L$5-'4JSON'!L599)</f>
        <v>0</v>
      </c>
      <c r="M605" s="53" t="e">
        <f t="shared" ca="1" si="8"/>
        <v>#VALUE!</v>
      </c>
      <c r="N605" s="56" t="e">
        <f t="shared" ca="1" si="9"/>
        <v>#VALUE!</v>
      </c>
      <c r="P605" s="51"/>
      <c r="Q605" s="51"/>
      <c r="S605" s="51"/>
      <c r="T605" s="51"/>
      <c r="Z605" s="55" t="str">
        <f t="shared" si="10"/>
        <v>MIO</v>
      </c>
      <c r="AF605" s="51"/>
      <c r="AG605" s="51"/>
      <c r="AH605" s="51"/>
      <c r="AI605" s="52"/>
      <c r="AJ605" s="52"/>
      <c r="AK605" s="52"/>
      <c r="AL605" s="51"/>
      <c r="AM605" s="51"/>
      <c r="AN605" s="51"/>
      <c r="AO605" s="52"/>
      <c r="AP605" s="52"/>
      <c r="AQ605" s="52"/>
      <c r="AR605" s="51"/>
      <c r="AS605" s="51"/>
      <c r="AT605" s="51"/>
      <c r="AU605" s="52"/>
      <c r="AV605" s="52"/>
      <c r="AW605" s="52"/>
      <c r="AX605" s="51"/>
      <c r="AY605" s="51"/>
      <c r="AZ605" s="51"/>
      <c r="BA605" s="52"/>
      <c r="BB605" s="52"/>
      <c r="BC605" s="52"/>
    </row>
    <row r="606" spans="1:55" ht="13" x14ac:dyDescent="0.3">
      <c r="A606" s="23">
        <f>'4JSON'!A600</f>
        <v>14110</v>
      </c>
      <c r="B606" s="20" t="str">
        <f>'4JSON'!B600</f>
        <v>Statistical Clerks</v>
      </c>
      <c r="C606" s="24" t="str">
        <f>'4JSON'!D600</f>
        <v>MIO</v>
      </c>
      <c r="D606" s="24" t="e">
        <f ca="1">ABS(D$5-'4JSON'!C600)</f>
        <v>#VALUE!</v>
      </c>
      <c r="E606" s="24">
        <f ca="1">ABS(E$5-'4JSON'!E600)</f>
        <v>2</v>
      </c>
      <c r="F606" s="24">
        <f ca="1">ABS(F$5-'4JSON'!F600)</f>
        <v>3</v>
      </c>
      <c r="G606" s="24">
        <f ca="1">ABS(G$5-'4JSON'!G600)</f>
        <v>2</v>
      </c>
      <c r="H606" s="24">
        <f ca="1">ABS(H$5-'4JSON'!H600)</f>
        <v>3</v>
      </c>
      <c r="I606" s="24">
        <f>ABS(I$5-'4JSON'!I600)</f>
        <v>0</v>
      </c>
      <c r="J606" s="24">
        <f>ABS(J$5-'4JSON'!J600)</f>
        <v>0</v>
      </c>
      <c r="K606" s="24">
        <f>ABS(K$5-'4JSON'!K600)</f>
        <v>0</v>
      </c>
      <c r="L606" s="24">
        <f>ABS(L$5-'4JSON'!L600)</f>
        <v>0</v>
      </c>
      <c r="M606" s="53" t="e">
        <f t="shared" ca="1" si="8"/>
        <v>#VALUE!</v>
      </c>
      <c r="N606" s="56" t="e">
        <f t="shared" ca="1" si="9"/>
        <v>#VALUE!</v>
      </c>
      <c r="P606" s="51"/>
      <c r="Q606" s="51"/>
      <c r="S606" s="51"/>
      <c r="T606" s="51"/>
      <c r="Z606" s="55" t="str">
        <f t="shared" si="10"/>
        <v>MIO</v>
      </c>
      <c r="AF606" s="51"/>
      <c r="AG606" s="51"/>
      <c r="AH606" s="51"/>
      <c r="AI606" s="52"/>
      <c r="AJ606" s="52"/>
      <c r="AK606" s="52"/>
      <c r="AL606" s="51"/>
      <c r="AM606" s="51"/>
      <c r="AN606" s="51"/>
      <c r="AO606" s="52"/>
      <c r="AP606" s="52"/>
      <c r="AQ606" s="52"/>
      <c r="AR606" s="51"/>
      <c r="AS606" s="51"/>
      <c r="AT606" s="51"/>
      <c r="AU606" s="52"/>
      <c r="AV606" s="52"/>
      <c r="AW606" s="52"/>
      <c r="AX606" s="51"/>
      <c r="AY606" s="51"/>
      <c r="AZ606" s="51"/>
      <c r="BA606" s="52"/>
      <c r="BB606" s="52"/>
      <c r="BC606" s="52"/>
    </row>
    <row r="607" spans="1:55" ht="13" x14ac:dyDescent="0.3">
      <c r="A607" s="23">
        <f>'4JSON'!A601</f>
        <v>14200</v>
      </c>
      <c r="B607" s="20" t="str">
        <f>'4JSON'!B601</f>
        <v>Accounting and Related Clerks</v>
      </c>
      <c r="C607" s="24" t="str">
        <f>'4JSON'!D601</f>
        <v>MIo</v>
      </c>
      <c r="D607" s="24" t="e">
        <f ca="1">ABS(D$5-'4JSON'!C601)</f>
        <v>#VALUE!</v>
      </c>
      <c r="E607" s="24">
        <f ca="1">ABS(E$5-'4JSON'!E601)</f>
        <v>2</v>
      </c>
      <c r="F607" s="24">
        <f ca="1">ABS(F$5-'4JSON'!F601)</f>
        <v>3</v>
      </c>
      <c r="G607" s="24">
        <f ca="1">ABS(G$5-'4JSON'!G601)</f>
        <v>2</v>
      </c>
      <c r="H607" s="24">
        <f ca="1">ABS(H$5-'4JSON'!H601)</f>
        <v>3</v>
      </c>
      <c r="I607" s="24">
        <f>ABS(I$5-'4JSON'!I601)</f>
        <v>0</v>
      </c>
      <c r="J607" s="24">
        <f>ABS(J$5-'4JSON'!J601)</f>
        <v>0</v>
      </c>
      <c r="K607" s="24">
        <f>ABS(K$5-'4JSON'!K601)</f>
        <v>0</v>
      </c>
      <c r="L607" s="24">
        <f>ABS(L$5-'4JSON'!L601)</f>
        <v>0</v>
      </c>
      <c r="M607" s="53" t="e">
        <f t="shared" ca="1" si="8"/>
        <v>#VALUE!</v>
      </c>
      <c r="N607" s="56" t="e">
        <f t="shared" ca="1" si="9"/>
        <v>#VALUE!</v>
      </c>
      <c r="P607" s="51"/>
      <c r="Q607" s="51"/>
      <c r="S607" s="51"/>
      <c r="T607" s="51"/>
      <c r="Z607" s="55" t="str">
        <f t="shared" si="10"/>
        <v>MIO</v>
      </c>
      <c r="AF607" s="51"/>
      <c r="AG607" s="51"/>
      <c r="AH607" s="51"/>
      <c r="AI607" s="52"/>
      <c r="AJ607" s="52"/>
      <c r="AK607" s="52"/>
      <c r="AL607" s="51"/>
      <c r="AM607" s="51"/>
      <c r="AN607" s="51"/>
      <c r="AO607" s="52"/>
      <c r="AP607" s="52"/>
      <c r="AQ607" s="52"/>
      <c r="AR607" s="51"/>
      <c r="AS607" s="51"/>
      <c r="AT607" s="51"/>
      <c r="AU607" s="52"/>
      <c r="AV607" s="52"/>
      <c r="AW607" s="52"/>
      <c r="AX607" s="51"/>
      <c r="AY607" s="51"/>
      <c r="AZ607" s="51"/>
      <c r="BA607" s="52"/>
      <c r="BB607" s="52"/>
      <c r="BC607" s="52"/>
    </row>
    <row r="608" spans="1:55" ht="13" x14ac:dyDescent="0.3">
      <c r="A608" s="23">
        <f>'4JSON'!A602</f>
        <v>14100</v>
      </c>
      <c r="B608" s="20" t="str">
        <f>'4JSON'!B602</f>
        <v>Administrative Clerks</v>
      </c>
      <c r="C608" s="24" t="str">
        <f>'4JSON'!D602</f>
        <v>MIo</v>
      </c>
      <c r="D608" s="24" t="e">
        <f ca="1">ABS(D$5-'4JSON'!C602)</f>
        <v>#VALUE!</v>
      </c>
      <c r="E608" s="24">
        <f ca="1">ABS(E$5-'4JSON'!E602)</f>
        <v>2</v>
      </c>
      <c r="F608" s="24">
        <f ca="1">ABS(F$5-'4JSON'!F602)</f>
        <v>3</v>
      </c>
      <c r="G608" s="24">
        <f ca="1">ABS(G$5-'4JSON'!G602)</f>
        <v>2</v>
      </c>
      <c r="H608" s="24">
        <f ca="1">ABS(H$5-'4JSON'!H602)</f>
        <v>3</v>
      </c>
      <c r="I608" s="24">
        <f>ABS(I$5-'4JSON'!I602)</f>
        <v>0</v>
      </c>
      <c r="J608" s="24">
        <f>ABS(J$5-'4JSON'!J602)</f>
        <v>0</v>
      </c>
      <c r="K608" s="24">
        <f>ABS(K$5-'4JSON'!K602)</f>
        <v>0</v>
      </c>
      <c r="L608" s="24">
        <f>ABS(L$5-'4JSON'!L602)</f>
        <v>0</v>
      </c>
      <c r="M608" s="53" t="e">
        <f t="shared" ca="1" si="8"/>
        <v>#VALUE!</v>
      </c>
      <c r="N608" s="56" t="e">
        <f t="shared" ca="1" si="9"/>
        <v>#VALUE!</v>
      </c>
      <c r="P608" s="51"/>
      <c r="Q608" s="51"/>
      <c r="S608" s="51"/>
      <c r="T608" s="51"/>
      <c r="Z608" s="55" t="str">
        <f t="shared" si="10"/>
        <v>MIO</v>
      </c>
      <c r="AF608" s="51"/>
      <c r="AG608" s="51"/>
      <c r="AH608" s="51"/>
      <c r="AI608" s="52"/>
      <c r="AJ608" s="52"/>
      <c r="AK608" s="52"/>
      <c r="AL608" s="51"/>
      <c r="AM608" s="51"/>
      <c r="AN608" s="51"/>
      <c r="AO608" s="52"/>
      <c r="AP608" s="52"/>
      <c r="AQ608" s="52"/>
      <c r="AR608" s="51"/>
      <c r="AS608" s="51"/>
      <c r="AT608" s="51"/>
      <c r="AU608" s="52"/>
      <c r="AV608" s="52"/>
      <c r="AW608" s="52"/>
      <c r="AX608" s="51"/>
      <c r="AY608" s="51"/>
      <c r="AZ608" s="51"/>
      <c r="BA608" s="52"/>
      <c r="BB608" s="52"/>
      <c r="BC608" s="52"/>
    </row>
    <row r="609" spans="1:55" ht="13" x14ac:dyDescent="0.3">
      <c r="A609" s="23">
        <f>'4JSON'!A603</f>
        <v>94143</v>
      </c>
      <c r="B609" s="20" t="str">
        <f>'4JSON'!B603</f>
        <v>Testers and Graders, Food and Beverage Processing</v>
      </c>
      <c r="C609" s="24" t="str">
        <f>'4JSON'!D603</f>
        <v>MIo</v>
      </c>
      <c r="D609" s="24" t="e">
        <f ca="1">ABS(D$5-'4JSON'!C603)</f>
        <v>#VALUE!</v>
      </c>
      <c r="E609" s="24">
        <f ca="1">ABS(E$5-'4JSON'!E603)</f>
        <v>2</v>
      </c>
      <c r="F609" s="24">
        <f ca="1">ABS(F$5-'4JSON'!F603)</f>
        <v>3</v>
      </c>
      <c r="G609" s="24">
        <f ca="1">ABS(G$5-'4JSON'!G603)</f>
        <v>2</v>
      </c>
      <c r="H609" s="24">
        <f ca="1">ABS(H$5-'4JSON'!H603)</f>
        <v>3</v>
      </c>
      <c r="I609" s="24">
        <f>ABS(I$5-'4JSON'!I603)</f>
        <v>0</v>
      </c>
      <c r="J609" s="24">
        <f>ABS(J$5-'4JSON'!J603)</f>
        <v>0</v>
      </c>
      <c r="K609" s="24">
        <f>ABS(K$5-'4JSON'!K603)</f>
        <v>0</v>
      </c>
      <c r="L609" s="24">
        <f>ABS(L$5-'4JSON'!L603)</f>
        <v>0</v>
      </c>
      <c r="M609" s="53" t="e">
        <f t="shared" ca="1" si="8"/>
        <v>#VALUE!</v>
      </c>
      <c r="N609" s="56" t="e">
        <f t="shared" ca="1" si="9"/>
        <v>#VALUE!</v>
      </c>
      <c r="P609" s="51"/>
      <c r="Q609" s="51"/>
      <c r="S609" s="51"/>
      <c r="T609" s="51"/>
      <c r="Z609" s="55" t="str">
        <f t="shared" si="10"/>
        <v>MIO</v>
      </c>
      <c r="AF609" s="51"/>
      <c r="AG609" s="51"/>
      <c r="AH609" s="51"/>
      <c r="AI609" s="52"/>
      <c r="AJ609" s="52"/>
      <c r="AK609" s="52"/>
      <c r="AL609" s="51"/>
      <c r="AM609" s="51"/>
      <c r="AN609" s="51"/>
      <c r="AO609" s="52"/>
      <c r="AP609" s="52"/>
      <c r="AQ609" s="52"/>
      <c r="AR609" s="51"/>
      <c r="AS609" s="51"/>
      <c r="AT609" s="51"/>
      <c r="AU609" s="52"/>
      <c r="AV609" s="52"/>
      <c r="AW609" s="52"/>
      <c r="AX609" s="51"/>
      <c r="AY609" s="51"/>
      <c r="AZ609" s="51"/>
      <c r="BA609" s="52"/>
      <c r="BB609" s="52"/>
      <c r="BC609" s="52"/>
    </row>
    <row r="610" spans="1:55" ht="13" x14ac:dyDescent="0.3">
      <c r="A610" s="23">
        <f>'4JSON'!A604</f>
        <v>14405</v>
      </c>
      <c r="B610" s="20" t="str">
        <f>'4JSON'!B604</f>
        <v>Transportation Route and Crew Schedulers</v>
      </c>
      <c r="C610" s="24" t="str">
        <f>'4JSON'!D604</f>
        <v>MIo</v>
      </c>
      <c r="D610" s="24" t="e">
        <f ca="1">ABS(D$5-'4JSON'!C604)</f>
        <v>#VALUE!</v>
      </c>
      <c r="E610" s="24">
        <f ca="1">ABS(E$5-'4JSON'!E604)</f>
        <v>2</v>
      </c>
      <c r="F610" s="24">
        <f ca="1">ABS(F$5-'4JSON'!F604)</f>
        <v>3</v>
      </c>
      <c r="G610" s="24">
        <f ca="1">ABS(G$5-'4JSON'!G604)</f>
        <v>2</v>
      </c>
      <c r="H610" s="24">
        <f ca="1">ABS(H$5-'4JSON'!H604)</f>
        <v>3</v>
      </c>
      <c r="I610" s="24">
        <f>ABS(I$5-'4JSON'!I604)</f>
        <v>0</v>
      </c>
      <c r="J610" s="24">
        <f>ABS(J$5-'4JSON'!J604)</f>
        <v>0</v>
      </c>
      <c r="K610" s="24">
        <f>ABS(K$5-'4JSON'!K604)</f>
        <v>0</v>
      </c>
      <c r="L610" s="24">
        <f>ABS(L$5-'4JSON'!L604)</f>
        <v>0</v>
      </c>
      <c r="M610" s="53" t="e">
        <f t="shared" ca="1" si="8"/>
        <v>#VALUE!</v>
      </c>
      <c r="N610" s="56" t="e">
        <f t="shared" ca="1" si="9"/>
        <v>#VALUE!</v>
      </c>
      <c r="P610" s="51"/>
      <c r="Q610" s="51"/>
      <c r="S610" s="51"/>
      <c r="T610" s="51"/>
      <c r="Z610" s="55" t="str">
        <f t="shared" si="10"/>
        <v>MIO</v>
      </c>
      <c r="AF610" s="51"/>
      <c r="AG610" s="51"/>
      <c r="AH610" s="51"/>
      <c r="AI610" s="52"/>
      <c r="AJ610" s="52"/>
      <c r="AK610" s="52"/>
      <c r="AL610" s="51"/>
      <c r="AM610" s="51"/>
      <c r="AN610" s="51"/>
      <c r="AO610" s="52"/>
      <c r="AP610" s="52"/>
      <c r="AQ610" s="52"/>
      <c r="AR610" s="51"/>
      <c r="AS610" s="51"/>
      <c r="AT610" s="51"/>
      <c r="AU610" s="52"/>
      <c r="AV610" s="52"/>
      <c r="AW610" s="52"/>
      <c r="AX610" s="51"/>
      <c r="AY610" s="51"/>
      <c r="AZ610" s="51"/>
      <c r="BA610" s="52"/>
      <c r="BB610" s="52"/>
      <c r="BC610" s="52"/>
    </row>
    <row r="611" spans="1:55" ht="13" x14ac:dyDescent="0.3">
      <c r="A611" s="23">
        <f>'4JSON'!A605</f>
        <v>14403</v>
      </c>
      <c r="B611" s="20" t="str">
        <f>'4JSON'!B605</f>
        <v>Inventory Clerks</v>
      </c>
      <c r="C611" s="24" t="str">
        <f>'4JSON'!D605</f>
        <v>Mio</v>
      </c>
      <c r="D611" s="24" t="e">
        <f ca="1">ABS(D$5-'4JSON'!C605)</f>
        <v>#VALUE!</v>
      </c>
      <c r="E611" s="24">
        <f ca="1">ABS(E$5-'4JSON'!E605)</f>
        <v>2</v>
      </c>
      <c r="F611" s="24">
        <f ca="1">ABS(F$5-'4JSON'!F605)</f>
        <v>3</v>
      </c>
      <c r="G611" s="24">
        <f ca="1">ABS(G$5-'4JSON'!G605)</f>
        <v>2</v>
      </c>
      <c r="H611" s="24">
        <f ca="1">ABS(H$5-'4JSON'!H605)</f>
        <v>3</v>
      </c>
      <c r="I611" s="24">
        <f>ABS(I$5-'4JSON'!I605)</f>
        <v>0</v>
      </c>
      <c r="J611" s="24">
        <f>ABS(J$5-'4JSON'!J605)</f>
        <v>0</v>
      </c>
      <c r="K611" s="24">
        <f>ABS(K$5-'4JSON'!K605)</f>
        <v>0</v>
      </c>
      <c r="L611" s="24">
        <f>ABS(L$5-'4JSON'!L605)</f>
        <v>0</v>
      </c>
      <c r="M611" s="53" t="e">
        <f t="shared" ca="1" si="8"/>
        <v>#VALUE!</v>
      </c>
      <c r="N611" s="56" t="e">
        <f t="shared" ca="1" si="9"/>
        <v>#VALUE!</v>
      </c>
      <c r="P611" s="51"/>
      <c r="Q611" s="51"/>
      <c r="S611" s="51"/>
      <c r="T611" s="51"/>
      <c r="Z611" s="55" t="str">
        <f t="shared" si="10"/>
        <v>MIO</v>
      </c>
      <c r="AF611" s="51"/>
      <c r="AG611" s="51"/>
      <c r="AH611" s="51"/>
      <c r="AI611" s="52"/>
      <c r="AJ611" s="52"/>
      <c r="AK611" s="52"/>
      <c r="AL611" s="51"/>
      <c r="AM611" s="51"/>
      <c r="AN611" s="51"/>
      <c r="AO611" s="52"/>
      <c r="AP611" s="52"/>
      <c r="AQ611" s="52"/>
      <c r="AR611" s="51"/>
      <c r="AS611" s="51"/>
      <c r="AT611" s="51"/>
      <c r="AU611" s="52"/>
      <c r="AV611" s="52"/>
      <c r="AW611" s="52"/>
      <c r="AX611" s="51"/>
      <c r="AY611" s="51"/>
      <c r="AZ611" s="51"/>
      <c r="BA611" s="52"/>
      <c r="BB611" s="52"/>
      <c r="BC611" s="52"/>
    </row>
    <row r="612" spans="1:55" ht="13" x14ac:dyDescent="0.3">
      <c r="A612" s="23">
        <f>'4JSON'!A606</f>
        <v>64401</v>
      </c>
      <c r="B612" s="20" t="str">
        <f>'4JSON'!B606</f>
        <v>Mail Room Clerks</v>
      </c>
      <c r="C612" s="24" t="str">
        <f>'4JSON'!D606</f>
        <v>Mio</v>
      </c>
      <c r="D612" s="24" t="e">
        <f ca="1">ABS(D$5-'4JSON'!C606)</f>
        <v>#VALUE!</v>
      </c>
      <c r="E612" s="24">
        <f ca="1">ABS(E$5-'4JSON'!E606)</f>
        <v>2</v>
      </c>
      <c r="F612" s="24">
        <f ca="1">ABS(F$5-'4JSON'!F606)</f>
        <v>3</v>
      </c>
      <c r="G612" s="24">
        <f ca="1">ABS(G$5-'4JSON'!G606)</f>
        <v>2</v>
      </c>
      <c r="H612" s="24">
        <f ca="1">ABS(H$5-'4JSON'!H606)</f>
        <v>3</v>
      </c>
      <c r="I612" s="24">
        <f>ABS(I$5-'4JSON'!I606)</f>
        <v>0</v>
      </c>
      <c r="J612" s="24">
        <f>ABS(J$5-'4JSON'!J606)</f>
        <v>0</v>
      </c>
      <c r="K612" s="24">
        <f>ABS(K$5-'4JSON'!K606)</f>
        <v>0</v>
      </c>
      <c r="L612" s="24">
        <f>ABS(L$5-'4JSON'!L606)</f>
        <v>0</v>
      </c>
      <c r="M612" s="53" t="e">
        <f t="shared" ca="1" si="8"/>
        <v>#VALUE!</v>
      </c>
      <c r="N612" s="56" t="e">
        <f t="shared" ca="1" si="9"/>
        <v>#VALUE!</v>
      </c>
      <c r="P612" s="51"/>
      <c r="Q612" s="51"/>
      <c r="S612" s="51"/>
      <c r="T612" s="51"/>
      <c r="Z612" s="55" t="str">
        <f t="shared" si="10"/>
        <v>MIO</v>
      </c>
      <c r="AF612" s="51"/>
      <c r="AG612" s="51"/>
      <c r="AH612" s="51"/>
      <c r="AI612" s="52"/>
      <c r="AJ612" s="52"/>
      <c r="AK612" s="52"/>
      <c r="AL612" s="51"/>
      <c r="AM612" s="51"/>
      <c r="AN612" s="51"/>
      <c r="AO612" s="52"/>
      <c r="AP612" s="52"/>
      <c r="AQ612" s="52"/>
      <c r="AR612" s="51"/>
      <c r="AS612" s="51"/>
      <c r="AT612" s="51"/>
      <c r="AU612" s="52"/>
      <c r="AV612" s="52"/>
      <c r="AW612" s="52"/>
      <c r="AX612" s="51"/>
      <c r="AY612" s="51"/>
      <c r="AZ612" s="51"/>
      <c r="BA612" s="52"/>
      <c r="BB612" s="52"/>
      <c r="BC612" s="52"/>
    </row>
    <row r="613" spans="1:55" ht="13" x14ac:dyDescent="0.3">
      <c r="A613" s="23">
        <f>'4JSON'!A607</f>
        <v>74100</v>
      </c>
      <c r="B613" s="20" t="str">
        <f>'4JSON'!B607</f>
        <v>Mail Sorters</v>
      </c>
      <c r="C613" s="24" t="str">
        <f>'4JSON'!D607</f>
        <v>Mio</v>
      </c>
      <c r="D613" s="24" t="e">
        <f ca="1">ABS(D$5-'4JSON'!C607)</f>
        <v>#VALUE!</v>
      </c>
      <c r="E613" s="24">
        <f ca="1">ABS(E$5-'4JSON'!E607)</f>
        <v>2</v>
      </c>
      <c r="F613" s="24">
        <f ca="1">ABS(F$5-'4JSON'!F607)</f>
        <v>3</v>
      </c>
      <c r="G613" s="24">
        <f ca="1">ABS(G$5-'4JSON'!G607)</f>
        <v>2</v>
      </c>
      <c r="H613" s="24">
        <f ca="1">ABS(H$5-'4JSON'!H607)</f>
        <v>3</v>
      </c>
      <c r="I613" s="24">
        <f>ABS(I$5-'4JSON'!I607)</f>
        <v>0</v>
      </c>
      <c r="J613" s="24">
        <f>ABS(J$5-'4JSON'!J607)</f>
        <v>0</v>
      </c>
      <c r="K613" s="24">
        <f>ABS(K$5-'4JSON'!K607)</f>
        <v>0</v>
      </c>
      <c r="L613" s="24">
        <f>ABS(L$5-'4JSON'!L607)</f>
        <v>0</v>
      </c>
      <c r="M613" s="53" t="e">
        <f t="shared" ca="1" si="8"/>
        <v>#VALUE!</v>
      </c>
      <c r="N613" s="56" t="e">
        <f t="shared" ca="1" si="9"/>
        <v>#VALUE!</v>
      </c>
      <c r="P613" s="51"/>
      <c r="Q613" s="51"/>
      <c r="S613" s="51"/>
      <c r="T613" s="51"/>
      <c r="Z613" s="55" t="str">
        <f t="shared" si="10"/>
        <v>MIO</v>
      </c>
      <c r="AF613" s="51"/>
      <c r="AG613" s="51"/>
      <c r="AH613" s="51"/>
      <c r="AI613" s="52"/>
      <c r="AJ613" s="52"/>
      <c r="AK613" s="52"/>
      <c r="AL613" s="51"/>
      <c r="AM613" s="51"/>
      <c r="AN613" s="51"/>
      <c r="AO613" s="52"/>
      <c r="AP613" s="52"/>
      <c r="AQ613" s="52"/>
      <c r="AR613" s="51"/>
      <c r="AS613" s="51"/>
      <c r="AT613" s="51"/>
      <c r="AU613" s="52"/>
      <c r="AV613" s="52"/>
      <c r="AW613" s="52"/>
      <c r="AX613" s="51"/>
      <c r="AY613" s="51"/>
      <c r="AZ613" s="51"/>
      <c r="BA613" s="52"/>
      <c r="BB613" s="52"/>
      <c r="BC613" s="52"/>
    </row>
    <row r="614" spans="1:55" ht="13" x14ac:dyDescent="0.3">
      <c r="A614" s="23">
        <f>'4JSON'!A608</f>
        <v>32112</v>
      </c>
      <c r="B614" s="20" t="str">
        <f>'4JSON'!B608</f>
        <v>Dental Technologists and Technicians</v>
      </c>
      <c r="C614" s="24" t="str">
        <f>'4JSON'!D608</f>
        <v>MOI</v>
      </c>
      <c r="D614" s="24" t="e">
        <f ca="1">ABS(D$5-'4JSON'!C608)</f>
        <v>#VALUE!</v>
      </c>
      <c r="E614" s="24">
        <f ca="1">ABS(E$5-'4JSON'!E608)</f>
        <v>2</v>
      </c>
      <c r="F614" s="24">
        <f ca="1">ABS(F$5-'4JSON'!F608)</f>
        <v>3</v>
      </c>
      <c r="G614" s="24">
        <f ca="1">ABS(G$5-'4JSON'!G608)</f>
        <v>2</v>
      </c>
      <c r="H614" s="24">
        <f ca="1">ABS(H$5-'4JSON'!H608)</f>
        <v>3</v>
      </c>
      <c r="I614" s="24">
        <f>ABS(I$5-'4JSON'!I608)</f>
        <v>0</v>
      </c>
      <c r="J614" s="24">
        <f>ABS(J$5-'4JSON'!J608)</f>
        <v>0</v>
      </c>
      <c r="K614" s="24">
        <f>ABS(K$5-'4JSON'!K608)</f>
        <v>0</v>
      </c>
      <c r="L614" s="24">
        <f>ABS(L$5-'4JSON'!L608)</f>
        <v>0</v>
      </c>
      <c r="M614" s="53" t="e">
        <f t="shared" ca="1" si="8"/>
        <v>#VALUE!</v>
      </c>
      <c r="N614" s="56" t="e">
        <f t="shared" ca="1" si="9"/>
        <v>#VALUE!</v>
      </c>
      <c r="P614" s="51"/>
      <c r="Q614" s="51"/>
      <c r="S614" s="51"/>
      <c r="T614" s="51"/>
      <c r="Z614" s="55" t="str">
        <f t="shared" si="10"/>
        <v>MOI</v>
      </c>
      <c r="AF614" s="51"/>
      <c r="AG614" s="51"/>
      <c r="AH614" s="51"/>
      <c r="AI614" s="52"/>
      <c r="AJ614" s="52"/>
      <c r="AK614" s="52"/>
      <c r="AL614" s="51"/>
      <c r="AM614" s="51"/>
      <c r="AN614" s="51"/>
      <c r="AO614" s="52"/>
      <c r="AP614" s="52"/>
      <c r="AQ614" s="52"/>
      <c r="AR614" s="51"/>
      <c r="AS614" s="51"/>
      <c r="AT614" s="51"/>
      <c r="AU614" s="52"/>
      <c r="AV614" s="52"/>
      <c r="AW614" s="52"/>
      <c r="AX614" s="51"/>
      <c r="AY614" s="51"/>
      <c r="AZ614" s="51"/>
      <c r="BA614" s="52"/>
      <c r="BB614" s="52"/>
      <c r="BC614" s="52"/>
    </row>
    <row r="615" spans="1:55" ht="13" x14ac:dyDescent="0.3">
      <c r="A615" s="23">
        <f>'4JSON'!A609</f>
        <v>32110</v>
      </c>
      <c r="B615" s="20" t="str">
        <f>'4JSON'!B609</f>
        <v>Denturists</v>
      </c>
      <c r="C615" s="24" t="str">
        <f>'4JSON'!D609</f>
        <v>MOI</v>
      </c>
      <c r="D615" s="24" t="e">
        <f ca="1">ABS(D$5-'4JSON'!C609)</f>
        <v>#VALUE!</v>
      </c>
      <c r="E615" s="24">
        <f ca="1">ABS(E$5-'4JSON'!E609)</f>
        <v>2</v>
      </c>
      <c r="F615" s="24">
        <f ca="1">ABS(F$5-'4JSON'!F609)</f>
        <v>3</v>
      </c>
      <c r="G615" s="24">
        <f ca="1">ABS(G$5-'4JSON'!G609)</f>
        <v>2</v>
      </c>
      <c r="H615" s="24">
        <f ca="1">ABS(H$5-'4JSON'!H609)</f>
        <v>3</v>
      </c>
      <c r="I615" s="24">
        <f>ABS(I$5-'4JSON'!I609)</f>
        <v>0</v>
      </c>
      <c r="J615" s="24">
        <f>ABS(J$5-'4JSON'!J609)</f>
        <v>0</v>
      </c>
      <c r="K615" s="24">
        <f>ABS(K$5-'4JSON'!K609)</f>
        <v>0</v>
      </c>
      <c r="L615" s="24">
        <f>ABS(L$5-'4JSON'!L609)</f>
        <v>0</v>
      </c>
      <c r="M615" s="53" t="e">
        <f t="shared" ca="1" si="8"/>
        <v>#VALUE!</v>
      </c>
      <c r="N615" s="56" t="e">
        <f t="shared" ca="1" si="9"/>
        <v>#VALUE!</v>
      </c>
      <c r="P615" s="51"/>
      <c r="Q615" s="51"/>
      <c r="S615" s="51"/>
      <c r="T615" s="51"/>
      <c r="Z615" s="55" t="str">
        <f t="shared" si="10"/>
        <v>MOI</v>
      </c>
      <c r="AF615" s="51"/>
      <c r="AG615" s="51"/>
      <c r="AH615" s="51"/>
      <c r="AI615" s="52"/>
      <c r="AJ615" s="52"/>
      <c r="AK615" s="52"/>
      <c r="AL615" s="51"/>
      <c r="AM615" s="51"/>
      <c r="AN615" s="51"/>
      <c r="AO615" s="52"/>
      <c r="AP615" s="52"/>
      <c r="AQ615" s="52"/>
      <c r="AR615" s="51"/>
      <c r="AS615" s="51"/>
      <c r="AT615" s="51"/>
      <c r="AU615" s="52"/>
      <c r="AV615" s="52"/>
      <c r="AW615" s="52"/>
      <c r="AX615" s="51"/>
      <c r="AY615" s="51"/>
      <c r="AZ615" s="51"/>
      <c r="BA615" s="52"/>
      <c r="BB615" s="52"/>
      <c r="BC615" s="52"/>
    </row>
    <row r="616" spans="1:55" ht="13" x14ac:dyDescent="0.3">
      <c r="A616" s="23">
        <f>'4JSON'!A610</f>
        <v>14112</v>
      </c>
      <c r="B616" s="20" t="str">
        <f>'4JSON'!B610</f>
        <v>Desktop Publishing Operators</v>
      </c>
      <c r="C616" s="24" t="str">
        <f>'4JSON'!D610</f>
        <v>MOI</v>
      </c>
      <c r="D616" s="24" t="e">
        <f ca="1">ABS(D$5-'4JSON'!C610)</f>
        <v>#VALUE!</v>
      </c>
      <c r="E616" s="24">
        <f ca="1">ABS(E$5-'4JSON'!E610)</f>
        <v>2</v>
      </c>
      <c r="F616" s="24">
        <f ca="1">ABS(F$5-'4JSON'!F610)</f>
        <v>3</v>
      </c>
      <c r="G616" s="24">
        <f ca="1">ABS(G$5-'4JSON'!G610)</f>
        <v>2</v>
      </c>
      <c r="H616" s="24">
        <f ca="1">ABS(H$5-'4JSON'!H610)</f>
        <v>3</v>
      </c>
      <c r="I616" s="24">
        <f>ABS(I$5-'4JSON'!I610)</f>
        <v>0</v>
      </c>
      <c r="J616" s="24">
        <f>ABS(J$5-'4JSON'!J610)</f>
        <v>0</v>
      </c>
      <c r="K616" s="24">
        <f>ABS(K$5-'4JSON'!K610)</f>
        <v>0</v>
      </c>
      <c r="L616" s="24">
        <f>ABS(L$5-'4JSON'!L610)</f>
        <v>0</v>
      </c>
      <c r="M616" s="53" t="e">
        <f t="shared" ca="1" si="8"/>
        <v>#VALUE!</v>
      </c>
      <c r="N616" s="56" t="e">
        <f t="shared" ca="1" si="9"/>
        <v>#VALUE!</v>
      </c>
      <c r="P616" s="51"/>
      <c r="Q616" s="51"/>
      <c r="S616" s="51"/>
      <c r="T616" s="51"/>
      <c r="Z616" s="55" t="str">
        <f t="shared" si="10"/>
        <v>MOI</v>
      </c>
      <c r="AF616" s="51"/>
      <c r="AG616" s="51"/>
      <c r="AH616" s="51"/>
      <c r="AI616" s="52"/>
      <c r="AJ616" s="52"/>
      <c r="AK616" s="52"/>
      <c r="AL616" s="51"/>
      <c r="AM616" s="51"/>
      <c r="AN616" s="51"/>
      <c r="AO616" s="52"/>
      <c r="AP616" s="52"/>
      <c r="AQ616" s="52"/>
      <c r="AR616" s="51"/>
      <c r="AS616" s="51"/>
      <c r="AT616" s="51"/>
      <c r="AU616" s="52"/>
      <c r="AV616" s="52"/>
      <c r="AW616" s="52"/>
      <c r="AX616" s="51"/>
      <c r="AY616" s="51"/>
      <c r="AZ616" s="51"/>
      <c r="BA616" s="52"/>
      <c r="BB616" s="52"/>
      <c r="BC616" s="52"/>
    </row>
    <row r="617" spans="1:55" ht="13" x14ac:dyDescent="0.3">
      <c r="A617" s="23">
        <f>'4JSON'!A611</f>
        <v>73111</v>
      </c>
      <c r="B617" s="20" t="str">
        <f>'4JSON'!B611</f>
        <v>Glaziers</v>
      </c>
      <c r="C617" s="24" t="str">
        <f>'4JSON'!D611</f>
        <v>MOI</v>
      </c>
      <c r="D617" s="24" t="e">
        <f ca="1">ABS(D$5-'4JSON'!C611)</f>
        <v>#VALUE!</v>
      </c>
      <c r="E617" s="24">
        <f ca="1">ABS(E$5-'4JSON'!E611)</f>
        <v>2</v>
      </c>
      <c r="F617" s="24">
        <f ca="1">ABS(F$5-'4JSON'!F611)</f>
        <v>3</v>
      </c>
      <c r="G617" s="24">
        <f ca="1">ABS(G$5-'4JSON'!G611)</f>
        <v>2</v>
      </c>
      <c r="H617" s="24">
        <f ca="1">ABS(H$5-'4JSON'!H611)</f>
        <v>3</v>
      </c>
      <c r="I617" s="24">
        <f>ABS(I$5-'4JSON'!I611)</f>
        <v>0</v>
      </c>
      <c r="J617" s="24">
        <f>ABS(J$5-'4JSON'!J611)</f>
        <v>0</v>
      </c>
      <c r="K617" s="24">
        <f>ABS(K$5-'4JSON'!K611)</f>
        <v>0</v>
      </c>
      <c r="L617" s="24">
        <f>ABS(L$5-'4JSON'!L611)</f>
        <v>0</v>
      </c>
      <c r="M617" s="53" t="e">
        <f t="shared" ca="1" si="8"/>
        <v>#VALUE!</v>
      </c>
      <c r="N617" s="56" t="e">
        <f t="shared" ca="1" si="9"/>
        <v>#VALUE!</v>
      </c>
      <c r="P617" s="51"/>
      <c r="Q617" s="51"/>
      <c r="S617" s="51"/>
      <c r="T617" s="51"/>
      <c r="Z617" s="55" t="str">
        <f t="shared" si="10"/>
        <v>MOI</v>
      </c>
      <c r="AF617" s="51"/>
      <c r="AG617" s="51"/>
      <c r="AH617" s="51"/>
      <c r="AI617" s="52"/>
      <c r="AJ617" s="52"/>
      <c r="AK617" s="52"/>
      <c r="AL617" s="51"/>
      <c r="AM617" s="51"/>
      <c r="AN617" s="51"/>
      <c r="AO617" s="52"/>
      <c r="AP617" s="52"/>
      <c r="AQ617" s="52"/>
      <c r="AR617" s="51"/>
      <c r="AS617" s="51"/>
      <c r="AT617" s="51"/>
      <c r="AU617" s="52"/>
      <c r="AV617" s="52"/>
      <c r="AW617" s="52"/>
      <c r="AX617" s="51"/>
      <c r="AY617" s="51"/>
      <c r="AZ617" s="51"/>
      <c r="BA617" s="52"/>
      <c r="BB617" s="52"/>
      <c r="BC617" s="52"/>
    </row>
    <row r="618" spans="1:55" ht="13" x14ac:dyDescent="0.3">
      <c r="A618" s="23">
        <f>'4JSON'!A612</f>
        <v>52111</v>
      </c>
      <c r="B618" s="20" t="str">
        <f>'4JSON'!B612</f>
        <v>Graphic Arts Technicians</v>
      </c>
      <c r="C618" s="24" t="str">
        <f>'4JSON'!D612</f>
        <v>MOI</v>
      </c>
      <c r="D618" s="24" t="e">
        <f ca="1">ABS(D$5-'4JSON'!C612)</f>
        <v>#VALUE!</v>
      </c>
      <c r="E618" s="24">
        <f ca="1">ABS(E$5-'4JSON'!E612)</f>
        <v>2</v>
      </c>
      <c r="F618" s="24">
        <f ca="1">ABS(F$5-'4JSON'!F612)</f>
        <v>3</v>
      </c>
      <c r="G618" s="24">
        <f ca="1">ABS(G$5-'4JSON'!G612)</f>
        <v>2</v>
      </c>
      <c r="H618" s="24">
        <f ca="1">ABS(H$5-'4JSON'!H612)</f>
        <v>3</v>
      </c>
      <c r="I618" s="24">
        <f>ABS(I$5-'4JSON'!I612)</f>
        <v>0</v>
      </c>
      <c r="J618" s="24">
        <f>ABS(J$5-'4JSON'!J612)</f>
        <v>0</v>
      </c>
      <c r="K618" s="24">
        <f>ABS(K$5-'4JSON'!K612)</f>
        <v>0</v>
      </c>
      <c r="L618" s="24">
        <f>ABS(L$5-'4JSON'!L612)</f>
        <v>0</v>
      </c>
      <c r="M618" s="53" t="e">
        <f t="shared" ca="1" si="8"/>
        <v>#VALUE!</v>
      </c>
      <c r="N618" s="56" t="e">
        <f t="shared" ca="1" si="9"/>
        <v>#VALUE!</v>
      </c>
      <c r="P618" s="51"/>
      <c r="Q618" s="51"/>
      <c r="S618" s="51"/>
      <c r="T618" s="51"/>
      <c r="Z618" s="55" t="str">
        <f t="shared" si="10"/>
        <v>MOI</v>
      </c>
      <c r="AF618" s="51"/>
      <c r="AG618" s="51"/>
      <c r="AH618" s="51"/>
      <c r="AI618" s="52"/>
      <c r="AJ618" s="52"/>
      <c r="AK618" s="52"/>
      <c r="AL618" s="51"/>
      <c r="AM618" s="51"/>
      <c r="AN618" s="51"/>
      <c r="AO618" s="52"/>
      <c r="AP618" s="52"/>
      <c r="AQ618" s="52"/>
      <c r="AR618" s="51"/>
      <c r="AS618" s="51"/>
      <c r="AT618" s="51"/>
      <c r="AU618" s="52"/>
      <c r="AV618" s="52"/>
      <c r="AW618" s="52"/>
      <c r="AX618" s="51"/>
      <c r="AY618" s="51"/>
      <c r="AZ618" s="51"/>
      <c r="BA618" s="52"/>
      <c r="BB618" s="52"/>
      <c r="BC618" s="52"/>
    </row>
    <row r="619" spans="1:55" ht="13" x14ac:dyDescent="0.3">
      <c r="A619" s="23">
        <f>'4JSON'!A613</f>
        <v>94104</v>
      </c>
      <c r="B619" s="20" t="str">
        <f>'4JSON'!B613</f>
        <v>Inspectors and Testers, Mineral and Metal Processing</v>
      </c>
      <c r="C619" s="24" t="str">
        <f>'4JSON'!D613</f>
        <v>MOI</v>
      </c>
      <c r="D619" s="24" t="e">
        <f ca="1">ABS(D$5-'4JSON'!C613)</f>
        <v>#VALUE!</v>
      </c>
      <c r="E619" s="24">
        <f ca="1">ABS(E$5-'4JSON'!E613)</f>
        <v>2</v>
      </c>
      <c r="F619" s="24">
        <f ca="1">ABS(F$5-'4JSON'!F613)</f>
        <v>3</v>
      </c>
      <c r="G619" s="24">
        <f ca="1">ABS(G$5-'4JSON'!G613)</f>
        <v>2</v>
      </c>
      <c r="H619" s="24">
        <f ca="1">ABS(H$5-'4JSON'!H613)</f>
        <v>3</v>
      </c>
      <c r="I619" s="24">
        <f>ABS(I$5-'4JSON'!I613)</f>
        <v>0</v>
      </c>
      <c r="J619" s="24">
        <f>ABS(J$5-'4JSON'!J613)</f>
        <v>0</v>
      </c>
      <c r="K619" s="24">
        <f>ABS(K$5-'4JSON'!K613)</f>
        <v>0</v>
      </c>
      <c r="L619" s="24">
        <f>ABS(L$5-'4JSON'!L613)</f>
        <v>0</v>
      </c>
      <c r="M619" s="53" t="e">
        <f t="shared" ca="1" si="8"/>
        <v>#VALUE!</v>
      </c>
      <c r="N619" s="56" t="e">
        <f t="shared" ca="1" si="9"/>
        <v>#VALUE!</v>
      </c>
      <c r="P619" s="51"/>
      <c r="Q619" s="51"/>
      <c r="S619" s="51"/>
      <c r="T619" s="51"/>
      <c r="Z619" s="55" t="str">
        <f t="shared" si="10"/>
        <v>MOI</v>
      </c>
      <c r="AF619" s="51"/>
      <c r="AG619" s="51"/>
      <c r="AH619" s="51"/>
      <c r="AI619" s="52"/>
      <c r="AJ619" s="52"/>
      <c r="AK619" s="52"/>
      <c r="AL619" s="51"/>
      <c r="AM619" s="51"/>
      <c r="AN619" s="51"/>
      <c r="AO619" s="52"/>
      <c r="AP619" s="52"/>
      <c r="AQ619" s="52"/>
      <c r="AR619" s="51"/>
      <c r="AS619" s="51"/>
      <c r="AT619" s="51"/>
      <c r="AU619" s="52"/>
      <c r="AV619" s="52"/>
      <c r="AW619" s="52"/>
      <c r="AX619" s="51"/>
      <c r="AY619" s="51"/>
      <c r="AZ619" s="51"/>
      <c r="BA619" s="52"/>
      <c r="BB619" s="52"/>
      <c r="BC619" s="52"/>
    </row>
    <row r="620" spans="1:55" ht="13" x14ac:dyDescent="0.3">
      <c r="A620" s="23">
        <f>'4JSON'!A614</f>
        <v>65312</v>
      </c>
      <c r="B620" s="20" t="str">
        <f>'4JSON'!B614</f>
        <v>Janitors, Caretakers and Building Superintendents</v>
      </c>
      <c r="C620" s="24" t="str">
        <f>'4JSON'!D614</f>
        <v>MOI</v>
      </c>
      <c r="D620" s="24" t="e">
        <f ca="1">ABS(D$5-'4JSON'!C614)</f>
        <v>#VALUE!</v>
      </c>
      <c r="E620" s="24">
        <f ca="1">ABS(E$5-'4JSON'!E614)</f>
        <v>2</v>
      </c>
      <c r="F620" s="24">
        <f ca="1">ABS(F$5-'4JSON'!F614)</f>
        <v>3</v>
      </c>
      <c r="G620" s="24">
        <f ca="1">ABS(G$5-'4JSON'!G614)</f>
        <v>2</v>
      </c>
      <c r="H620" s="24">
        <f ca="1">ABS(H$5-'4JSON'!H614)</f>
        <v>3</v>
      </c>
      <c r="I620" s="24">
        <f>ABS(I$5-'4JSON'!I614)</f>
        <v>0</v>
      </c>
      <c r="J620" s="24">
        <f>ABS(J$5-'4JSON'!J614)</f>
        <v>0</v>
      </c>
      <c r="K620" s="24">
        <f>ABS(K$5-'4JSON'!K614)</f>
        <v>0</v>
      </c>
      <c r="L620" s="24">
        <f>ABS(L$5-'4JSON'!L614)</f>
        <v>0</v>
      </c>
      <c r="M620" s="53" t="e">
        <f t="shared" ca="1" si="8"/>
        <v>#VALUE!</v>
      </c>
      <c r="N620" s="56" t="e">
        <f t="shared" ca="1" si="9"/>
        <v>#VALUE!</v>
      </c>
      <c r="P620" s="51"/>
      <c r="Q620" s="51"/>
      <c r="S620" s="51"/>
      <c r="T620" s="51"/>
      <c r="Z620" s="55" t="str">
        <f t="shared" si="10"/>
        <v>MOI</v>
      </c>
      <c r="AF620" s="51"/>
      <c r="AG620" s="51"/>
      <c r="AH620" s="51"/>
      <c r="AI620" s="52"/>
      <c r="AJ620" s="52"/>
      <c r="AK620" s="52"/>
      <c r="AL620" s="51"/>
      <c r="AM620" s="51"/>
      <c r="AN620" s="51"/>
      <c r="AO620" s="52"/>
      <c r="AP620" s="52"/>
      <c r="AQ620" s="52"/>
      <c r="AR620" s="51"/>
      <c r="AS620" s="51"/>
      <c r="AT620" s="51"/>
      <c r="AU620" s="52"/>
      <c r="AV620" s="52"/>
      <c r="AW620" s="52"/>
      <c r="AX620" s="51"/>
      <c r="AY620" s="51"/>
      <c r="AZ620" s="51"/>
      <c r="BA620" s="52"/>
      <c r="BB620" s="52"/>
      <c r="BC620" s="52"/>
    </row>
    <row r="621" spans="1:55" ht="13" x14ac:dyDescent="0.3">
      <c r="A621" s="23">
        <f>'4JSON'!A615</f>
        <v>14112</v>
      </c>
      <c r="B621" s="20" t="str">
        <f>'4JSON'!B615</f>
        <v>Markup Persons</v>
      </c>
      <c r="C621" s="24" t="str">
        <f>'4JSON'!D615</f>
        <v>MOI</v>
      </c>
      <c r="D621" s="24" t="e">
        <f ca="1">ABS(D$5-'4JSON'!C615)</f>
        <v>#VALUE!</v>
      </c>
      <c r="E621" s="24">
        <f ca="1">ABS(E$5-'4JSON'!E615)</f>
        <v>2</v>
      </c>
      <c r="F621" s="24">
        <f ca="1">ABS(F$5-'4JSON'!F615)</f>
        <v>3</v>
      </c>
      <c r="G621" s="24">
        <f ca="1">ABS(G$5-'4JSON'!G615)</f>
        <v>2</v>
      </c>
      <c r="H621" s="24">
        <f ca="1">ABS(H$5-'4JSON'!H615)</f>
        <v>3</v>
      </c>
      <c r="I621" s="24">
        <f>ABS(I$5-'4JSON'!I615)</f>
        <v>0</v>
      </c>
      <c r="J621" s="24">
        <f>ABS(J$5-'4JSON'!J615)</f>
        <v>0</v>
      </c>
      <c r="K621" s="24">
        <f>ABS(K$5-'4JSON'!K615)</f>
        <v>0</v>
      </c>
      <c r="L621" s="24">
        <f>ABS(L$5-'4JSON'!L615)</f>
        <v>0</v>
      </c>
      <c r="M621" s="53" t="e">
        <f t="shared" ca="1" si="8"/>
        <v>#VALUE!</v>
      </c>
      <c r="N621" s="56" t="e">
        <f t="shared" ca="1" si="9"/>
        <v>#VALUE!</v>
      </c>
      <c r="P621" s="51"/>
      <c r="Q621" s="51"/>
      <c r="S621" s="51"/>
      <c r="T621" s="51"/>
      <c r="Z621" s="55" t="str">
        <f t="shared" si="10"/>
        <v>MOI</v>
      </c>
      <c r="AF621" s="51"/>
      <c r="AG621" s="51"/>
      <c r="AH621" s="51"/>
      <c r="AI621" s="52"/>
      <c r="AJ621" s="52"/>
      <c r="AK621" s="52"/>
      <c r="AL621" s="51"/>
      <c r="AM621" s="51"/>
      <c r="AN621" s="51"/>
      <c r="AO621" s="52"/>
      <c r="AP621" s="52"/>
      <c r="AQ621" s="52"/>
      <c r="AR621" s="51"/>
      <c r="AS621" s="51"/>
      <c r="AT621" s="51"/>
      <c r="AU621" s="52"/>
      <c r="AV621" s="52"/>
      <c r="AW621" s="52"/>
      <c r="AX621" s="51"/>
      <c r="AY621" s="51"/>
      <c r="AZ621" s="51"/>
      <c r="BA621" s="52"/>
      <c r="BB621" s="52"/>
      <c r="BC621" s="52"/>
    </row>
    <row r="622" spans="1:55" ht="13" x14ac:dyDescent="0.3">
      <c r="A622" s="23">
        <f>'4JSON'!A616</f>
        <v>33109</v>
      </c>
      <c r="B622" s="20" t="str">
        <f>'4JSON'!B616</f>
        <v>Orthopedic Technologists</v>
      </c>
      <c r="C622" s="24" t="str">
        <f>'4JSON'!D616</f>
        <v>MOI</v>
      </c>
      <c r="D622" s="24" t="e">
        <f ca="1">ABS(D$5-'4JSON'!C616)</f>
        <v>#VALUE!</v>
      </c>
      <c r="E622" s="24">
        <f ca="1">ABS(E$5-'4JSON'!E616)</f>
        <v>2</v>
      </c>
      <c r="F622" s="24">
        <f ca="1">ABS(F$5-'4JSON'!F616)</f>
        <v>3</v>
      </c>
      <c r="G622" s="24">
        <f ca="1">ABS(G$5-'4JSON'!G616)</f>
        <v>2</v>
      </c>
      <c r="H622" s="24">
        <f ca="1">ABS(H$5-'4JSON'!H616)</f>
        <v>3</v>
      </c>
      <c r="I622" s="24">
        <f>ABS(I$5-'4JSON'!I616)</f>
        <v>0</v>
      </c>
      <c r="J622" s="24">
        <f>ABS(J$5-'4JSON'!J616)</f>
        <v>0</v>
      </c>
      <c r="K622" s="24">
        <f>ABS(K$5-'4JSON'!K616)</f>
        <v>0</v>
      </c>
      <c r="L622" s="24">
        <f>ABS(L$5-'4JSON'!L616)</f>
        <v>0</v>
      </c>
      <c r="M622" s="53" t="e">
        <f t="shared" ca="1" si="8"/>
        <v>#VALUE!</v>
      </c>
      <c r="N622" s="56" t="e">
        <f t="shared" ca="1" si="9"/>
        <v>#VALUE!</v>
      </c>
      <c r="P622" s="51"/>
      <c r="Q622" s="51"/>
      <c r="S622" s="51"/>
      <c r="T622" s="51"/>
      <c r="Z622" s="55" t="str">
        <f t="shared" si="10"/>
        <v>MOI</v>
      </c>
      <c r="AF622" s="51"/>
      <c r="AG622" s="51"/>
      <c r="AH622" s="51"/>
      <c r="AI622" s="52"/>
      <c r="AJ622" s="52"/>
      <c r="AK622" s="52"/>
      <c r="AL622" s="51"/>
      <c r="AM622" s="51"/>
      <c r="AN622" s="51"/>
      <c r="AO622" s="52"/>
      <c r="AP622" s="52"/>
      <c r="AQ622" s="52"/>
      <c r="AR622" s="51"/>
      <c r="AS622" s="51"/>
      <c r="AT622" s="51"/>
      <c r="AU622" s="52"/>
      <c r="AV622" s="52"/>
      <c r="AW622" s="52"/>
      <c r="AX622" s="51"/>
      <c r="AY622" s="51"/>
      <c r="AZ622" s="51"/>
      <c r="BA622" s="52"/>
      <c r="BB622" s="52"/>
      <c r="BC622" s="52"/>
    </row>
    <row r="623" spans="1:55" ht="13" x14ac:dyDescent="0.3">
      <c r="A623" s="23">
        <f>'4JSON'!A617</f>
        <v>31303</v>
      </c>
      <c r="B623" s="20" t="str">
        <f>'4JSON'!B617</f>
        <v>Pathologists' Assistants</v>
      </c>
      <c r="C623" s="24" t="str">
        <f>'4JSON'!D617</f>
        <v>MOI</v>
      </c>
      <c r="D623" s="24" t="e">
        <f ca="1">ABS(D$5-'4JSON'!C617)</f>
        <v>#VALUE!</v>
      </c>
      <c r="E623" s="24">
        <f ca="1">ABS(E$5-'4JSON'!E617)</f>
        <v>2</v>
      </c>
      <c r="F623" s="24">
        <f ca="1">ABS(F$5-'4JSON'!F617)</f>
        <v>3</v>
      </c>
      <c r="G623" s="24">
        <f ca="1">ABS(G$5-'4JSON'!G617)</f>
        <v>2</v>
      </c>
      <c r="H623" s="24">
        <f ca="1">ABS(H$5-'4JSON'!H617)</f>
        <v>3</v>
      </c>
      <c r="I623" s="24">
        <f>ABS(I$5-'4JSON'!I617)</f>
        <v>0</v>
      </c>
      <c r="J623" s="24">
        <f>ABS(J$5-'4JSON'!J617)</f>
        <v>0</v>
      </c>
      <c r="K623" s="24">
        <f>ABS(K$5-'4JSON'!K617)</f>
        <v>0</v>
      </c>
      <c r="L623" s="24">
        <f>ABS(L$5-'4JSON'!L617)</f>
        <v>0</v>
      </c>
      <c r="M623" s="53" t="e">
        <f t="shared" ca="1" si="8"/>
        <v>#VALUE!</v>
      </c>
      <c r="N623" s="56" t="e">
        <f t="shared" ca="1" si="9"/>
        <v>#VALUE!</v>
      </c>
      <c r="P623" s="51"/>
      <c r="Q623" s="51"/>
      <c r="S623" s="51"/>
      <c r="T623" s="51"/>
      <c r="Z623" s="55" t="str">
        <f t="shared" si="10"/>
        <v>MOI</v>
      </c>
      <c r="AF623" s="51"/>
      <c r="AG623" s="51"/>
      <c r="AH623" s="51"/>
      <c r="AI623" s="52"/>
      <c r="AJ623" s="52"/>
      <c r="AK623" s="52"/>
      <c r="AL623" s="51"/>
      <c r="AM623" s="51"/>
      <c r="AN623" s="51"/>
      <c r="AO623" s="52"/>
      <c r="AP623" s="52"/>
      <c r="AQ623" s="52"/>
      <c r="AR623" s="51"/>
      <c r="AS623" s="51"/>
      <c r="AT623" s="51"/>
      <c r="AU623" s="52"/>
      <c r="AV623" s="52"/>
      <c r="AW623" s="52"/>
      <c r="AX623" s="51"/>
      <c r="AY623" s="51"/>
      <c r="AZ623" s="51"/>
      <c r="BA623" s="52"/>
      <c r="BB623" s="52"/>
      <c r="BC623" s="52"/>
    </row>
    <row r="624" spans="1:55" ht="13" x14ac:dyDescent="0.3">
      <c r="A624" s="23">
        <f>'4JSON'!A618</f>
        <v>94150</v>
      </c>
      <c r="B624" s="20" t="str">
        <f>'4JSON'!B618</f>
        <v>Printing Machine Operators</v>
      </c>
      <c r="C624" s="24" t="str">
        <f>'4JSON'!D618</f>
        <v>MOI</v>
      </c>
      <c r="D624" s="24" t="e">
        <f ca="1">ABS(D$5-'4JSON'!C618)</f>
        <v>#VALUE!</v>
      </c>
      <c r="E624" s="24">
        <f ca="1">ABS(E$5-'4JSON'!E618)</f>
        <v>2</v>
      </c>
      <c r="F624" s="24">
        <f ca="1">ABS(F$5-'4JSON'!F618)</f>
        <v>3</v>
      </c>
      <c r="G624" s="24">
        <f ca="1">ABS(G$5-'4JSON'!G618)</f>
        <v>2</v>
      </c>
      <c r="H624" s="24">
        <f ca="1">ABS(H$5-'4JSON'!H618)</f>
        <v>3</v>
      </c>
      <c r="I624" s="24">
        <f>ABS(I$5-'4JSON'!I618)</f>
        <v>0</v>
      </c>
      <c r="J624" s="24">
        <f>ABS(J$5-'4JSON'!J618)</f>
        <v>0</v>
      </c>
      <c r="K624" s="24">
        <f>ABS(K$5-'4JSON'!K618)</f>
        <v>0</v>
      </c>
      <c r="L624" s="24">
        <f>ABS(L$5-'4JSON'!L618)</f>
        <v>0</v>
      </c>
      <c r="M624" s="53" t="e">
        <f t="shared" ca="1" si="8"/>
        <v>#VALUE!</v>
      </c>
      <c r="N624" s="56" t="e">
        <f t="shared" ca="1" si="9"/>
        <v>#VALUE!</v>
      </c>
      <c r="P624" s="51"/>
      <c r="Q624" s="51"/>
      <c r="S624" s="51"/>
      <c r="T624" s="51"/>
      <c r="Z624" s="55" t="str">
        <f t="shared" si="10"/>
        <v>MOI</v>
      </c>
      <c r="AF624" s="51"/>
      <c r="AG624" s="51"/>
      <c r="AH624" s="51"/>
      <c r="AI624" s="52"/>
      <c r="AJ624" s="52"/>
      <c r="AK624" s="52"/>
      <c r="AL624" s="51"/>
      <c r="AM624" s="51"/>
      <c r="AN624" s="51"/>
      <c r="AO624" s="52"/>
      <c r="AP624" s="52"/>
      <c r="AQ624" s="52"/>
      <c r="AR624" s="51"/>
      <c r="AS624" s="51"/>
      <c r="AT624" s="51"/>
      <c r="AU624" s="52"/>
      <c r="AV624" s="52"/>
      <c r="AW624" s="52"/>
      <c r="AX624" s="51"/>
      <c r="AY624" s="51"/>
      <c r="AZ624" s="51"/>
      <c r="BA624" s="52"/>
      <c r="BB624" s="52"/>
      <c r="BC624" s="52"/>
    </row>
    <row r="625" spans="1:55" ht="13" x14ac:dyDescent="0.3">
      <c r="A625" s="23">
        <f>'4JSON'!A619</f>
        <v>32104</v>
      </c>
      <c r="B625" s="20" t="str">
        <f>'4JSON'!B619</f>
        <v>Veterinary and Animal Health Technologists and Technicians</v>
      </c>
      <c r="C625" s="24" t="str">
        <f>'4JSON'!D619</f>
        <v>MOI</v>
      </c>
      <c r="D625" s="24" t="e">
        <f ca="1">ABS(D$5-'4JSON'!C619)</f>
        <v>#VALUE!</v>
      </c>
      <c r="E625" s="24">
        <f ca="1">ABS(E$5-'4JSON'!E619)</f>
        <v>2</v>
      </c>
      <c r="F625" s="24">
        <f ca="1">ABS(F$5-'4JSON'!F619)</f>
        <v>3</v>
      </c>
      <c r="G625" s="24">
        <f ca="1">ABS(G$5-'4JSON'!G619)</f>
        <v>2</v>
      </c>
      <c r="H625" s="24">
        <f ca="1">ABS(H$5-'4JSON'!H619)</f>
        <v>3</v>
      </c>
      <c r="I625" s="24">
        <f>ABS(I$5-'4JSON'!I619)</f>
        <v>0</v>
      </c>
      <c r="J625" s="24">
        <f>ABS(J$5-'4JSON'!J619)</f>
        <v>0</v>
      </c>
      <c r="K625" s="24">
        <f>ABS(K$5-'4JSON'!K619)</f>
        <v>0</v>
      </c>
      <c r="L625" s="24">
        <f>ABS(L$5-'4JSON'!L619)</f>
        <v>0</v>
      </c>
      <c r="M625" s="53" t="e">
        <f t="shared" ca="1" si="8"/>
        <v>#VALUE!</v>
      </c>
      <c r="N625" s="56" t="e">
        <f t="shared" ca="1" si="9"/>
        <v>#VALUE!</v>
      </c>
      <c r="P625" s="51"/>
      <c r="Q625" s="51"/>
      <c r="S625" s="51"/>
      <c r="T625" s="51"/>
      <c r="Z625" s="55" t="str">
        <f t="shared" si="10"/>
        <v>MOI</v>
      </c>
      <c r="AF625" s="51"/>
      <c r="AG625" s="51"/>
      <c r="AH625" s="51"/>
      <c r="AI625" s="52"/>
      <c r="AJ625" s="52"/>
      <c r="AK625" s="52"/>
      <c r="AL625" s="51"/>
      <c r="AM625" s="51"/>
      <c r="AN625" s="51"/>
      <c r="AO625" s="52"/>
      <c r="AP625" s="52"/>
      <c r="AQ625" s="52"/>
      <c r="AR625" s="51"/>
      <c r="AS625" s="51"/>
      <c r="AT625" s="51"/>
      <c r="AU625" s="52"/>
      <c r="AV625" s="52"/>
      <c r="AW625" s="52"/>
      <c r="AX625" s="51"/>
      <c r="AY625" s="51"/>
      <c r="AZ625" s="51"/>
      <c r="BA625" s="52"/>
      <c r="BB625" s="52"/>
      <c r="BC625" s="52"/>
    </row>
    <row r="626" spans="1:55" ht="13" x14ac:dyDescent="0.3">
      <c r="A626" s="23">
        <f>'4JSON'!A620</f>
        <v>74202</v>
      </c>
      <c r="B626" s="20" t="str">
        <f>'4JSON'!B620</f>
        <v>Air Transport Ramp Attendants</v>
      </c>
      <c r="C626" s="24" t="str">
        <f>'4JSON'!D620</f>
        <v>MOi</v>
      </c>
      <c r="D626" s="24" t="e">
        <f ca="1">ABS(D$5-'4JSON'!C620)</f>
        <v>#VALUE!</v>
      </c>
      <c r="E626" s="24">
        <f ca="1">ABS(E$5-'4JSON'!E620)</f>
        <v>2</v>
      </c>
      <c r="F626" s="24">
        <f ca="1">ABS(F$5-'4JSON'!F620)</f>
        <v>3</v>
      </c>
      <c r="G626" s="24">
        <f ca="1">ABS(G$5-'4JSON'!G620)</f>
        <v>2</v>
      </c>
      <c r="H626" s="24">
        <f ca="1">ABS(H$5-'4JSON'!H620)</f>
        <v>3</v>
      </c>
      <c r="I626" s="24">
        <f>ABS(I$5-'4JSON'!I620)</f>
        <v>0</v>
      </c>
      <c r="J626" s="24">
        <f>ABS(J$5-'4JSON'!J620)</f>
        <v>0</v>
      </c>
      <c r="K626" s="24">
        <f>ABS(K$5-'4JSON'!K620)</f>
        <v>0</v>
      </c>
      <c r="L626" s="24">
        <f>ABS(L$5-'4JSON'!L620)</f>
        <v>0</v>
      </c>
      <c r="M626" s="53" t="e">
        <f t="shared" ca="1" si="8"/>
        <v>#VALUE!</v>
      </c>
      <c r="N626" s="56" t="e">
        <f t="shared" ca="1" si="9"/>
        <v>#VALUE!</v>
      </c>
      <c r="P626" s="51"/>
      <c r="Q626" s="51"/>
      <c r="S626" s="51"/>
      <c r="T626" s="51"/>
      <c r="Z626" s="55" t="str">
        <f t="shared" si="10"/>
        <v>MOI</v>
      </c>
      <c r="AF626" s="51"/>
      <c r="AG626" s="51"/>
      <c r="AH626" s="51"/>
      <c r="AI626" s="52"/>
      <c r="AJ626" s="52"/>
      <c r="AK626" s="52"/>
      <c r="AL626" s="51"/>
      <c r="AM626" s="51"/>
      <c r="AN626" s="51"/>
      <c r="AO626" s="52"/>
      <c r="AP626" s="52"/>
      <c r="AQ626" s="52"/>
      <c r="AR626" s="51"/>
      <c r="AS626" s="51"/>
      <c r="AT626" s="51"/>
      <c r="AU626" s="52"/>
      <c r="AV626" s="52"/>
      <c r="AW626" s="52"/>
      <c r="AX626" s="51"/>
      <c r="AY626" s="51"/>
      <c r="AZ626" s="51"/>
      <c r="BA626" s="52"/>
      <c r="BB626" s="52"/>
      <c r="BC626" s="52"/>
    </row>
    <row r="627" spans="1:55" ht="13" x14ac:dyDescent="0.3">
      <c r="A627" s="23">
        <f>'4JSON'!A621</f>
        <v>85102</v>
      </c>
      <c r="B627" s="20" t="str">
        <f>'4JSON'!B621</f>
        <v>Aquaculture Support Workers</v>
      </c>
      <c r="C627" s="24" t="str">
        <f>'4JSON'!D621</f>
        <v>MOi</v>
      </c>
      <c r="D627" s="24" t="e">
        <f ca="1">ABS(D$5-'4JSON'!C621)</f>
        <v>#VALUE!</v>
      </c>
      <c r="E627" s="24">
        <f ca="1">ABS(E$5-'4JSON'!E621)</f>
        <v>2</v>
      </c>
      <c r="F627" s="24">
        <f ca="1">ABS(F$5-'4JSON'!F621)</f>
        <v>3</v>
      </c>
      <c r="G627" s="24">
        <f ca="1">ABS(G$5-'4JSON'!G621)</f>
        <v>2</v>
      </c>
      <c r="H627" s="24">
        <f ca="1">ABS(H$5-'4JSON'!H621)</f>
        <v>3</v>
      </c>
      <c r="I627" s="24">
        <f>ABS(I$5-'4JSON'!I621)</f>
        <v>0</v>
      </c>
      <c r="J627" s="24">
        <f>ABS(J$5-'4JSON'!J621)</f>
        <v>0</v>
      </c>
      <c r="K627" s="24">
        <f>ABS(K$5-'4JSON'!K621)</f>
        <v>0</v>
      </c>
      <c r="L627" s="24">
        <f>ABS(L$5-'4JSON'!L621)</f>
        <v>0</v>
      </c>
      <c r="M627" s="53" t="e">
        <f t="shared" ca="1" si="8"/>
        <v>#VALUE!</v>
      </c>
      <c r="N627" s="56" t="e">
        <f t="shared" ca="1" si="9"/>
        <v>#VALUE!</v>
      </c>
      <c r="P627" s="51"/>
      <c r="Q627" s="51"/>
      <c r="S627" s="51"/>
      <c r="T627" s="51"/>
      <c r="Z627" s="55" t="str">
        <f t="shared" si="10"/>
        <v>MOI</v>
      </c>
      <c r="AF627" s="51"/>
      <c r="AG627" s="51"/>
      <c r="AH627" s="51"/>
      <c r="AI627" s="52"/>
      <c r="AJ627" s="52"/>
      <c r="AK627" s="52"/>
      <c r="AL627" s="51"/>
      <c r="AM627" s="51"/>
      <c r="AN627" s="51"/>
      <c r="AO627" s="52"/>
      <c r="AP627" s="52"/>
      <c r="AQ627" s="52"/>
      <c r="AR627" s="51"/>
      <c r="AS627" s="51"/>
      <c r="AT627" s="51"/>
      <c r="AU627" s="52"/>
      <c r="AV627" s="52"/>
      <c r="AW627" s="52"/>
      <c r="AX627" s="51"/>
      <c r="AY627" s="51"/>
      <c r="AZ627" s="51"/>
      <c r="BA627" s="52"/>
      <c r="BB627" s="52"/>
      <c r="BC627" s="52"/>
    </row>
    <row r="628" spans="1:55" ht="13" x14ac:dyDescent="0.3">
      <c r="A628" s="23">
        <f>'4JSON'!A622</f>
        <v>94202</v>
      </c>
      <c r="B628" s="20" t="str">
        <f>'4JSON'!B622</f>
        <v>Assemblers, Electrical Appliance, Apparatus and Equipment Manufacturing</v>
      </c>
      <c r="C628" s="24" t="str">
        <f>'4JSON'!D622</f>
        <v>MOi</v>
      </c>
      <c r="D628" s="24" t="e">
        <f ca="1">ABS(D$5-'4JSON'!C622)</f>
        <v>#VALUE!</v>
      </c>
      <c r="E628" s="24">
        <f ca="1">ABS(E$5-'4JSON'!E622)</f>
        <v>2</v>
      </c>
      <c r="F628" s="24">
        <f ca="1">ABS(F$5-'4JSON'!F622)</f>
        <v>3</v>
      </c>
      <c r="G628" s="24">
        <f ca="1">ABS(G$5-'4JSON'!G622)</f>
        <v>2</v>
      </c>
      <c r="H628" s="24">
        <f ca="1">ABS(H$5-'4JSON'!H622)</f>
        <v>3</v>
      </c>
      <c r="I628" s="24">
        <f>ABS(I$5-'4JSON'!I622)</f>
        <v>0</v>
      </c>
      <c r="J628" s="24">
        <f>ABS(J$5-'4JSON'!J622)</f>
        <v>0</v>
      </c>
      <c r="K628" s="24">
        <f>ABS(K$5-'4JSON'!K622)</f>
        <v>0</v>
      </c>
      <c r="L628" s="24">
        <f>ABS(L$5-'4JSON'!L622)</f>
        <v>0</v>
      </c>
      <c r="M628" s="53" t="e">
        <f t="shared" ca="1" si="8"/>
        <v>#VALUE!</v>
      </c>
      <c r="N628" s="56" t="e">
        <f t="shared" ca="1" si="9"/>
        <v>#VALUE!</v>
      </c>
      <c r="P628" s="51"/>
      <c r="Q628" s="51"/>
      <c r="S628" s="51"/>
      <c r="T628" s="51"/>
      <c r="Z628" s="55" t="str">
        <f t="shared" si="10"/>
        <v>MOI</v>
      </c>
      <c r="AF628" s="51"/>
      <c r="AG628" s="51"/>
      <c r="AH628" s="51"/>
      <c r="AI628" s="52"/>
      <c r="AJ628" s="52"/>
      <c r="AK628" s="52"/>
      <c r="AL628" s="51"/>
      <c r="AM628" s="51"/>
      <c r="AN628" s="51"/>
      <c r="AO628" s="52"/>
      <c r="AP628" s="52"/>
      <c r="AQ628" s="52"/>
      <c r="AR628" s="51"/>
      <c r="AS628" s="51"/>
      <c r="AT628" s="51"/>
      <c r="AU628" s="52"/>
      <c r="AV628" s="52"/>
      <c r="AW628" s="52"/>
      <c r="AX628" s="51"/>
      <c r="AY628" s="51"/>
      <c r="AZ628" s="51"/>
      <c r="BA628" s="52"/>
      <c r="BB628" s="52"/>
      <c r="BC628" s="52"/>
    </row>
    <row r="629" spans="1:55" ht="13" x14ac:dyDescent="0.3">
      <c r="A629" s="23">
        <f>'4JSON'!A623</f>
        <v>74203</v>
      </c>
      <c r="B629" s="20" t="str">
        <f>'4JSON'!B623</f>
        <v>Automotive Mechanical Installers and Servicers</v>
      </c>
      <c r="C629" s="24" t="str">
        <f>'4JSON'!D623</f>
        <v>MOi</v>
      </c>
      <c r="D629" s="24" t="e">
        <f ca="1">ABS(D$5-'4JSON'!C623)</f>
        <v>#VALUE!</v>
      </c>
      <c r="E629" s="24">
        <f ca="1">ABS(E$5-'4JSON'!E623)</f>
        <v>2</v>
      </c>
      <c r="F629" s="24">
        <f ca="1">ABS(F$5-'4JSON'!F623)</f>
        <v>3</v>
      </c>
      <c r="G629" s="24">
        <f ca="1">ABS(G$5-'4JSON'!G623)</f>
        <v>2</v>
      </c>
      <c r="H629" s="24">
        <f ca="1">ABS(H$5-'4JSON'!H623)</f>
        <v>3</v>
      </c>
      <c r="I629" s="24">
        <f>ABS(I$5-'4JSON'!I623)</f>
        <v>0</v>
      </c>
      <c r="J629" s="24">
        <f>ABS(J$5-'4JSON'!J623)</f>
        <v>0</v>
      </c>
      <c r="K629" s="24">
        <f>ABS(K$5-'4JSON'!K623)</f>
        <v>0</v>
      </c>
      <c r="L629" s="24">
        <f>ABS(L$5-'4JSON'!L623)</f>
        <v>0</v>
      </c>
      <c r="M629" s="53" t="e">
        <f t="shared" ca="1" si="8"/>
        <v>#VALUE!</v>
      </c>
      <c r="N629" s="56" t="e">
        <f t="shared" ca="1" si="9"/>
        <v>#VALUE!</v>
      </c>
      <c r="P629" s="51"/>
      <c r="Q629" s="51"/>
      <c r="S629" s="51"/>
      <c r="T629" s="51"/>
      <c r="Z629" s="55" t="str">
        <f t="shared" si="10"/>
        <v>MOI</v>
      </c>
      <c r="AF629" s="51"/>
      <c r="AG629" s="51"/>
      <c r="AH629" s="51"/>
      <c r="AI629" s="52"/>
      <c r="AJ629" s="52"/>
      <c r="AK629" s="52"/>
      <c r="AL629" s="51"/>
      <c r="AM629" s="51"/>
      <c r="AN629" s="51"/>
      <c r="AO629" s="52"/>
      <c r="AP629" s="52"/>
      <c r="AQ629" s="52"/>
      <c r="AR629" s="51"/>
      <c r="AS629" s="51"/>
      <c r="AT629" s="51"/>
      <c r="AU629" s="52"/>
      <c r="AV629" s="52"/>
      <c r="AW629" s="52"/>
      <c r="AX629" s="51"/>
      <c r="AY629" s="51"/>
      <c r="AZ629" s="51"/>
      <c r="BA629" s="52"/>
      <c r="BB629" s="52"/>
      <c r="BC629" s="52"/>
    </row>
    <row r="630" spans="1:55" ht="13" x14ac:dyDescent="0.3">
      <c r="A630" s="23">
        <f>'4JSON'!A624</f>
        <v>94219</v>
      </c>
      <c r="B630" s="20" t="str">
        <f>'4JSON'!B624</f>
        <v>Boat Inspectors</v>
      </c>
      <c r="C630" s="24" t="str">
        <f>'4JSON'!D624</f>
        <v>MOi</v>
      </c>
      <c r="D630" s="24" t="e">
        <f ca="1">ABS(D$5-'4JSON'!C624)</f>
        <v>#VALUE!</v>
      </c>
      <c r="E630" s="24">
        <f ca="1">ABS(E$5-'4JSON'!E624)</f>
        <v>2</v>
      </c>
      <c r="F630" s="24">
        <f ca="1">ABS(F$5-'4JSON'!F624)</f>
        <v>3</v>
      </c>
      <c r="G630" s="24">
        <f ca="1">ABS(G$5-'4JSON'!G624)</f>
        <v>2</v>
      </c>
      <c r="H630" s="24">
        <f ca="1">ABS(H$5-'4JSON'!H624)</f>
        <v>3</v>
      </c>
      <c r="I630" s="24">
        <f>ABS(I$5-'4JSON'!I624)</f>
        <v>0</v>
      </c>
      <c r="J630" s="24">
        <f>ABS(J$5-'4JSON'!J624)</f>
        <v>0</v>
      </c>
      <c r="K630" s="24">
        <f>ABS(K$5-'4JSON'!K624)</f>
        <v>0</v>
      </c>
      <c r="L630" s="24">
        <f>ABS(L$5-'4JSON'!L624)</f>
        <v>0</v>
      </c>
      <c r="M630" s="53" t="e">
        <f t="shared" ca="1" si="8"/>
        <v>#VALUE!</v>
      </c>
      <c r="N630" s="56" t="e">
        <f t="shared" ca="1" si="9"/>
        <v>#VALUE!</v>
      </c>
      <c r="P630" s="51"/>
      <c r="Q630" s="51"/>
      <c r="S630" s="51"/>
      <c r="T630" s="51"/>
      <c r="Z630" s="55" t="str">
        <f t="shared" si="10"/>
        <v>MOI</v>
      </c>
      <c r="AF630" s="51"/>
      <c r="AG630" s="51"/>
      <c r="AH630" s="51"/>
      <c r="AI630" s="52"/>
      <c r="AJ630" s="52"/>
      <c r="AK630" s="52"/>
      <c r="AL630" s="51"/>
      <c r="AM630" s="51"/>
      <c r="AN630" s="51"/>
      <c r="AO630" s="52"/>
      <c r="AP630" s="52"/>
      <c r="AQ630" s="52"/>
      <c r="AR630" s="51"/>
      <c r="AS630" s="51"/>
      <c r="AT630" s="51"/>
      <c r="AU630" s="52"/>
      <c r="AV630" s="52"/>
      <c r="AW630" s="52"/>
      <c r="AX630" s="51"/>
      <c r="AY630" s="51"/>
      <c r="AZ630" s="51"/>
      <c r="BA630" s="52"/>
      <c r="BB630" s="52"/>
      <c r="BC630" s="52"/>
    </row>
    <row r="631" spans="1:55" ht="13" x14ac:dyDescent="0.3">
      <c r="A631" s="23">
        <f>'4JSON'!A625</f>
        <v>22100</v>
      </c>
      <c r="B631" s="20" t="str">
        <f>'4JSON'!B625</f>
        <v>Chemical Technicians</v>
      </c>
      <c r="C631" s="24" t="str">
        <f>'4JSON'!D625</f>
        <v>MOi</v>
      </c>
      <c r="D631" s="24" t="e">
        <f ca="1">ABS(D$5-'4JSON'!C625)</f>
        <v>#VALUE!</v>
      </c>
      <c r="E631" s="24">
        <f ca="1">ABS(E$5-'4JSON'!E625)</f>
        <v>2</v>
      </c>
      <c r="F631" s="24">
        <f ca="1">ABS(F$5-'4JSON'!F625)</f>
        <v>3</v>
      </c>
      <c r="G631" s="24">
        <f ca="1">ABS(G$5-'4JSON'!G625)</f>
        <v>2</v>
      </c>
      <c r="H631" s="24">
        <f ca="1">ABS(H$5-'4JSON'!H625)</f>
        <v>3</v>
      </c>
      <c r="I631" s="24">
        <f>ABS(I$5-'4JSON'!I625)</f>
        <v>0</v>
      </c>
      <c r="J631" s="24">
        <f>ABS(J$5-'4JSON'!J625)</f>
        <v>0</v>
      </c>
      <c r="K631" s="24">
        <f>ABS(K$5-'4JSON'!K625)</f>
        <v>0</v>
      </c>
      <c r="L631" s="24">
        <f>ABS(L$5-'4JSON'!L625)</f>
        <v>0</v>
      </c>
      <c r="M631" s="53" t="e">
        <f t="shared" ca="1" si="8"/>
        <v>#VALUE!</v>
      </c>
      <c r="N631" s="56" t="e">
        <f t="shared" ca="1" si="9"/>
        <v>#VALUE!</v>
      </c>
      <c r="P631" s="51"/>
      <c r="Q631" s="51"/>
      <c r="S631" s="51"/>
      <c r="T631" s="51"/>
      <c r="Z631" s="55" t="str">
        <f t="shared" si="10"/>
        <v>MOI</v>
      </c>
      <c r="AF631" s="51"/>
      <c r="AG631" s="51"/>
      <c r="AH631" s="51"/>
      <c r="AI631" s="52"/>
      <c r="AJ631" s="52"/>
      <c r="AK631" s="52"/>
      <c r="AL631" s="51"/>
      <c r="AM631" s="51"/>
      <c r="AN631" s="51"/>
      <c r="AO631" s="52"/>
      <c r="AP631" s="52"/>
      <c r="AQ631" s="52"/>
      <c r="AR631" s="51"/>
      <c r="AS631" s="51"/>
      <c r="AT631" s="51"/>
      <c r="AU631" s="52"/>
      <c r="AV631" s="52"/>
      <c r="AW631" s="52"/>
      <c r="AX631" s="51"/>
      <c r="AY631" s="51"/>
      <c r="AZ631" s="51"/>
      <c r="BA631" s="52"/>
      <c r="BB631" s="52"/>
      <c r="BC631" s="52"/>
    </row>
    <row r="632" spans="1:55" ht="13" x14ac:dyDescent="0.3">
      <c r="A632" s="23">
        <f>'4JSON'!A626</f>
        <v>75110</v>
      </c>
      <c r="B632" s="20" t="str">
        <f>'4JSON'!B626</f>
        <v>Construction Trades Helpers and Labourers</v>
      </c>
      <c r="C632" s="24" t="str">
        <f>'4JSON'!D626</f>
        <v>MOi</v>
      </c>
      <c r="D632" s="24" t="e">
        <f ca="1">ABS(D$5-'4JSON'!C626)</f>
        <v>#VALUE!</v>
      </c>
      <c r="E632" s="24">
        <f ca="1">ABS(E$5-'4JSON'!E626)</f>
        <v>2</v>
      </c>
      <c r="F632" s="24">
        <f ca="1">ABS(F$5-'4JSON'!F626)</f>
        <v>3</v>
      </c>
      <c r="G632" s="24">
        <f ca="1">ABS(G$5-'4JSON'!G626)</f>
        <v>2</v>
      </c>
      <c r="H632" s="24">
        <f ca="1">ABS(H$5-'4JSON'!H626)</f>
        <v>3</v>
      </c>
      <c r="I632" s="24">
        <f>ABS(I$5-'4JSON'!I626)</f>
        <v>0</v>
      </c>
      <c r="J632" s="24">
        <f>ABS(J$5-'4JSON'!J626)</f>
        <v>0</v>
      </c>
      <c r="K632" s="24">
        <f>ABS(K$5-'4JSON'!K626)</f>
        <v>0</v>
      </c>
      <c r="L632" s="24">
        <f>ABS(L$5-'4JSON'!L626)</f>
        <v>0</v>
      </c>
      <c r="M632" s="53" t="e">
        <f t="shared" ca="1" si="8"/>
        <v>#VALUE!</v>
      </c>
      <c r="N632" s="56" t="e">
        <f t="shared" ca="1" si="9"/>
        <v>#VALUE!</v>
      </c>
      <c r="P632" s="51"/>
      <c r="Q632" s="51"/>
      <c r="S632" s="51"/>
      <c r="T632" s="51"/>
      <c r="Z632" s="55" t="str">
        <f t="shared" si="10"/>
        <v>MOI</v>
      </c>
      <c r="AF632" s="51"/>
      <c r="AG632" s="51"/>
      <c r="AH632" s="51"/>
      <c r="AI632" s="52"/>
      <c r="AJ632" s="52"/>
      <c r="AK632" s="52"/>
      <c r="AL632" s="51"/>
      <c r="AM632" s="51"/>
      <c r="AN632" s="51"/>
      <c r="AO632" s="52"/>
      <c r="AP632" s="52"/>
      <c r="AQ632" s="52"/>
      <c r="AR632" s="51"/>
      <c r="AS632" s="51"/>
      <c r="AT632" s="51"/>
      <c r="AU632" s="52"/>
      <c r="AV632" s="52"/>
      <c r="AW632" s="52"/>
      <c r="AX632" s="51"/>
      <c r="AY632" s="51"/>
      <c r="AZ632" s="51"/>
      <c r="BA632" s="52"/>
      <c r="BB632" s="52"/>
      <c r="BC632" s="52"/>
    </row>
    <row r="633" spans="1:55" ht="13" x14ac:dyDescent="0.3">
      <c r="A633" s="23">
        <f>'4JSON'!A627</f>
        <v>12110</v>
      </c>
      <c r="B633" s="20" t="str">
        <f>'4JSON'!B627</f>
        <v>Court Recorders</v>
      </c>
      <c r="C633" s="24" t="str">
        <f>'4JSON'!D627</f>
        <v>MOi</v>
      </c>
      <c r="D633" s="24" t="e">
        <f ca="1">ABS(D$5-'4JSON'!C627)</f>
        <v>#VALUE!</v>
      </c>
      <c r="E633" s="24">
        <f ca="1">ABS(E$5-'4JSON'!E627)</f>
        <v>2</v>
      </c>
      <c r="F633" s="24">
        <f ca="1">ABS(F$5-'4JSON'!F627)</f>
        <v>3</v>
      </c>
      <c r="G633" s="24">
        <f ca="1">ABS(G$5-'4JSON'!G627)</f>
        <v>2</v>
      </c>
      <c r="H633" s="24">
        <f ca="1">ABS(H$5-'4JSON'!H627)</f>
        <v>3</v>
      </c>
      <c r="I633" s="24">
        <f>ABS(I$5-'4JSON'!I627)</f>
        <v>0</v>
      </c>
      <c r="J633" s="24">
        <f>ABS(J$5-'4JSON'!J627)</f>
        <v>0</v>
      </c>
      <c r="K633" s="24">
        <f>ABS(K$5-'4JSON'!K627)</f>
        <v>0</v>
      </c>
      <c r="L633" s="24">
        <f>ABS(L$5-'4JSON'!L627)</f>
        <v>0</v>
      </c>
      <c r="M633" s="53" t="e">
        <f t="shared" ca="1" si="8"/>
        <v>#VALUE!</v>
      </c>
      <c r="N633" s="56" t="e">
        <f t="shared" ca="1" si="9"/>
        <v>#VALUE!</v>
      </c>
      <c r="P633" s="51"/>
      <c r="Q633" s="51"/>
      <c r="S633" s="51"/>
      <c r="T633" s="51"/>
      <c r="Z633" s="55" t="str">
        <f t="shared" si="10"/>
        <v>MOI</v>
      </c>
      <c r="AF633" s="51"/>
      <c r="AG633" s="51"/>
      <c r="AH633" s="51"/>
      <c r="AI633" s="52"/>
      <c r="AJ633" s="52"/>
      <c r="AK633" s="52"/>
      <c r="AL633" s="51"/>
      <c r="AM633" s="51"/>
      <c r="AN633" s="51"/>
      <c r="AO633" s="52"/>
      <c r="AP633" s="52"/>
      <c r="AQ633" s="52"/>
      <c r="AR633" s="51"/>
      <c r="AS633" s="51"/>
      <c r="AT633" s="51"/>
      <c r="AU633" s="52"/>
      <c r="AV633" s="52"/>
      <c r="AW633" s="52"/>
      <c r="AX633" s="51"/>
      <c r="AY633" s="51"/>
      <c r="AZ633" s="51"/>
      <c r="BA633" s="52"/>
      <c r="BB633" s="52"/>
      <c r="BC633" s="52"/>
    </row>
    <row r="634" spans="1:55" ht="13" x14ac:dyDescent="0.3">
      <c r="A634" s="23">
        <f>'4JSON'!A628</f>
        <v>53100</v>
      </c>
      <c r="B634" s="20" t="str">
        <f>'4JSON'!B628</f>
        <v>Curatorial Assistants</v>
      </c>
      <c r="C634" s="24" t="str">
        <f>'4JSON'!D628</f>
        <v>MOi</v>
      </c>
      <c r="D634" s="24" t="e">
        <f ca="1">ABS(D$5-'4JSON'!C628)</f>
        <v>#VALUE!</v>
      </c>
      <c r="E634" s="24">
        <f ca="1">ABS(E$5-'4JSON'!E628)</f>
        <v>2</v>
      </c>
      <c r="F634" s="24">
        <f ca="1">ABS(F$5-'4JSON'!F628)</f>
        <v>3</v>
      </c>
      <c r="G634" s="24">
        <f ca="1">ABS(G$5-'4JSON'!G628)</f>
        <v>2</v>
      </c>
      <c r="H634" s="24">
        <f ca="1">ABS(H$5-'4JSON'!H628)</f>
        <v>3</v>
      </c>
      <c r="I634" s="24">
        <f>ABS(I$5-'4JSON'!I628)</f>
        <v>0</v>
      </c>
      <c r="J634" s="24">
        <f>ABS(J$5-'4JSON'!J628)</f>
        <v>0</v>
      </c>
      <c r="K634" s="24">
        <f>ABS(K$5-'4JSON'!K628)</f>
        <v>0</v>
      </c>
      <c r="L634" s="24">
        <f>ABS(L$5-'4JSON'!L628)</f>
        <v>0</v>
      </c>
      <c r="M634" s="53" t="e">
        <f t="shared" ca="1" si="8"/>
        <v>#VALUE!</v>
      </c>
      <c r="N634" s="56" t="e">
        <f t="shared" ca="1" si="9"/>
        <v>#VALUE!</v>
      </c>
      <c r="P634" s="51"/>
      <c r="Q634" s="51"/>
      <c r="S634" s="51"/>
      <c r="T634" s="51"/>
      <c r="Z634" s="55" t="str">
        <f t="shared" si="10"/>
        <v>MOI</v>
      </c>
      <c r="AF634" s="51"/>
      <c r="AG634" s="51"/>
      <c r="AH634" s="51"/>
      <c r="AI634" s="52"/>
      <c r="AJ634" s="52"/>
      <c r="AK634" s="52"/>
      <c r="AL634" s="51"/>
      <c r="AM634" s="51"/>
      <c r="AN634" s="51"/>
      <c r="AO634" s="52"/>
      <c r="AP634" s="52"/>
      <c r="AQ634" s="52"/>
      <c r="AR634" s="51"/>
      <c r="AS634" s="51"/>
      <c r="AT634" s="51"/>
      <c r="AU634" s="52"/>
      <c r="AV634" s="52"/>
      <c r="AW634" s="52"/>
      <c r="AX634" s="51"/>
      <c r="AY634" s="51"/>
      <c r="AZ634" s="51"/>
      <c r="BA634" s="52"/>
      <c r="BB634" s="52"/>
      <c r="BC634" s="52"/>
    </row>
    <row r="635" spans="1:55" ht="13" x14ac:dyDescent="0.3">
      <c r="A635" s="23">
        <f>'4JSON'!A629</f>
        <v>73102</v>
      </c>
      <c r="B635" s="20" t="str">
        <f>'4JSON'!B629</f>
        <v>Drywall Installers and Finishers</v>
      </c>
      <c r="C635" s="24" t="str">
        <f>'4JSON'!D629</f>
        <v>MOi</v>
      </c>
      <c r="D635" s="24" t="e">
        <f ca="1">ABS(D$5-'4JSON'!C629)</f>
        <v>#VALUE!</v>
      </c>
      <c r="E635" s="24">
        <f ca="1">ABS(E$5-'4JSON'!E629)</f>
        <v>2</v>
      </c>
      <c r="F635" s="24">
        <f ca="1">ABS(F$5-'4JSON'!F629)</f>
        <v>3</v>
      </c>
      <c r="G635" s="24">
        <f ca="1">ABS(G$5-'4JSON'!G629)</f>
        <v>2</v>
      </c>
      <c r="H635" s="24">
        <f ca="1">ABS(H$5-'4JSON'!H629)</f>
        <v>3</v>
      </c>
      <c r="I635" s="24">
        <f>ABS(I$5-'4JSON'!I629)</f>
        <v>0</v>
      </c>
      <c r="J635" s="24">
        <f>ABS(J$5-'4JSON'!J629)</f>
        <v>0</v>
      </c>
      <c r="K635" s="24">
        <f>ABS(K$5-'4JSON'!K629)</f>
        <v>0</v>
      </c>
      <c r="L635" s="24">
        <f>ABS(L$5-'4JSON'!L629)</f>
        <v>0</v>
      </c>
      <c r="M635" s="53" t="e">
        <f t="shared" ca="1" si="8"/>
        <v>#VALUE!</v>
      </c>
      <c r="N635" s="56" t="e">
        <f t="shared" ca="1" si="9"/>
        <v>#VALUE!</v>
      </c>
      <c r="P635" s="51"/>
      <c r="Q635" s="51"/>
      <c r="S635" s="51"/>
      <c r="T635" s="51"/>
      <c r="Z635" s="55" t="str">
        <f t="shared" si="10"/>
        <v>MOI</v>
      </c>
      <c r="AF635" s="51"/>
      <c r="AG635" s="51"/>
      <c r="AH635" s="51"/>
      <c r="AI635" s="52"/>
      <c r="AJ635" s="52"/>
      <c r="AK635" s="52"/>
      <c r="AL635" s="51"/>
      <c r="AM635" s="51"/>
      <c r="AN635" s="51"/>
      <c r="AO635" s="52"/>
      <c r="AP635" s="52"/>
      <c r="AQ635" s="52"/>
      <c r="AR635" s="51"/>
      <c r="AS635" s="51"/>
      <c r="AT635" s="51"/>
      <c r="AU635" s="52"/>
      <c r="AV635" s="52"/>
      <c r="AW635" s="52"/>
      <c r="AX635" s="51"/>
      <c r="AY635" s="51"/>
      <c r="AZ635" s="51"/>
      <c r="BA635" s="52"/>
      <c r="BB635" s="52"/>
      <c r="BC635" s="52"/>
    </row>
    <row r="636" spans="1:55" ht="13" x14ac:dyDescent="0.3">
      <c r="A636" s="23">
        <f>'4JSON'!A630</f>
        <v>74201</v>
      </c>
      <c r="B636" s="20" t="str">
        <f>'4JSON'!B630</f>
        <v>Engine Room Crew, Water Transport</v>
      </c>
      <c r="C636" s="24" t="str">
        <f>'4JSON'!D630</f>
        <v>MOi</v>
      </c>
      <c r="D636" s="24" t="e">
        <f ca="1">ABS(D$5-'4JSON'!C630)</f>
        <v>#VALUE!</v>
      </c>
      <c r="E636" s="24">
        <f ca="1">ABS(E$5-'4JSON'!E630)</f>
        <v>2</v>
      </c>
      <c r="F636" s="24">
        <f ca="1">ABS(F$5-'4JSON'!F630)</f>
        <v>3</v>
      </c>
      <c r="G636" s="24">
        <f ca="1">ABS(G$5-'4JSON'!G630)</f>
        <v>2</v>
      </c>
      <c r="H636" s="24">
        <f ca="1">ABS(H$5-'4JSON'!H630)</f>
        <v>3</v>
      </c>
      <c r="I636" s="24">
        <f>ABS(I$5-'4JSON'!I630)</f>
        <v>0</v>
      </c>
      <c r="J636" s="24">
        <f>ABS(J$5-'4JSON'!J630)</f>
        <v>0</v>
      </c>
      <c r="K636" s="24">
        <f>ABS(K$5-'4JSON'!K630)</f>
        <v>0</v>
      </c>
      <c r="L636" s="24">
        <f>ABS(L$5-'4JSON'!L630)</f>
        <v>0</v>
      </c>
      <c r="M636" s="53" t="e">
        <f t="shared" ca="1" si="8"/>
        <v>#VALUE!</v>
      </c>
      <c r="N636" s="56" t="e">
        <f t="shared" ca="1" si="9"/>
        <v>#VALUE!</v>
      </c>
      <c r="P636" s="51"/>
      <c r="Q636" s="51"/>
      <c r="S636" s="51"/>
      <c r="T636" s="51"/>
      <c r="Z636" s="55" t="str">
        <f t="shared" si="10"/>
        <v>MOI</v>
      </c>
      <c r="AF636" s="51"/>
      <c r="AG636" s="51"/>
      <c r="AH636" s="51"/>
      <c r="AI636" s="52"/>
      <c r="AJ636" s="52"/>
      <c r="AK636" s="52"/>
      <c r="AL636" s="51"/>
      <c r="AM636" s="51"/>
      <c r="AN636" s="51"/>
      <c r="AO636" s="52"/>
      <c r="AP636" s="52"/>
      <c r="AQ636" s="52"/>
      <c r="AR636" s="51"/>
      <c r="AS636" s="51"/>
      <c r="AT636" s="51"/>
      <c r="AU636" s="52"/>
      <c r="AV636" s="52"/>
      <c r="AW636" s="52"/>
      <c r="AX636" s="51"/>
      <c r="AY636" s="51"/>
      <c r="AZ636" s="51"/>
      <c r="BA636" s="52"/>
      <c r="BB636" s="52"/>
      <c r="BC636" s="52"/>
    </row>
    <row r="637" spans="1:55" ht="13" x14ac:dyDescent="0.3">
      <c r="A637" s="23">
        <f>'4JSON'!A631</f>
        <v>95105</v>
      </c>
      <c r="B637" s="20" t="str">
        <f>'4JSON'!B631</f>
        <v>Fabric Cutters</v>
      </c>
      <c r="C637" s="24" t="str">
        <f>'4JSON'!D631</f>
        <v>MOi</v>
      </c>
      <c r="D637" s="24" t="e">
        <f ca="1">ABS(D$5-'4JSON'!C631)</f>
        <v>#VALUE!</v>
      </c>
      <c r="E637" s="24">
        <f ca="1">ABS(E$5-'4JSON'!E631)</f>
        <v>2</v>
      </c>
      <c r="F637" s="24">
        <f ca="1">ABS(F$5-'4JSON'!F631)</f>
        <v>3</v>
      </c>
      <c r="G637" s="24">
        <f ca="1">ABS(G$5-'4JSON'!G631)</f>
        <v>2</v>
      </c>
      <c r="H637" s="24">
        <f ca="1">ABS(H$5-'4JSON'!H631)</f>
        <v>3</v>
      </c>
      <c r="I637" s="24">
        <f>ABS(I$5-'4JSON'!I631)</f>
        <v>0</v>
      </c>
      <c r="J637" s="24">
        <f>ABS(J$5-'4JSON'!J631)</f>
        <v>0</v>
      </c>
      <c r="K637" s="24">
        <f>ABS(K$5-'4JSON'!K631)</f>
        <v>0</v>
      </c>
      <c r="L637" s="24">
        <f>ABS(L$5-'4JSON'!L631)</f>
        <v>0</v>
      </c>
      <c r="M637" s="53" t="e">
        <f t="shared" ca="1" si="8"/>
        <v>#VALUE!</v>
      </c>
      <c r="N637" s="56" t="e">
        <f t="shared" ca="1" si="9"/>
        <v>#VALUE!</v>
      </c>
      <c r="P637" s="51"/>
      <c r="Q637" s="51"/>
      <c r="S637" s="51"/>
      <c r="T637" s="51"/>
      <c r="Z637" s="55" t="str">
        <f t="shared" si="10"/>
        <v>MOI</v>
      </c>
      <c r="AF637" s="51"/>
      <c r="AG637" s="51"/>
      <c r="AH637" s="51"/>
      <c r="AI637" s="52"/>
      <c r="AJ637" s="52"/>
      <c r="AK637" s="52"/>
      <c r="AL637" s="51"/>
      <c r="AM637" s="51"/>
      <c r="AN637" s="51"/>
      <c r="AO637" s="52"/>
      <c r="AP637" s="52"/>
      <c r="AQ637" s="52"/>
      <c r="AR637" s="51"/>
      <c r="AS637" s="51"/>
      <c r="AT637" s="51"/>
      <c r="AU637" s="52"/>
      <c r="AV637" s="52"/>
      <c r="AW637" s="52"/>
      <c r="AX637" s="51"/>
      <c r="AY637" s="51"/>
      <c r="AZ637" s="51"/>
      <c r="BA637" s="52"/>
      <c r="BB637" s="52"/>
      <c r="BC637" s="52"/>
    </row>
    <row r="638" spans="1:55" ht="13" x14ac:dyDescent="0.3">
      <c r="A638" s="23">
        <f>'4JSON'!A632</f>
        <v>94151</v>
      </c>
      <c r="B638" s="20" t="str">
        <f>'4JSON'!B632</f>
        <v>File Preparation Operators</v>
      </c>
      <c r="C638" s="24" t="str">
        <f>'4JSON'!D632</f>
        <v>MOi</v>
      </c>
      <c r="D638" s="24" t="e">
        <f ca="1">ABS(D$5-'4JSON'!C632)</f>
        <v>#VALUE!</v>
      </c>
      <c r="E638" s="24">
        <f ca="1">ABS(E$5-'4JSON'!E632)</f>
        <v>2</v>
      </c>
      <c r="F638" s="24">
        <f ca="1">ABS(F$5-'4JSON'!F632)</f>
        <v>3</v>
      </c>
      <c r="G638" s="24">
        <f ca="1">ABS(G$5-'4JSON'!G632)</f>
        <v>2</v>
      </c>
      <c r="H638" s="24">
        <f ca="1">ABS(H$5-'4JSON'!H632)</f>
        <v>3</v>
      </c>
      <c r="I638" s="24">
        <f>ABS(I$5-'4JSON'!I632)</f>
        <v>0</v>
      </c>
      <c r="J638" s="24">
        <f>ABS(J$5-'4JSON'!J632)</f>
        <v>0</v>
      </c>
      <c r="K638" s="24">
        <f>ABS(K$5-'4JSON'!K632)</f>
        <v>0</v>
      </c>
      <c r="L638" s="24">
        <f>ABS(L$5-'4JSON'!L632)</f>
        <v>0</v>
      </c>
      <c r="M638" s="53" t="e">
        <f t="shared" ca="1" si="8"/>
        <v>#VALUE!</v>
      </c>
      <c r="N638" s="56" t="e">
        <f t="shared" ca="1" si="9"/>
        <v>#VALUE!</v>
      </c>
      <c r="P638" s="51"/>
      <c r="Q638" s="51"/>
      <c r="S638" s="51"/>
      <c r="T638" s="51"/>
      <c r="Z638" s="55" t="str">
        <f t="shared" si="10"/>
        <v>MOI</v>
      </c>
      <c r="AF638" s="51"/>
      <c r="AG638" s="51"/>
      <c r="AH638" s="51"/>
      <c r="AI638" s="52"/>
      <c r="AJ638" s="52"/>
      <c r="AK638" s="52"/>
      <c r="AL638" s="51"/>
      <c r="AM638" s="51"/>
      <c r="AN638" s="51"/>
      <c r="AO638" s="52"/>
      <c r="AP638" s="52"/>
      <c r="AQ638" s="52"/>
      <c r="AR638" s="51"/>
      <c r="AS638" s="51"/>
      <c r="AT638" s="51"/>
      <c r="AU638" s="52"/>
      <c r="AV638" s="52"/>
      <c r="AW638" s="52"/>
      <c r="AX638" s="51"/>
      <c r="AY638" s="51"/>
      <c r="AZ638" s="51"/>
      <c r="BA638" s="52"/>
      <c r="BB638" s="52"/>
      <c r="BC638" s="52"/>
    </row>
    <row r="639" spans="1:55" ht="13" x14ac:dyDescent="0.3">
      <c r="A639" s="23">
        <f>'4JSON'!A633</f>
        <v>84121</v>
      </c>
      <c r="B639" s="20" t="str">
        <f>'4JSON'!B633</f>
        <v>Fishing Vessel Deckhands</v>
      </c>
      <c r="C639" s="24" t="str">
        <f>'4JSON'!D633</f>
        <v>MOi</v>
      </c>
      <c r="D639" s="24" t="e">
        <f ca="1">ABS(D$5-'4JSON'!C633)</f>
        <v>#VALUE!</v>
      </c>
      <c r="E639" s="24">
        <f ca="1">ABS(E$5-'4JSON'!E633)</f>
        <v>2</v>
      </c>
      <c r="F639" s="24">
        <f ca="1">ABS(F$5-'4JSON'!F633)</f>
        <v>3</v>
      </c>
      <c r="G639" s="24">
        <f ca="1">ABS(G$5-'4JSON'!G633)</f>
        <v>2</v>
      </c>
      <c r="H639" s="24">
        <f ca="1">ABS(H$5-'4JSON'!H633)</f>
        <v>3</v>
      </c>
      <c r="I639" s="24">
        <f>ABS(I$5-'4JSON'!I633)</f>
        <v>0</v>
      </c>
      <c r="J639" s="24">
        <f>ABS(J$5-'4JSON'!J633)</f>
        <v>0</v>
      </c>
      <c r="K639" s="24">
        <f>ABS(K$5-'4JSON'!K633)</f>
        <v>0</v>
      </c>
      <c r="L639" s="24">
        <f>ABS(L$5-'4JSON'!L633)</f>
        <v>0</v>
      </c>
      <c r="M639" s="53" t="e">
        <f t="shared" ca="1" si="8"/>
        <v>#VALUE!</v>
      </c>
      <c r="N639" s="56" t="e">
        <f t="shared" ca="1" si="9"/>
        <v>#VALUE!</v>
      </c>
      <c r="P639" s="51"/>
      <c r="Q639" s="51"/>
      <c r="S639" s="51"/>
      <c r="T639" s="51"/>
      <c r="Z639" s="55" t="str">
        <f t="shared" si="10"/>
        <v>MOI</v>
      </c>
      <c r="AF639" s="51"/>
      <c r="AG639" s="51"/>
      <c r="AH639" s="51"/>
      <c r="AI639" s="52"/>
      <c r="AJ639" s="52"/>
      <c r="AK639" s="52"/>
      <c r="AL639" s="51"/>
      <c r="AM639" s="51"/>
      <c r="AN639" s="51"/>
      <c r="AO639" s="52"/>
      <c r="AP639" s="52"/>
      <c r="AQ639" s="52"/>
      <c r="AR639" s="51"/>
      <c r="AS639" s="51"/>
      <c r="AT639" s="51"/>
      <c r="AU639" s="52"/>
      <c r="AV639" s="52"/>
      <c r="AW639" s="52"/>
      <c r="AX639" s="51"/>
      <c r="AY639" s="51"/>
      <c r="AZ639" s="51"/>
      <c r="BA639" s="52"/>
      <c r="BB639" s="52"/>
      <c r="BC639" s="52"/>
    </row>
    <row r="640" spans="1:55" ht="13" x14ac:dyDescent="0.3">
      <c r="A640" s="23">
        <f>'4JSON'!A634</f>
        <v>73113</v>
      </c>
      <c r="B640" s="20" t="str">
        <f>'4JSON'!B634</f>
        <v>Floor Covering Installers</v>
      </c>
      <c r="C640" s="24" t="str">
        <f>'4JSON'!D634</f>
        <v>MOi</v>
      </c>
      <c r="D640" s="24" t="e">
        <f ca="1">ABS(D$5-'4JSON'!C634)</f>
        <v>#VALUE!</v>
      </c>
      <c r="E640" s="24">
        <f ca="1">ABS(E$5-'4JSON'!E634)</f>
        <v>2</v>
      </c>
      <c r="F640" s="24">
        <f ca="1">ABS(F$5-'4JSON'!F634)</f>
        <v>3</v>
      </c>
      <c r="G640" s="24">
        <f ca="1">ABS(G$5-'4JSON'!G634)</f>
        <v>2</v>
      </c>
      <c r="H640" s="24">
        <f ca="1">ABS(H$5-'4JSON'!H634)</f>
        <v>3</v>
      </c>
      <c r="I640" s="24">
        <f>ABS(I$5-'4JSON'!I634)</f>
        <v>0</v>
      </c>
      <c r="J640" s="24">
        <f>ABS(J$5-'4JSON'!J634)</f>
        <v>0</v>
      </c>
      <c r="K640" s="24">
        <f>ABS(K$5-'4JSON'!K634)</f>
        <v>0</v>
      </c>
      <c r="L640" s="24">
        <f>ABS(L$5-'4JSON'!L634)</f>
        <v>0</v>
      </c>
      <c r="M640" s="53" t="e">
        <f t="shared" ca="1" si="8"/>
        <v>#VALUE!</v>
      </c>
      <c r="N640" s="56" t="e">
        <f t="shared" ca="1" si="9"/>
        <v>#VALUE!</v>
      </c>
      <c r="P640" s="51"/>
      <c r="Q640" s="51"/>
      <c r="S640" s="51"/>
      <c r="T640" s="51"/>
      <c r="Z640" s="55" t="str">
        <f t="shared" si="10"/>
        <v>MOI</v>
      </c>
      <c r="AF640" s="51"/>
      <c r="AG640" s="51"/>
      <c r="AH640" s="51"/>
      <c r="AI640" s="52"/>
      <c r="AJ640" s="52"/>
      <c r="AK640" s="52"/>
      <c r="AL640" s="51"/>
      <c r="AM640" s="51"/>
      <c r="AN640" s="51"/>
      <c r="AO640" s="52"/>
      <c r="AP640" s="52"/>
      <c r="AQ640" s="52"/>
      <c r="AR640" s="51"/>
      <c r="AS640" s="51"/>
      <c r="AT640" s="51"/>
      <c r="AU640" s="52"/>
      <c r="AV640" s="52"/>
      <c r="AW640" s="52"/>
      <c r="AX640" s="51"/>
      <c r="AY640" s="51"/>
      <c r="AZ640" s="51"/>
      <c r="BA640" s="52"/>
      <c r="BB640" s="52"/>
      <c r="BC640" s="52"/>
    </row>
    <row r="641" spans="1:55" ht="13" x14ac:dyDescent="0.3">
      <c r="A641" s="23">
        <f>'4JSON'!A635</f>
        <v>95105</v>
      </c>
      <c r="B641" s="20" t="str">
        <f>'4JSON'!B635</f>
        <v>Fur Cutters</v>
      </c>
      <c r="C641" s="24" t="str">
        <f>'4JSON'!D635</f>
        <v>MOi</v>
      </c>
      <c r="D641" s="24" t="e">
        <f ca="1">ABS(D$5-'4JSON'!C635)</f>
        <v>#VALUE!</v>
      </c>
      <c r="E641" s="24">
        <f ca="1">ABS(E$5-'4JSON'!E635)</f>
        <v>2</v>
      </c>
      <c r="F641" s="24">
        <f ca="1">ABS(F$5-'4JSON'!F635)</f>
        <v>3</v>
      </c>
      <c r="G641" s="24">
        <f ca="1">ABS(G$5-'4JSON'!G635)</f>
        <v>2</v>
      </c>
      <c r="H641" s="24">
        <f ca="1">ABS(H$5-'4JSON'!H635)</f>
        <v>3</v>
      </c>
      <c r="I641" s="24">
        <f>ABS(I$5-'4JSON'!I635)</f>
        <v>0</v>
      </c>
      <c r="J641" s="24">
        <f>ABS(J$5-'4JSON'!J635)</f>
        <v>0</v>
      </c>
      <c r="K641" s="24">
        <f>ABS(K$5-'4JSON'!K635)</f>
        <v>0</v>
      </c>
      <c r="L641" s="24">
        <f>ABS(L$5-'4JSON'!L635)</f>
        <v>0</v>
      </c>
      <c r="M641" s="53" t="e">
        <f t="shared" ca="1" si="8"/>
        <v>#VALUE!</v>
      </c>
      <c r="N641" s="56" t="e">
        <f t="shared" ca="1" si="9"/>
        <v>#VALUE!</v>
      </c>
      <c r="P641" s="51"/>
      <c r="Q641" s="51"/>
      <c r="S641" s="51"/>
      <c r="T641" s="51"/>
      <c r="Z641" s="55" t="str">
        <f t="shared" si="10"/>
        <v>MOI</v>
      </c>
      <c r="AF641" s="51"/>
      <c r="AG641" s="51"/>
      <c r="AH641" s="51"/>
      <c r="AI641" s="52"/>
      <c r="AJ641" s="52"/>
      <c r="AK641" s="52"/>
      <c r="AL641" s="51"/>
      <c r="AM641" s="51"/>
      <c r="AN641" s="51"/>
      <c r="AO641" s="52"/>
      <c r="AP641" s="52"/>
      <c r="AQ641" s="52"/>
      <c r="AR641" s="51"/>
      <c r="AS641" s="51"/>
      <c r="AT641" s="51"/>
      <c r="AU641" s="52"/>
      <c r="AV641" s="52"/>
      <c r="AW641" s="52"/>
      <c r="AX641" s="51"/>
      <c r="AY641" s="51"/>
      <c r="AZ641" s="51"/>
      <c r="BA641" s="52"/>
      <c r="BB641" s="52"/>
      <c r="BC641" s="52"/>
    </row>
    <row r="642" spans="1:55" ht="13" x14ac:dyDescent="0.3">
      <c r="A642" s="23">
        <f>'4JSON'!A636</f>
        <v>94210</v>
      </c>
      <c r="B642" s="20" t="str">
        <f>'4JSON'!B636</f>
        <v>Furniture and Fixture Inspectors</v>
      </c>
      <c r="C642" s="24" t="str">
        <f>'4JSON'!D636</f>
        <v>MOi</v>
      </c>
      <c r="D642" s="24" t="e">
        <f ca="1">ABS(D$5-'4JSON'!C636)</f>
        <v>#VALUE!</v>
      </c>
      <c r="E642" s="24">
        <f ca="1">ABS(E$5-'4JSON'!E636)</f>
        <v>2</v>
      </c>
      <c r="F642" s="24">
        <f ca="1">ABS(F$5-'4JSON'!F636)</f>
        <v>3</v>
      </c>
      <c r="G642" s="24">
        <f ca="1">ABS(G$5-'4JSON'!G636)</f>
        <v>2</v>
      </c>
      <c r="H642" s="24">
        <f ca="1">ABS(H$5-'4JSON'!H636)</f>
        <v>3</v>
      </c>
      <c r="I642" s="24">
        <f>ABS(I$5-'4JSON'!I636)</f>
        <v>0</v>
      </c>
      <c r="J642" s="24">
        <f>ABS(J$5-'4JSON'!J636)</f>
        <v>0</v>
      </c>
      <c r="K642" s="24">
        <f>ABS(K$5-'4JSON'!K636)</f>
        <v>0</v>
      </c>
      <c r="L642" s="24">
        <f>ABS(L$5-'4JSON'!L636)</f>
        <v>0</v>
      </c>
      <c r="M642" s="53" t="e">
        <f t="shared" ca="1" si="8"/>
        <v>#VALUE!</v>
      </c>
      <c r="N642" s="56" t="e">
        <f t="shared" ca="1" si="9"/>
        <v>#VALUE!</v>
      </c>
      <c r="P642" s="51"/>
      <c r="Q642" s="51"/>
      <c r="S642" s="51"/>
      <c r="T642" s="51"/>
      <c r="Z642" s="55" t="str">
        <f t="shared" si="10"/>
        <v>MOI</v>
      </c>
      <c r="AF642" s="51"/>
      <c r="AG642" s="51"/>
      <c r="AH642" s="51"/>
      <c r="AI642" s="52"/>
      <c r="AJ642" s="52"/>
      <c r="AK642" s="52"/>
      <c r="AL642" s="51"/>
      <c r="AM642" s="51"/>
      <c r="AN642" s="51"/>
      <c r="AO642" s="52"/>
      <c r="AP642" s="52"/>
      <c r="AQ642" s="52"/>
      <c r="AR642" s="51"/>
      <c r="AS642" s="51"/>
      <c r="AT642" s="51"/>
      <c r="AU642" s="52"/>
      <c r="AV642" s="52"/>
      <c r="AW642" s="52"/>
      <c r="AX642" s="51"/>
      <c r="AY642" s="51"/>
      <c r="AZ642" s="51"/>
      <c r="BA642" s="52"/>
      <c r="BB642" s="52"/>
      <c r="BC642" s="52"/>
    </row>
    <row r="643" spans="1:55" ht="13" x14ac:dyDescent="0.3">
      <c r="A643" s="23">
        <f>'4JSON'!A637</f>
        <v>74204</v>
      </c>
      <c r="B643" s="20" t="str">
        <f>'4JSON'!B637</f>
        <v>Gas Maintenance Workers</v>
      </c>
      <c r="C643" s="24" t="str">
        <f>'4JSON'!D637</f>
        <v>MOi</v>
      </c>
      <c r="D643" s="24" t="e">
        <f ca="1">ABS(D$5-'4JSON'!C637)</f>
        <v>#VALUE!</v>
      </c>
      <c r="E643" s="24">
        <f ca="1">ABS(E$5-'4JSON'!E637)</f>
        <v>2</v>
      </c>
      <c r="F643" s="24">
        <f ca="1">ABS(F$5-'4JSON'!F637)</f>
        <v>3</v>
      </c>
      <c r="G643" s="24">
        <f ca="1">ABS(G$5-'4JSON'!G637)</f>
        <v>2</v>
      </c>
      <c r="H643" s="24">
        <f ca="1">ABS(H$5-'4JSON'!H637)</f>
        <v>3</v>
      </c>
      <c r="I643" s="24">
        <f>ABS(I$5-'4JSON'!I637)</f>
        <v>0</v>
      </c>
      <c r="J643" s="24">
        <f>ABS(J$5-'4JSON'!J637)</f>
        <v>0</v>
      </c>
      <c r="K643" s="24">
        <f>ABS(K$5-'4JSON'!K637)</f>
        <v>0</v>
      </c>
      <c r="L643" s="24">
        <f>ABS(L$5-'4JSON'!L637)</f>
        <v>0</v>
      </c>
      <c r="M643" s="53" t="e">
        <f t="shared" ca="1" si="8"/>
        <v>#VALUE!</v>
      </c>
      <c r="N643" s="56" t="e">
        <f t="shared" ca="1" si="9"/>
        <v>#VALUE!</v>
      </c>
      <c r="P643" s="51"/>
      <c r="Q643" s="51"/>
      <c r="S643" s="51"/>
      <c r="T643" s="51"/>
      <c r="Z643" s="55" t="str">
        <f t="shared" si="10"/>
        <v>MOI</v>
      </c>
      <c r="AF643" s="51"/>
      <c r="AG643" s="51"/>
      <c r="AH643" s="51"/>
      <c r="AI643" s="52"/>
      <c r="AJ643" s="52"/>
      <c r="AK643" s="52"/>
      <c r="AL643" s="51"/>
      <c r="AM643" s="51"/>
      <c r="AN643" s="51"/>
      <c r="AO643" s="52"/>
      <c r="AP643" s="52"/>
      <c r="AQ643" s="52"/>
      <c r="AR643" s="51"/>
      <c r="AS643" s="51"/>
      <c r="AT643" s="51"/>
      <c r="AU643" s="52"/>
      <c r="AV643" s="52"/>
      <c r="AW643" s="52"/>
      <c r="AX643" s="51"/>
      <c r="AY643" s="51"/>
      <c r="AZ643" s="51"/>
      <c r="BA643" s="52"/>
      <c r="BB643" s="52"/>
      <c r="BC643" s="52"/>
    </row>
    <row r="644" spans="1:55" ht="13" x14ac:dyDescent="0.3">
      <c r="A644" s="23">
        <f>'4JSON'!A638</f>
        <v>85100</v>
      </c>
      <c r="B644" s="20" t="str">
        <f>'4JSON'!B638</f>
        <v>General Farm Workers</v>
      </c>
      <c r="C644" s="24" t="str">
        <f>'4JSON'!D638</f>
        <v>MOi</v>
      </c>
      <c r="D644" s="24" t="e">
        <f ca="1">ABS(D$5-'4JSON'!C638)</f>
        <v>#VALUE!</v>
      </c>
      <c r="E644" s="24">
        <f ca="1">ABS(E$5-'4JSON'!E638)</f>
        <v>2</v>
      </c>
      <c r="F644" s="24">
        <f ca="1">ABS(F$5-'4JSON'!F638)</f>
        <v>3</v>
      </c>
      <c r="G644" s="24">
        <f ca="1">ABS(G$5-'4JSON'!G638)</f>
        <v>2</v>
      </c>
      <c r="H644" s="24">
        <f ca="1">ABS(H$5-'4JSON'!H638)</f>
        <v>3</v>
      </c>
      <c r="I644" s="24">
        <f>ABS(I$5-'4JSON'!I638)</f>
        <v>0</v>
      </c>
      <c r="J644" s="24">
        <f>ABS(J$5-'4JSON'!J638)</f>
        <v>0</v>
      </c>
      <c r="K644" s="24">
        <f>ABS(K$5-'4JSON'!K638)</f>
        <v>0</v>
      </c>
      <c r="L644" s="24">
        <f>ABS(L$5-'4JSON'!L638)</f>
        <v>0</v>
      </c>
      <c r="M644" s="53" t="e">
        <f t="shared" ca="1" si="8"/>
        <v>#VALUE!</v>
      </c>
      <c r="N644" s="56" t="e">
        <f t="shared" ca="1" si="9"/>
        <v>#VALUE!</v>
      </c>
      <c r="P644" s="51"/>
      <c r="Q644" s="51"/>
      <c r="S644" s="51"/>
      <c r="T644" s="51"/>
      <c r="Z644" s="55" t="str">
        <f t="shared" si="10"/>
        <v>MOI</v>
      </c>
      <c r="AF644" s="51"/>
      <c r="AG644" s="51"/>
      <c r="AH644" s="51"/>
      <c r="AI644" s="52"/>
      <c r="AJ644" s="52"/>
      <c r="AK644" s="52"/>
      <c r="AL644" s="51"/>
      <c r="AM644" s="51"/>
      <c r="AN644" s="51"/>
      <c r="AO644" s="52"/>
      <c r="AP644" s="52"/>
      <c r="AQ644" s="52"/>
      <c r="AR644" s="51"/>
      <c r="AS644" s="51"/>
      <c r="AT644" s="51"/>
      <c r="AU644" s="52"/>
      <c r="AV644" s="52"/>
      <c r="AW644" s="52"/>
      <c r="AX644" s="51"/>
      <c r="AY644" s="51"/>
      <c r="AZ644" s="51"/>
      <c r="BA644" s="52"/>
      <c r="BB644" s="52"/>
      <c r="BC644" s="52"/>
    </row>
    <row r="645" spans="1:55" ht="13" x14ac:dyDescent="0.3">
      <c r="A645" s="23">
        <f>'4JSON'!A639</f>
        <v>94202</v>
      </c>
      <c r="B645" s="20" t="str">
        <f>'4JSON'!B639</f>
        <v>Inspectors and Testers, Electrical Appliance, Apparatus and Equipment Manufacturing</v>
      </c>
      <c r="C645" s="24" t="str">
        <f>'4JSON'!D639</f>
        <v>MOi</v>
      </c>
      <c r="D645" s="24" t="e">
        <f ca="1">ABS(D$5-'4JSON'!C639)</f>
        <v>#VALUE!</v>
      </c>
      <c r="E645" s="24">
        <f ca="1">ABS(E$5-'4JSON'!E639)</f>
        <v>2</v>
      </c>
      <c r="F645" s="24">
        <f ca="1">ABS(F$5-'4JSON'!F639)</f>
        <v>3</v>
      </c>
      <c r="G645" s="24">
        <f ca="1">ABS(G$5-'4JSON'!G639)</f>
        <v>2</v>
      </c>
      <c r="H645" s="24">
        <f ca="1">ABS(H$5-'4JSON'!H639)</f>
        <v>3</v>
      </c>
      <c r="I645" s="24">
        <f>ABS(I$5-'4JSON'!I639)</f>
        <v>0</v>
      </c>
      <c r="J645" s="24">
        <f>ABS(J$5-'4JSON'!J639)</f>
        <v>0</v>
      </c>
      <c r="K645" s="24">
        <f>ABS(K$5-'4JSON'!K639)</f>
        <v>0</v>
      </c>
      <c r="L645" s="24">
        <f>ABS(L$5-'4JSON'!L639)</f>
        <v>0</v>
      </c>
      <c r="M645" s="53" t="e">
        <f t="shared" ca="1" si="8"/>
        <v>#VALUE!</v>
      </c>
      <c r="N645" s="56" t="e">
        <f t="shared" ca="1" si="9"/>
        <v>#VALUE!</v>
      </c>
      <c r="P645" s="51"/>
      <c r="Q645" s="51"/>
      <c r="S645" s="51"/>
      <c r="T645" s="51"/>
      <c r="Z645" s="55" t="str">
        <f t="shared" si="10"/>
        <v>MOI</v>
      </c>
      <c r="AF645" s="51"/>
      <c r="AG645" s="51"/>
      <c r="AH645" s="51"/>
      <c r="AI645" s="52"/>
      <c r="AJ645" s="52"/>
      <c r="AK645" s="52"/>
      <c r="AL645" s="51"/>
      <c r="AM645" s="51"/>
      <c r="AN645" s="51"/>
      <c r="AO645" s="52"/>
      <c r="AP645" s="52"/>
      <c r="AQ645" s="52"/>
      <c r="AR645" s="51"/>
      <c r="AS645" s="51"/>
      <c r="AT645" s="51"/>
      <c r="AU645" s="52"/>
      <c r="AV645" s="52"/>
      <c r="AW645" s="52"/>
      <c r="AX645" s="51"/>
      <c r="AY645" s="51"/>
      <c r="AZ645" s="51"/>
      <c r="BA645" s="52"/>
      <c r="BB645" s="52"/>
      <c r="BC645" s="52"/>
    </row>
    <row r="646" spans="1:55" ht="13" x14ac:dyDescent="0.3">
      <c r="A646" s="23">
        <f>'4JSON'!A640</f>
        <v>72321</v>
      </c>
      <c r="B646" s="20" t="str">
        <f>'4JSON'!B640</f>
        <v>Insulators</v>
      </c>
      <c r="C646" s="24" t="str">
        <f>'4JSON'!D640</f>
        <v>MOi</v>
      </c>
      <c r="D646" s="24" t="e">
        <f ca="1">ABS(D$5-'4JSON'!C640)</f>
        <v>#VALUE!</v>
      </c>
      <c r="E646" s="24">
        <f ca="1">ABS(E$5-'4JSON'!E640)</f>
        <v>2</v>
      </c>
      <c r="F646" s="24">
        <f ca="1">ABS(F$5-'4JSON'!F640)</f>
        <v>3</v>
      </c>
      <c r="G646" s="24">
        <f ca="1">ABS(G$5-'4JSON'!G640)</f>
        <v>2</v>
      </c>
      <c r="H646" s="24">
        <f ca="1">ABS(H$5-'4JSON'!H640)</f>
        <v>3</v>
      </c>
      <c r="I646" s="24">
        <f>ABS(I$5-'4JSON'!I640)</f>
        <v>0</v>
      </c>
      <c r="J646" s="24">
        <f>ABS(J$5-'4JSON'!J640)</f>
        <v>0</v>
      </c>
      <c r="K646" s="24">
        <f>ABS(K$5-'4JSON'!K640)</f>
        <v>0</v>
      </c>
      <c r="L646" s="24">
        <f>ABS(L$5-'4JSON'!L640)</f>
        <v>0</v>
      </c>
      <c r="M646" s="53" t="e">
        <f t="shared" ca="1" si="8"/>
        <v>#VALUE!</v>
      </c>
      <c r="N646" s="56" t="e">
        <f t="shared" ca="1" si="9"/>
        <v>#VALUE!</v>
      </c>
      <c r="P646" s="51"/>
      <c r="Q646" s="51"/>
      <c r="S646" s="51"/>
      <c r="T646" s="51"/>
      <c r="Z646" s="55" t="str">
        <f t="shared" si="10"/>
        <v>MOI</v>
      </c>
      <c r="AF646" s="51"/>
      <c r="AG646" s="51"/>
      <c r="AH646" s="51"/>
      <c r="AI646" s="52"/>
      <c r="AJ646" s="52"/>
      <c r="AK646" s="52"/>
      <c r="AL646" s="51"/>
      <c r="AM646" s="51"/>
      <c r="AN646" s="51"/>
      <c r="AO646" s="52"/>
      <c r="AP646" s="52"/>
      <c r="AQ646" s="52"/>
      <c r="AR646" s="51"/>
      <c r="AS646" s="51"/>
      <c r="AT646" s="51"/>
      <c r="AU646" s="52"/>
      <c r="AV646" s="52"/>
      <c r="AW646" s="52"/>
      <c r="AX646" s="51"/>
      <c r="AY646" s="51"/>
      <c r="AZ646" s="51"/>
      <c r="BA646" s="52"/>
      <c r="BB646" s="52"/>
      <c r="BC646" s="52"/>
    </row>
    <row r="647" spans="1:55" ht="13" x14ac:dyDescent="0.3">
      <c r="A647" s="23">
        <f>'4JSON'!A641</f>
        <v>65320</v>
      </c>
      <c r="B647" s="20" t="str">
        <f>'4JSON'!B641</f>
        <v>Ironing, Pressing and Finishing Occupations</v>
      </c>
      <c r="C647" s="24" t="str">
        <f>'4JSON'!D641</f>
        <v>MOi</v>
      </c>
      <c r="D647" s="24" t="e">
        <f ca="1">ABS(D$5-'4JSON'!C641)</f>
        <v>#VALUE!</v>
      </c>
      <c r="E647" s="24">
        <f ca="1">ABS(E$5-'4JSON'!E641)</f>
        <v>2</v>
      </c>
      <c r="F647" s="24">
        <f ca="1">ABS(F$5-'4JSON'!F641)</f>
        <v>3</v>
      </c>
      <c r="G647" s="24">
        <f ca="1">ABS(G$5-'4JSON'!G641)</f>
        <v>2</v>
      </c>
      <c r="H647" s="24">
        <f ca="1">ABS(H$5-'4JSON'!H641)</f>
        <v>3</v>
      </c>
      <c r="I647" s="24">
        <f>ABS(I$5-'4JSON'!I641)</f>
        <v>0</v>
      </c>
      <c r="J647" s="24">
        <f>ABS(J$5-'4JSON'!J641)</f>
        <v>0</v>
      </c>
      <c r="K647" s="24">
        <f>ABS(K$5-'4JSON'!K641)</f>
        <v>0</v>
      </c>
      <c r="L647" s="24">
        <f>ABS(L$5-'4JSON'!L641)</f>
        <v>0</v>
      </c>
      <c r="M647" s="53" t="e">
        <f t="shared" ca="1" si="8"/>
        <v>#VALUE!</v>
      </c>
      <c r="N647" s="56" t="e">
        <f t="shared" ca="1" si="9"/>
        <v>#VALUE!</v>
      </c>
      <c r="P647" s="51"/>
      <c r="Q647" s="51"/>
      <c r="S647" s="51"/>
      <c r="T647" s="51"/>
      <c r="Z647" s="55" t="str">
        <f t="shared" si="10"/>
        <v>MOI</v>
      </c>
      <c r="AF647" s="51"/>
      <c r="AG647" s="51"/>
      <c r="AH647" s="51"/>
      <c r="AI647" s="52"/>
      <c r="AJ647" s="52"/>
      <c r="AK647" s="52"/>
      <c r="AL647" s="51"/>
      <c r="AM647" s="51"/>
      <c r="AN647" s="51"/>
      <c r="AO647" s="52"/>
      <c r="AP647" s="52"/>
      <c r="AQ647" s="52"/>
      <c r="AR647" s="51"/>
      <c r="AS647" s="51"/>
      <c r="AT647" s="51"/>
      <c r="AU647" s="52"/>
      <c r="AV647" s="52"/>
      <c r="AW647" s="52"/>
      <c r="AX647" s="51"/>
      <c r="AY647" s="51"/>
      <c r="AZ647" s="51"/>
      <c r="BA647" s="52"/>
      <c r="BB647" s="52"/>
      <c r="BC647" s="52"/>
    </row>
    <row r="648" spans="1:55" ht="13" x14ac:dyDescent="0.3">
      <c r="A648" s="23">
        <f>'4JSON'!A642</f>
        <v>95102</v>
      </c>
      <c r="B648" s="20" t="str">
        <f>'4JSON'!B642</f>
        <v>Labourers in Chemical Products Processing and Utilities</v>
      </c>
      <c r="C648" s="24" t="str">
        <f>'4JSON'!D642</f>
        <v>MOi</v>
      </c>
      <c r="D648" s="24" t="e">
        <f ca="1">ABS(D$5-'4JSON'!C642)</f>
        <v>#VALUE!</v>
      </c>
      <c r="E648" s="24">
        <f ca="1">ABS(E$5-'4JSON'!E642)</f>
        <v>2</v>
      </c>
      <c r="F648" s="24">
        <f ca="1">ABS(F$5-'4JSON'!F642)</f>
        <v>3</v>
      </c>
      <c r="G648" s="24">
        <f ca="1">ABS(G$5-'4JSON'!G642)</f>
        <v>2</v>
      </c>
      <c r="H648" s="24">
        <f ca="1">ABS(H$5-'4JSON'!H642)</f>
        <v>3</v>
      </c>
      <c r="I648" s="24">
        <f>ABS(I$5-'4JSON'!I642)</f>
        <v>0</v>
      </c>
      <c r="J648" s="24">
        <f>ABS(J$5-'4JSON'!J642)</f>
        <v>0</v>
      </c>
      <c r="K648" s="24">
        <f>ABS(K$5-'4JSON'!K642)</f>
        <v>0</v>
      </c>
      <c r="L648" s="24">
        <f>ABS(L$5-'4JSON'!L642)</f>
        <v>0</v>
      </c>
      <c r="M648" s="53" t="e">
        <f t="shared" ca="1" si="8"/>
        <v>#VALUE!</v>
      </c>
      <c r="N648" s="56" t="e">
        <f t="shared" ca="1" si="9"/>
        <v>#VALUE!</v>
      </c>
      <c r="P648" s="51"/>
      <c r="Q648" s="51"/>
      <c r="S648" s="51"/>
      <c r="T648" s="51"/>
      <c r="Z648" s="55" t="str">
        <f t="shared" si="10"/>
        <v>MOI</v>
      </c>
      <c r="AF648" s="51"/>
      <c r="AG648" s="51"/>
      <c r="AH648" s="51"/>
      <c r="AI648" s="52"/>
      <c r="AJ648" s="52"/>
      <c r="AK648" s="52"/>
      <c r="AL648" s="51"/>
      <c r="AM648" s="51"/>
      <c r="AN648" s="51"/>
      <c r="AO648" s="52"/>
      <c r="AP648" s="52"/>
      <c r="AQ648" s="52"/>
      <c r="AR648" s="51"/>
      <c r="AS648" s="51"/>
      <c r="AT648" s="51"/>
      <c r="AU648" s="52"/>
      <c r="AV648" s="52"/>
      <c r="AW648" s="52"/>
      <c r="AX648" s="51"/>
      <c r="AY648" s="51"/>
      <c r="AZ648" s="51"/>
      <c r="BA648" s="52"/>
      <c r="BB648" s="52"/>
      <c r="BC648" s="52"/>
    </row>
    <row r="649" spans="1:55" ht="13" x14ac:dyDescent="0.3">
      <c r="A649" s="23">
        <f>'4JSON'!A643</f>
        <v>95107</v>
      </c>
      <c r="B649" s="20" t="str">
        <f>'4JSON'!B643</f>
        <v>Labourers in Fish Processing</v>
      </c>
      <c r="C649" s="24" t="str">
        <f>'4JSON'!D643</f>
        <v>MOi</v>
      </c>
      <c r="D649" s="24" t="e">
        <f ca="1">ABS(D$5-'4JSON'!C643)</f>
        <v>#VALUE!</v>
      </c>
      <c r="E649" s="24">
        <f ca="1">ABS(E$5-'4JSON'!E643)</f>
        <v>2</v>
      </c>
      <c r="F649" s="24">
        <f ca="1">ABS(F$5-'4JSON'!F643)</f>
        <v>3</v>
      </c>
      <c r="G649" s="24">
        <f ca="1">ABS(G$5-'4JSON'!G643)</f>
        <v>2</v>
      </c>
      <c r="H649" s="24">
        <f ca="1">ABS(H$5-'4JSON'!H643)</f>
        <v>3</v>
      </c>
      <c r="I649" s="24">
        <f>ABS(I$5-'4JSON'!I643)</f>
        <v>0</v>
      </c>
      <c r="J649" s="24">
        <f>ABS(J$5-'4JSON'!J643)</f>
        <v>0</v>
      </c>
      <c r="K649" s="24">
        <f>ABS(K$5-'4JSON'!K643)</f>
        <v>0</v>
      </c>
      <c r="L649" s="24">
        <f>ABS(L$5-'4JSON'!L643)</f>
        <v>0</v>
      </c>
      <c r="M649" s="53" t="e">
        <f t="shared" ca="1" si="8"/>
        <v>#VALUE!</v>
      </c>
      <c r="N649" s="56" t="e">
        <f t="shared" ca="1" si="9"/>
        <v>#VALUE!</v>
      </c>
      <c r="P649" s="51"/>
      <c r="Q649" s="51"/>
      <c r="S649" s="51"/>
      <c r="T649" s="51"/>
      <c r="Z649" s="55" t="str">
        <f t="shared" si="10"/>
        <v>MOI</v>
      </c>
      <c r="AF649" s="51"/>
      <c r="AG649" s="51"/>
      <c r="AH649" s="51"/>
      <c r="AI649" s="52"/>
      <c r="AJ649" s="52"/>
      <c r="AK649" s="52"/>
      <c r="AL649" s="51"/>
      <c r="AM649" s="51"/>
      <c r="AN649" s="51"/>
      <c r="AO649" s="52"/>
      <c r="AP649" s="52"/>
      <c r="AQ649" s="52"/>
      <c r="AR649" s="51"/>
      <c r="AS649" s="51"/>
      <c r="AT649" s="51"/>
      <c r="AU649" s="52"/>
      <c r="AV649" s="52"/>
      <c r="AW649" s="52"/>
      <c r="AX649" s="51"/>
      <c r="AY649" s="51"/>
      <c r="AZ649" s="51"/>
      <c r="BA649" s="52"/>
      <c r="BB649" s="52"/>
      <c r="BC649" s="52"/>
    </row>
    <row r="650" spans="1:55" ht="13" x14ac:dyDescent="0.3">
      <c r="A650" s="23">
        <f>'4JSON'!A644</f>
        <v>95106</v>
      </c>
      <c r="B650" s="20" t="str">
        <f>'4JSON'!B644</f>
        <v>Labourers in Food, Beverage and Tobacco Processing</v>
      </c>
      <c r="C650" s="24" t="str">
        <f>'4JSON'!D644</f>
        <v>MOi</v>
      </c>
      <c r="D650" s="24" t="e">
        <f ca="1">ABS(D$5-'4JSON'!C644)</f>
        <v>#VALUE!</v>
      </c>
      <c r="E650" s="24">
        <f ca="1">ABS(E$5-'4JSON'!E644)</f>
        <v>2</v>
      </c>
      <c r="F650" s="24">
        <f ca="1">ABS(F$5-'4JSON'!F644)</f>
        <v>3</v>
      </c>
      <c r="G650" s="24">
        <f ca="1">ABS(G$5-'4JSON'!G644)</f>
        <v>2</v>
      </c>
      <c r="H650" s="24">
        <f ca="1">ABS(H$5-'4JSON'!H644)</f>
        <v>3</v>
      </c>
      <c r="I650" s="24">
        <f>ABS(I$5-'4JSON'!I644)</f>
        <v>0</v>
      </c>
      <c r="J650" s="24">
        <f>ABS(J$5-'4JSON'!J644)</f>
        <v>0</v>
      </c>
      <c r="K650" s="24">
        <f>ABS(K$5-'4JSON'!K644)</f>
        <v>0</v>
      </c>
      <c r="L650" s="24">
        <f>ABS(L$5-'4JSON'!L644)</f>
        <v>0</v>
      </c>
      <c r="M650" s="53" t="e">
        <f t="shared" ca="1" si="8"/>
        <v>#VALUE!</v>
      </c>
      <c r="N650" s="56" t="e">
        <f t="shared" ca="1" si="9"/>
        <v>#VALUE!</v>
      </c>
      <c r="P650" s="51"/>
      <c r="Q650" s="51"/>
      <c r="S650" s="51"/>
      <c r="T650" s="51"/>
      <c r="Z650" s="55" t="str">
        <f t="shared" si="10"/>
        <v>MOI</v>
      </c>
      <c r="AF650" s="51"/>
      <c r="AG650" s="51"/>
      <c r="AH650" s="51"/>
      <c r="AI650" s="52"/>
      <c r="AJ650" s="52"/>
      <c r="AK650" s="52"/>
      <c r="AL650" s="51"/>
      <c r="AM650" s="51"/>
      <c r="AN650" s="51"/>
      <c r="AO650" s="52"/>
      <c r="AP650" s="52"/>
      <c r="AQ650" s="52"/>
      <c r="AR650" s="51"/>
      <c r="AS650" s="51"/>
      <c r="AT650" s="51"/>
      <c r="AU650" s="52"/>
      <c r="AV650" s="52"/>
      <c r="AW650" s="52"/>
      <c r="AX650" s="51"/>
      <c r="AY650" s="51"/>
      <c r="AZ650" s="51"/>
      <c r="BA650" s="52"/>
      <c r="BB650" s="52"/>
      <c r="BC650" s="52"/>
    </row>
    <row r="651" spans="1:55" ht="13" x14ac:dyDescent="0.3">
      <c r="A651" s="23">
        <f>'4JSON'!A645</f>
        <v>95101</v>
      </c>
      <c r="B651" s="20" t="str">
        <f>'4JSON'!B645</f>
        <v>Labourers in Metal Fabrication</v>
      </c>
      <c r="C651" s="24" t="str">
        <f>'4JSON'!D645</f>
        <v>MOi</v>
      </c>
      <c r="D651" s="24" t="e">
        <f ca="1">ABS(D$5-'4JSON'!C645)</f>
        <v>#VALUE!</v>
      </c>
      <c r="E651" s="24">
        <f ca="1">ABS(E$5-'4JSON'!E645)</f>
        <v>2</v>
      </c>
      <c r="F651" s="24">
        <f ca="1">ABS(F$5-'4JSON'!F645)</f>
        <v>3</v>
      </c>
      <c r="G651" s="24">
        <f ca="1">ABS(G$5-'4JSON'!G645)</f>
        <v>2</v>
      </c>
      <c r="H651" s="24">
        <f ca="1">ABS(H$5-'4JSON'!H645)</f>
        <v>3</v>
      </c>
      <c r="I651" s="24">
        <f>ABS(I$5-'4JSON'!I645)</f>
        <v>0</v>
      </c>
      <c r="J651" s="24">
        <f>ABS(J$5-'4JSON'!J645)</f>
        <v>0</v>
      </c>
      <c r="K651" s="24">
        <f>ABS(K$5-'4JSON'!K645)</f>
        <v>0</v>
      </c>
      <c r="L651" s="24">
        <f>ABS(L$5-'4JSON'!L645)</f>
        <v>0</v>
      </c>
      <c r="M651" s="53" t="e">
        <f t="shared" ca="1" si="8"/>
        <v>#VALUE!</v>
      </c>
      <c r="N651" s="56" t="e">
        <f t="shared" ca="1" si="9"/>
        <v>#VALUE!</v>
      </c>
      <c r="P651" s="51"/>
      <c r="Q651" s="51"/>
      <c r="S651" s="51"/>
      <c r="T651" s="51"/>
      <c r="Z651" s="55" t="str">
        <f t="shared" si="10"/>
        <v>MOI</v>
      </c>
      <c r="AF651" s="51"/>
      <c r="AG651" s="51"/>
      <c r="AH651" s="51"/>
      <c r="AI651" s="52"/>
      <c r="AJ651" s="52"/>
      <c r="AK651" s="52"/>
      <c r="AL651" s="51"/>
      <c r="AM651" s="51"/>
      <c r="AN651" s="51"/>
      <c r="AO651" s="52"/>
      <c r="AP651" s="52"/>
      <c r="AQ651" s="52"/>
      <c r="AR651" s="51"/>
      <c r="AS651" s="51"/>
      <c r="AT651" s="51"/>
      <c r="AU651" s="52"/>
      <c r="AV651" s="52"/>
      <c r="AW651" s="52"/>
      <c r="AX651" s="51"/>
      <c r="AY651" s="51"/>
      <c r="AZ651" s="51"/>
      <c r="BA651" s="52"/>
      <c r="BB651" s="52"/>
      <c r="BC651" s="52"/>
    </row>
    <row r="652" spans="1:55" ht="13" x14ac:dyDescent="0.3">
      <c r="A652" s="23">
        <f>'4JSON'!A646</f>
        <v>95100</v>
      </c>
      <c r="B652" s="20" t="str">
        <f>'4JSON'!B646</f>
        <v>Labourers in Mineral and Metal Processing</v>
      </c>
      <c r="C652" s="24" t="str">
        <f>'4JSON'!D646</f>
        <v>MOi</v>
      </c>
      <c r="D652" s="24" t="e">
        <f ca="1">ABS(D$5-'4JSON'!C646)</f>
        <v>#VALUE!</v>
      </c>
      <c r="E652" s="24">
        <f ca="1">ABS(E$5-'4JSON'!E646)</f>
        <v>2</v>
      </c>
      <c r="F652" s="24">
        <f ca="1">ABS(F$5-'4JSON'!F646)</f>
        <v>3</v>
      </c>
      <c r="G652" s="24">
        <f ca="1">ABS(G$5-'4JSON'!G646)</f>
        <v>2</v>
      </c>
      <c r="H652" s="24">
        <f ca="1">ABS(H$5-'4JSON'!H646)</f>
        <v>3</v>
      </c>
      <c r="I652" s="24">
        <f>ABS(I$5-'4JSON'!I646)</f>
        <v>0</v>
      </c>
      <c r="J652" s="24">
        <f>ABS(J$5-'4JSON'!J646)</f>
        <v>0</v>
      </c>
      <c r="K652" s="24">
        <f>ABS(K$5-'4JSON'!K646)</f>
        <v>0</v>
      </c>
      <c r="L652" s="24">
        <f>ABS(L$5-'4JSON'!L646)</f>
        <v>0</v>
      </c>
      <c r="M652" s="53" t="e">
        <f t="shared" ca="1" si="8"/>
        <v>#VALUE!</v>
      </c>
      <c r="N652" s="56" t="e">
        <f t="shared" ca="1" si="9"/>
        <v>#VALUE!</v>
      </c>
      <c r="P652" s="51"/>
      <c r="Q652" s="51"/>
      <c r="S652" s="51"/>
      <c r="T652" s="51"/>
      <c r="Z652" s="55" t="str">
        <f t="shared" si="10"/>
        <v>MOI</v>
      </c>
      <c r="AF652" s="51"/>
      <c r="AG652" s="51"/>
      <c r="AH652" s="51"/>
      <c r="AI652" s="52"/>
      <c r="AJ652" s="52"/>
      <c r="AK652" s="52"/>
      <c r="AL652" s="51"/>
      <c r="AM652" s="51"/>
      <c r="AN652" s="51"/>
      <c r="AO652" s="52"/>
      <c r="AP652" s="52"/>
      <c r="AQ652" s="52"/>
      <c r="AR652" s="51"/>
      <c r="AS652" s="51"/>
      <c r="AT652" s="51"/>
      <c r="AU652" s="52"/>
      <c r="AV652" s="52"/>
      <c r="AW652" s="52"/>
      <c r="AX652" s="51"/>
      <c r="AY652" s="51"/>
      <c r="AZ652" s="51"/>
      <c r="BA652" s="52"/>
      <c r="BB652" s="52"/>
      <c r="BC652" s="52"/>
    </row>
    <row r="653" spans="1:55" ht="13" x14ac:dyDescent="0.3">
      <c r="A653" s="23">
        <f>'4JSON'!A647</f>
        <v>95104</v>
      </c>
      <c r="B653" s="20" t="str">
        <f>'4JSON'!B647</f>
        <v>Labourers in Rubber and Plastic Products Manufacturing</v>
      </c>
      <c r="C653" s="24" t="str">
        <f>'4JSON'!D647</f>
        <v>MOi</v>
      </c>
      <c r="D653" s="24" t="e">
        <f ca="1">ABS(D$5-'4JSON'!C647)</f>
        <v>#VALUE!</v>
      </c>
      <c r="E653" s="24">
        <f ca="1">ABS(E$5-'4JSON'!E647)</f>
        <v>2</v>
      </c>
      <c r="F653" s="24">
        <f ca="1">ABS(F$5-'4JSON'!F647)</f>
        <v>3</v>
      </c>
      <c r="G653" s="24">
        <f ca="1">ABS(G$5-'4JSON'!G647)</f>
        <v>2</v>
      </c>
      <c r="H653" s="24">
        <f ca="1">ABS(H$5-'4JSON'!H647)</f>
        <v>3</v>
      </c>
      <c r="I653" s="24">
        <f>ABS(I$5-'4JSON'!I647)</f>
        <v>0</v>
      </c>
      <c r="J653" s="24">
        <f>ABS(J$5-'4JSON'!J647)</f>
        <v>0</v>
      </c>
      <c r="K653" s="24">
        <f>ABS(K$5-'4JSON'!K647)</f>
        <v>0</v>
      </c>
      <c r="L653" s="24">
        <f>ABS(L$5-'4JSON'!L647)</f>
        <v>0</v>
      </c>
      <c r="M653" s="53" t="e">
        <f t="shared" ca="1" si="8"/>
        <v>#VALUE!</v>
      </c>
      <c r="N653" s="56" t="e">
        <f t="shared" ca="1" si="9"/>
        <v>#VALUE!</v>
      </c>
      <c r="P653" s="51"/>
      <c r="Q653" s="51"/>
      <c r="S653" s="51"/>
      <c r="T653" s="51"/>
      <c r="Z653" s="55" t="str">
        <f t="shared" si="10"/>
        <v>MOI</v>
      </c>
      <c r="AF653" s="51"/>
      <c r="AG653" s="51"/>
      <c r="AH653" s="51"/>
      <c r="AI653" s="52"/>
      <c r="AJ653" s="52"/>
      <c r="AK653" s="52"/>
      <c r="AL653" s="51"/>
      <c r="AM653" s="51"/>
      <c r="AN653" s="51"/>
      <c r="AO653" s="52"/>
      <c r="AP653" s="52"/>
      <c r="AQ653" s="52"/>
      <c r="AR653" s="51"/>
      <c r="AS653" s="51"/>
      <c r="AT653" s="51"/>
      <c r="AU653" s="52"/>
      <c r="AV653" s="52"/>
      <c r="AW653" s="52"/>
      <c r="AX653" s="51"/>
      <c r="AY653" s="51"/>
      <c r="AZ653" s="51"/>
      <c r="BA653" s="52"/>
      <c r="BB653" s="52"/>
      <c r="BC653" s="52"/>
    </row>
    <row r="654" spans="1:55" ht="13" x14ac:dyDescent="0.3">
      <c r="A654" s="23">
        <f>'4JSON'!A648</f>
        <v>95103</v>
      </c>
      <c r="B654" s="20" t="str">
        <f>'4JSON'!B648</f>
        <v>Labourers in Wood, Pulp and Paper Processing</v>
      </c>
      <c r="C654" s="24" t="str">
        <f>'4JSON'!D648</f>
        <v>MOi</v>
      </c>
      <c r="D654" s="24" t="e">
        <f ca="1">ABS(D$5-'4JSON'!C648)</f>
        <v>#VALUE!</v>
      </c>
      <c r="E654" s="24">
        <f ca="1">ABS(E$5-'4JSON'!E648)</f>
        <v>2</v>
      </c>
      <c r="F654" s="24">
        <f ca="1">ABS(F$5-'4JSON'!F648)</f>
        <v>3</v>
      </c>
      <c r="G654" s="24">
        <f ca="1">ABS(G$5-'4JSON'!G648)</f>
        <v>2</v>
      </c>
      <c r="H654" s="24">
        <f ca="1">ABS(H$5-'4JSON'!H648)</f>
        <v>3</v>
      </c>
      <c r="I654" s="24">
        <f>ABS(I$5-'4JSON'!I648)</f>
        <v>0</v>
      </c>
      <c r="J654" s="24">
        <f>ABS(J$5-'4JSON'!J648)</f>
        <v>0</v>
      </c>
      <c r="K654" s="24">
        <f>ABS(K$5-'4JSON'!K648)</f>
        <v>0</v>
      </c>
      <c r="L654" s="24">
        <f>ABS(L$5-'4JSON'!L648)</f>
        <v>0</v>
      </c>
      <c r="M654" s="53" t="e">
        <f t="shared" ca="1" si="8"/>
        <v>#VALUE!</v>
      </c>
      <c r="N654" s="56" t="e">
        <f t="shared" ca="1" si="9"/>
        <v>#VALUE!</v>
      </c>
      <c r="P654" s="51"/>
      <c r="Q654" s="51"/>
      <c r="S654" s="51"/>
      <c r="T654" s="51"/>
      <c r="Z654" s="55" t="str">
        <f t="shared" si="10"/>
        <v>MOI</v>
      </c>
      <c r="AF654" s="51"/>
      <c r="AG654" s="51"/>
      <c r="AH654" s="51"/>
      <c r="AI654" s="52"/>
      <c r="AJ654" s="52"/>
      <c r="AK654" s="52"/>
      <c r="AL654" s="51"/>
      <c r="AM654" s="51"/>
      <c r="AN654" s="51"/>
      <c r="AO654" s="52"/>
      <c r="AP654" s="52"/>
      <c r="AQ654" s="52"/>
      <c r="AR654" s="51"/>
      <c r="AS654" s="51"/>
      <c r="AT654" s="51"/>
      <c r="AU654" s="52"/>
      <c r="AV654" s="52"/>
      <c r="AW654" s="52"/>
      <c r="AX654" s="51"/>
      <c r="AY654" s="51"/>
      <c r="AZ654" s="51"/>
      <c r="BA654" s="52"/>
      <c r="BB654" s="52"/>
      <c r="BC654" s="52"/>
    </row>
    <row r="655" spans="1:55" ht="13" x14ac:dyDescent="0.3">
      <c r="A655" s="23">
        <f>'4JSON'!A649</f>
        <v>85121</v>
      </c>
      <c r="B655" s="20" t="str">
        <f>'4JSON'!B649</f>
        <v>Landscaping and Grounds Maintenance Labourers</v>
      </c>
      <c r="C655" s="24" t="str">
        <f>'4JSON'!D649</f>
        <v>MOi</v>
      </c>
      <c r="D655" s="24" t="e">
        <f ca="1">ABS(D$5-'4JSON'!C649)</f>
        <v>#VALUE!</v>
      </c>
      <c r="E655" s="24">
        <f ca="1">ABS(E$5-'4JSON'!E649)</f>
        <v>2</v>
      </c>
      <c r="F655" s="24">
        <f ca="1">ABS(F$5-'4JSON'!F649)</f>
        <v>3</v>
      </c>
      <c r="G655" s="24">
        <f ca="1">ABS(G$5-'4JSON'!G649)</f>
        <v>2</v>
      </c>
      <c r="H655" s="24">
        <f ca="1">ABS(H$5-'4JSON'!H649)</f>
        <v>3</v>
      </c>
      <c r="I655" s="24">
        <f>ABS(I$5-'4JSON'!I649)</f>
        <v>0</v>
      </c>
      <c r="J655" s="24">
        <f>ABS(J$5-'4JSON'!J649)</f>
        <v>0</v>
      </c>
      <c r="K655" s="24">
        <f>ABS(K$5-'4JSON'!K649)</f>
        <v>0</v>
      </c>
      <c r="L655" s="24">
        <f>ABS(L$5-'4JSON'!L649)</f>
        <v>0</v>
      </c>
      <c r="M655" s="53" t="e">
        <f t="shared" ca="1" si="8"/>
        <v>#VALUE!</v>
      </c>
      <c r="N655" s="56" t="e">
        <f t="shared" ca="1" si="9"/>
        <v>#VALUE!</v>
      </c>
      <c r="P655" s="51"/>
      <c r="Q655" s="51"/>
      <c r="S655" s="51"/>
      <c r="T655" s="51"/>
      <c r="Z655" s="55" t="str">
        <f t="shared" si="10"/>
        <v>MOI</v>
      </c>
      <c r="AF655" s="51"/>
      <c r="AG655" s="51"/>
      <c r="AH655" s="51"/>
      <c r="AI655" s="52"/>
      <c r="AJ655" s="52"/>
      <c r="AK655" s="52"/>
      <c r="AL655" s="51"/>
      <c r="AM655" s="51"/>
      <c r="AN655" s="51"/>
      <c r="AO655" s="52"/>
      <c r="AP655" s="52"/>
      <c r="AQ655" s="52"/>
      <c r="AR655" s="51"/>
      <c r="AS655" s="51"/>
      <c r="AT655" s="51"/>
      <c r="AU655" s="52"/>
      <c r="AV655" s="52"/>
      <c r="AW655" s="52"/>
      <c r="AX655" s="51"/>
      <c r="AY655" s="51"/>
      <c r="AZ655" s="51"/>
      <c r="BA655" s="52"/>
      <c r="BB655" s="52"/>
      <c r="BC655" s="52"/>
    </row>
    <row r="656" spans="1:55" ht="13" x14ac:dyDescent="0.3">
      <c r="A656" s="23">
        <f>'4JSON'!A650</f>
        <v>73102</v>
      </c>
      <c r="B656" s="20" t="str">
        <f>'4JSON'!B650</f>
        <v>Lathers</v>
      </c>
      <c r="C656" s="24" t="str">
        <f>'4JSON'!D650</f>
        <v>MOi</v>
      </c>
      <c r="D656" s="24" t="e">
        <f ca="1">ABS(D$5-'4JSON'!C650)</f>
        <v>#VALUE!</v>
      </c>
      <c r="E656" s="24">
        <f ca="1">ABS(E$5-'4JSON'!E650)</f>
        <v>2</v>
      </c>
      <c r="F656" s="24">
        <f ca="1">ABS(F$5-'4JSON'!F650)</f>
        <v>3</v>
      </c>
      <c r="G656" s="24">
        <f ca="1">ABS(G$5-'4JSON'!G650)</f>
        <v>2</v>
      </c>
      <c r="H656" s="24">
        <f ca="1">ABS(H$5-'4JSON'!H650)</f>
        <v>3</v>
      </c>
      <c r="I656" s="24">
        <f>ABS(I$5-'4JSON'!I650)</f>
        <v>0</v>
      </c>
      <c r="J656" s="24">
        <f>ABS(J$5-'4JSON'!J650)</f>
        <v>0</v>
      </c>
      <c r="K656" s="24">
        <f>ABS(K$5-'4JSON'!K650)</f>
        <v>0</v>
      </c>
      <c r="L656" s="24">
        <f>ABS(L$5-'4JSON'!L650)</f>
        <v>0</v>
      </c>
      <c r="M656" s="53" t="e">
        <f t="shared" ca="1" si="8"/>
        <v>#VALUE!</v>
      </c>
      <c r="N656" s="56" t="e">
        <f t="shared" ca="1" si="9"/>
        <v>#VALUE!</v>
      </c>
      <c r="P656" s="51"/>
      <c r="Q656" s="51"/>
      <c r="S656" s="51"/>
      <c r="T656" s="51"/>
      <c r="Z656" s="55" t="str">
        <f t="shared" si="10"/>
        <v>MOI</v>
      </c>
      <c r="AF656" s="51"/>
      <c r="AG656" s="51"/>
      <c r="AH656" s="51"/>
      <c r="AI656" s="52"/>
      <c r="AJ656" s="52"/>
      <c r="AK656" s="52"/>
      <c r="AL656" s="51"/>
      <c r="AM656" s="51"/>
      <c r="AN656" s="51"/>
      <c r="AO656" s="52"/>
      <c r="AP656" s="52"/>
      <c r="AQ656" s="52"/>
      <c r="AR656" s="51"/>
      <c r="AS656" s="51"/>
      <c r="AT656" s="51"/>
      <c r="AU656" s="52"/>
      <c r="AV656" s="52"/>
      <c r="AW656" s="52"/>
      <c r="AX656" s="51"/>
      <c r="AY656" s="51"/>
      <c r="AZ656" s="51"/>
      <c r="BA656" s="52"/>
      <c r="BB656" s="52"/>
      <c r="BC656" s="52"/>
    </row>
    <row r="657" spans="1:55" ht="13" x14ac:dyDescent="0.3">
      <c r="A657" s="23">
        <f>'4JSON'!A651</f>
        <v>65310</v>
      </c>
      <c r="B657" s="20" t="str">
        <f>'4JSON'!B651</f>
        <v>Light Duty Cleaners</v>
      </c>
      <c r="C657" s="24" t="str">
        <f>'4JSON'!D651</f>
        <v>MOi</v>
      </c>
      <c r="D657" s="24" t="e">
        <f ca="1">ABS(D$5-'4JSON'!C651)</f>
        <v>#VALUE!</v>
      </c>
      <c r="E657" s="24">
        <f ca="1">ABS(E$5-'4JSON'!E651)</f>
        <v>2</v>
      </c>
      <c r="F657" s="24">
        <f ca="1">ABS(F$5-'4JSON'!F651)</f>
        <v>3</v>
      </c>
      <c r="G657" s="24">
        <f ca="1">ABS(G$5-'4JSON'!G651)</f>
        <v>2</v>
      </c>
      <c r="H657" s="24">
        <f ca="1">ABS(H$5-'4JSON'!H651)</f>
        <v>3</v>
      </c>
      <c r="I657" s="24">
        <f>ABS(I$5-'4JSON'!I651)</f>
        <v>0</v>
      </c>
      <c r="J657" s="24">
        <f>ABS(J$5-'4JSON'!J651)</f>
        <v>0</v>
      </c>
      <c r="K657" s="24">
        <f>ABS(K$5-'4JSON'!K651)</f>
        <v>0</v>
      </c>
      <c r="L657" s="24">
        <f>ABS(L$5-'4JSON'!L651)</f>
        <v>0</v>
      </c>
      <c r="M657" s="53" t="e">
        <f t="shared" ca="1" si="8"/>
        <v>#VALUE!</v>
      </c>
      <c r="N657" s="56" t="e">
        <f t="shared" ca="1" si="9"/>
        <v>#VALUE!</v>
      </c>
      <c r="P657" s="51"/>
      <c r="Q657" s="51"/>
      <c r="S657" s="51"/>
      <c r="T657" s="51"/>
      <c r="Z657" s="55" t="str">
        <f t="shared" si="10"/>
        <v>MOI</v>
      </c>
      <c r="AF657" s="51"/>
      <c r="AG657" s="51"/>
      <c r="AH657" s="51"/>
      <c r="AI657" s="52"/>
      <c r="AJ657" s="52"/>
      <c r="AK657" s="52"/>
      <c r="AL657" s="51"/>
      <c r="AM657" s="51"/>
      <c r="AN657" s="51"/>
      <c r="AO657" s="52"/>
      <c r="AP657" s="52"/>
      <c r="AQ657" s="52"/>
      <c r="AR657" s="51"/>
      <c r="AS657" s="51"/>
      <c r="AT657" s="51"/>
      <c r="AU657" s="52"/>
      <c r="AV657" s="52"/>
      <c r="AW657" s="52"/>
      <c r="AX657" s="51"/>
      <c r="AY657" s="51"/>
      <c r="AZ657" s="51"/>
      <c r="BA657" s="52"/>
      <c r="BB657" s="52"/>
      <c r="BC657" s="52"/>
    </row>
    <row r="658" spans="1:55" ht="13" x14ac:dyDescent="0.3">
      <c r="A658" s="23">
        <f>'4JSON'!A652</f>
        <v>85120</v>
      </c>
      <c r="B658" s="20" t="str">
        <f>'4JSON'!B652</f>
        <v>Logging and Forestry Labourers</v>
      </c>
      <c r="C658" s="24" t="str">
        <f>'4JSON'!D652</f>
        <v>MOi</v>
      </c>
      <c r="D658" s="24" t="e">
        <f ca="1">ABS(D$5-'4JSON'!C652)</f>
        <v>#VALUE!</v>
      </c>
      <c r="E658" s="24">
        <f ca="1">ABS(E$5-'4JSON'!E652)</f>
        <v>2</v>
      </c>
      <c r="F658" s="24">
        <f ca="1">ABS(F$5-'4JSON'!F652)</f>
        <v>3</v>
      </c>
      <c r="G658" s="24">
        <f ca="1">ABS(G$5-'4JSON'!G652)</f>
        <v>2</v>
      </c>
      <c r="H658" s="24">
        <f ca="1">ABS(H$5-'4JSON'!H652)</f>
        <v>3</v>
      </c>
      <c r="I658" s="24">
        <f>ABS(I$5-'4JSON'!I652)</f>
        <v>0</v>
      </c>
      <c r="J658" s="24">
        <f>ABS(J$5-'4JSON'!J652)</f>
        <v>0</v>
      </c>
      <c r="K658" s="24">
        <f>ABS(K$5-'4JSON'!K652)</f>
        <v>0</v>
      </c>
      <c r="L658" s="24">
        <f>ABS(L$5-'4JSON'!L652)</f>
        <v>0</v>
      </c>
      <c r="M658" s="53" t="e">
        <f t="shared" ca="1" si="8"/>
        <v>#VALUE!</v>
      </c>
      <c r="N658" s="56" t="e">
        <f t="shared" ca="1" si="9"/>
        <v>#VALUE!</v>
      </c>
      <c r="P658" s="51"/>
      <c r="Q658" s="51"/>
      <c r="S658" s="51"/>
      <c r="T658" s="51"/>
      <c r="Z658" s="55" t="str">
        <f t="shared" si="10"/>
        <v>MOI</v>
      </c>
      <c r="AF658" s="51"/>
      <c r="AG658" s="51"/>
      <c r="AH658" s="51"/>
      <c r="AI658" s="52"/>
      <c r="AJ658" s="52"/>
      <c r="AK658" s="52"/>
      <c r="AL658" s="51"/>
      <c r="AM658" s="51"/>
      <c r="AN658" s="51"/>
      <c r="AO658" s="52"/>
      <c r="AP658" s="52"/>
      <c r="AQ658" s="52"/>
      <c r="AR658" s="51"/>
      <c r="AS658" s="51"/>
      <c r="AT658" s="51"/>
      <c r="AU658" s="52"/>
      <c r="AV658" s="52"/>
      <c r="AW658" s="52"/>
      <c r="AX658" s="51"/>
      <c r="AY658" s="51"/>
      <c r="AZ658" s="51"/>
      <c r="BA658" s="52"/>
      <c r="BB658" s="52"/>
      <c r="BC658" s="52"/>
    </row>
    <row r="659" spans="1:55" ht="13" x14ac:dyDescent="0.3">
      <c r="A659" s="23">
        <f>'4JSON'!A653</f>
        <v>94205</v>
      </c>
      <c r="B659" s="20" t="str">
        <f>'4JSON'!B653</f>
        <v>Machine Operators, Electrical Apparatus Manufacturing</v>
      </c>
      <c r="C659" s="24" t="str">
        <f>'4JSON'!D653</f>
        <v>MOi</v>
      </c>
      <c r="D659" s="24" t="e">
        <f ca="1">ABS(D$5-'4JSON'!C653)</f>
        <v>#VALUE!</v>
      </c>
      <c r="E659" s="24">
        <f ca="1">ABS(E$5-'4JSON'!E653)</f>
        <v>2</v>
      </c>
      <c r="F659" s="24">
        <f ca="1">ABS(F$5-'4JSON'!F653)</f>
        <v>3</v>
      </c>
      <c r="G659" s="24">
        <f ca="1">ABS(G$5-'4JSON'!G653)</f>
        <v>2</v>
      </c>
      <c r="H659" s="24">
        <f ca="1">ABS(H$5-'4JSON'!H653)</f>
        <v>3</v>
      </c>
      <c r="I659" s="24">
        <f>ABS(I$5-'4JSON'!I653)</f>
        <v>0</v>
      </c>
      <c r="J659" s="24">
        <f>ABS(J$5-'4JSON'!J653)</f>
        <v>0</v>
      </c>
      <c r="K659" s="24">
        <f>ABS(K$5-'4JSON'!K653)</f>
        <v>0</v>
      </c>
      <c r="L659" s="24">
        <f>ABS(L$5-'4JSON'!L653)</f>
        <v>0</v>
      </c>
      <c r="M659" s="53" t="e">
        <f t="shared" ca="1" si="8"/>
        <v>#VALUE!</v>
      </c>
      <c r="N659" s="56" t="e">
        <f t="shared" ca="1" si="9"/>
        <v>#VALUE!</v>
      </c>
      <c r="P659" s="51"/>
      <c r="Q659" s="51"/>
      <c r="S659" s="51"/>
      <c r="T659" s="51"/>
      <c r="Z659" s="55" t="str">
        <f t="shared" si="10"/>
        <v>MOI</v>
      </c>
      <c r="AF659" s="51"/>
      <c r="AG659" s="51"/>
      <c r="AH659" s="51"/>
      <c r="AI659" s="52"/>
      <c r="AJ659" s="52"/>
      <c r="AK659" s="52"/>
      <c r="AL659" s="51"/>
      <c r="AM659" s="51"/>
      <c r="AN659" s="51"/>
      <c r="AO659" s="52"/>
      <c r="AP659" s="52"/>
      <c r="AQ659" s="52"/>
      <c r="AR659" s="51"/>
      <c r="AS659" s="51"/>
      <c r="AT659" s="51"/>
      <c r="AU659" s="52"/>
      <c r="AV659" s="52"/>
      <c r="AW659" s="52"/>
      <c r="AX659" s="51"/>
      <c r="AY659" s="51"/>
      <c r="AZ659" s="51"/>
      <c r="BA659" s="52"/>
      <c r="BB659" s="52"/>
      <c r="BC659" s="52"/>
    </row>
    <row r="660" spans="1:55" ht="13" x14ac:dyDescent="0.3">
      <c r="A660" s="23">
        <f>'4JSON'!A654</f>
        <v>75101</v>
      </c>
      <c r="B660" s="20" t="str">
        <f>'4JSON'!B654</f>
        <v>Material Handlers (Manual)</v>
      </c>
      <c r="C660" s="24" t="str">
        <f>'4JSON'!D654</f>
        <v>MOi</v>
      </c>
      <c r="D660" s="24" t="e">
        <f ca="1">ABS(D$5-'4JSON'!C654)</f>
        <v>#VALUE!</v>
      </c>
      <c r="E660" s="24">
        <f ca="1">ABS(E$5-'4JSON'!E654)</f>
        <v>2</v>
      </c>
      <c r="F660" s="24">
        <f ca="1">ABS(F$5-'4JSON'!F654)</f>
        <v>3</v>
      </c>
      <c r="G660" s="24">
        <f ca="1">ABS(G$5-'4JSON'!G654)</f>
        <v>2</v>
      </c>
      <c r="H660" s="24">
        <f ca="1">ABS(H$5-'4JSON'!H654)</f>
        <v>3</v>
      </c>
      <c r="I660" s="24">
        <f>ABS(I$5-'4JSON'!I654)</f>
        <v>0</v>
      </c>
      <c r="J660" s="24">
        <f>ABS(J$5-'4JSON'!J654)</f>
        <v>0</v>
      </c>
      <c r="K660" s="24">
        <f>ABS(K$5-'4JSON'!K654)</f>
        <v>0</v>
      </c>
      <c r="L660" s="24">
        <f>ABS(L$5-'4JSON'!L654)</f>
        <v>0</v>
      </c>
      <c r="M660" s="53" t="e">
        <f t="shared" ca="1" si="8"/>
        <v>#VALUE!</v>
      </c>
      <c r="N660" s="56" t="e">
        <f t="shared" ca="1" si="9"/>
        <v>#VALUE!</v>
      </c>
      <c r="P660" s="51"/>
      <c r="Q660" s="51"/>
      <c r="S660" s="51"/>
      <c r="T660" s="51"/>
      <c r="Z660" s="55" t="str">
        <f t="shared" si="10"/>
        <v>MOI</v>
      </c>
      <c r="AF660" s="51"/>
      <c r="AG660" s="51"/>
      <c r="AH660" s="51"/>
      <c r="AI660" s="52"/>
      <c r="AJ660" s="52"/>
      <c r="AK660" s="52"/>
      <c r="AL660" s="51"/>
      <c r="AM660" s="51"/>
      <c r="AN660" s="51"/>
      <c r="AO660" s="52"/>
      <c r="AP660" s="52"/>
      <c r="AQ660" s="52"/>
      <c r="AR660" s="51"/>
      <c r="AS660" s="51"/>
      <c r="AT660" s="51"/>
      <c r="AU660" s="52"/>
      <c r="AV660" s="52"/>
      <c r="AW660" s="52"/>
      <c r="AX660" s="51"/>
      <c r="AY660" s="51"/>
      <c r="AZ660" s="51"/>
      <c r="BA660" s="52"/>
      <c r="BB660" s="52"/>
      <c r="BC660" s="52"/>
    </row>
    <row r="661" spans="1:55" ht="13" x14ac:dyDescent="0.3">
      <c r="A661" s="23">
        <f>'4JSON'!A655</f>
        <v>33101</v>
      </c>
      <c r="B661" s="20" t="str">
        <f>'4JSON'!B655</f>
        <v>Medical Laboratory Technicians</v>
      </c>
      <c r="C661" s="24" t="str">
        <f>'4JSON'!D655</f>
        <v>MOi</v>
      </c>
      <c r="D661" s="24" t="e">
        <f ca="1">ABS(D$5-'4JSON'!C655)</f>
        <v>#VALUE!</v>
      </c>
      <c r="E661" s="24">
        <f ca="1">ABS(E$5-'4JSON'!E655)</f>
        <v>2</v>
      </c>
      <c r="F661" s="24">
        <f ca="1">ABS(F$5-'4JSON'!F655)</f>
        <v>3</v>
      </c>
      <c r="G661" s="24">
        <f ca="1">ABS(G$5-'4JSON'!G655)</f>
        <v>2</v>
      </c>
      <c r="H661" s="24">
        <f ca="1">ABS(H$5-'4JSON'!H655)</f>
        <v>3</v>
      </c>
      <c r="I661" s="24">
        <f>ABS(I$5-'4JSON'!I655)</f>
        <v>0</v>
      </c>
      <c r="J661" s="24">
        <f>ABS(J$5-'4JSON'!J655)</f>
        <v>0</v>
      </c>
      <c r="K661" s="24">
        <f>ABS(K$5-'4JSON'!K655)</f>
        <v>0</v>
      </c>
      <c r="L661" s="24">
        <f>ABS(L$5-'4JSON'!L655)</f>
        <v>0</v>
      </c>
      <c r="M661" s="53" t="e">
        <f t="shared" ca="1" si="8"/>
        <v>#VALUE!</v>
      </c>
      <c r="N661" s="56" t="e">
        <f t="shared" ca="1" si="9"/>
        <v>#VALUE!</v>
      </c>
      <c r="P661" s="51"/>
      <c r="Q661" s="51"/>
      <c r="S661" s="51"/>
      <c r="T661" s="51"/>
      <c r="Z661" s="55" t="str">
        <f t="shared" si="10"/>
        <v>MOI</v>
      </c>
      <c r="AF661" s="51"/>
      <c r="AG661" s="51"/>
      <c r="AH661" s="51"/>
      <c r="AI661" s="52"/>
      <c r="AJ661" s="52"/>
      <c r="AK661" s="52"/>
      <c r="AL661" s="51"/>
      <c r="AM661" s="51"/>
      <c r="AN661" s="51"/>
      <c r="AO661" s="52"/>
      <c r="AP661" s="52"/>
      <c r="AQ661" s="52"/>
      <c r="AR661" s="51"/>
      <c r="AS661" s="51"/>
      <c r="AT661" s="51"/>
      <c r="AU661" s="52"/>
      <c r="AV661" s="52"/>
      <c r="AW661" s="52"/>
      <c r="AX661" s="51"/>
      <c r="AY661" s="51"/>
      <c r="AZ661" s="51"/>
      <c r="BA661" s="52"/>
      <c r="BB661" s="52"/>
      <c r="BC661" s="52"/>
    </row>
    <row r="662" spans="1:55" ht="13" x14ac:dyDescent="0.3">
      <c r="A662" s="23">
        <f>'4JSON'!A656</f>
        <v>12110</v>
      </c>
      <c r="B662" s="20" t="str">
        <f>'4JSON'!B656</f>
        <v>Medical Transcriptionists</v>
      </c>
      <c r="C662" s="24" t="str">
        <f>'4JSON'!D656</f>
        <v>MOi</v>
      </c>
      <c r="D662" s="24" t="e">
        <f ca="1">ABS(D$5-'4JSON'!C656)</f>
        <v>#VALUE!</v>
      </c>
      <c r="E662" s="24">
        <f ca="1">ABS(E$5-'4JSON'!E656)</f>
        <v>2</v>
      </c>
      <c r="F662" s="24">
        <f ca="1">ABS(F$5-'4JSON'!F656)</f>
        <v>3</v>
      </c>
      <c r="G662" s="24">
        <f ca="1">ABS(G$5-'4JSON'!G656)</f>
        <v>2</v>
      </c>
      <c r="H662" s="24">
        <f ca="1">ABS(H$5-'4JSON'!H656)</f>
        <v>3</v>
      </c>
      <c r="I662" s="24">
        <f>ABS(I$5-'4JSON'!I656)</f>
        <v>0</v>
      </c>
      <c r="J662" s="24">
        <f>ABS(J$5-'4JSON'!J656)</f>
        <v>0</v>
      </c>
      <c r="K662" s="24">
        <f>ABS(K$5-'4JSON'!K656)</f>
        <v>0</v>
      </c>
      <c r="L662" s="24">
        <f>ABS(L$5-'4JSON'!L656)</f>
        <v>0</v>
      </c>
      <c r="M662" s="53" t="e">
        <f t="shared" ca="1" si="8"/>
        <v>#VALUE!</v>
      </c>
      <c r="N662" s="56" t="e">
        <f t="shared" ca="1" si="9"/>
        <v>#VALUE!</v>
      </c>
      <c r="P662" s="51"/>
      <c r="Q662" s="51"/>
      <c r="S662" s="51"/>
      <c r="T662" s="51"/>
      <c r="Z662" s="55" t="str">
        <f t="shared" si="10"/>
        <v>MOI</v>
      </c>
      <c r="AF662" s="51"/>
      <c r="AG662" s="51"/>
      <c r="AH662" s="51"/>
      <c r="AI662" s="52"/>
      <c r="AJ662" s="52"/>
      <c r="AK662" s="52"/>
      <c r="AL662" s="51"/>
      <c r="AM662" s="51"/>
      <c r="AN662" s="51"/>
      <c r="AO662" s="52"/>
      <c r="AP662" s="52"/>
      <c r="AQ662" s="52"/>
      <c r="AR662" s="51"/>
      <c r="AS662" s="51"/>
      <c r="AT662" s="51"/>
      <c r="AU662" s="52"/>
      <c r="AV662" s="52"/>
      <c r="AW662" s="52"/>
      <c r="AX662" s="51"/>
      <c r="AY662" s="51"/>
      <c r="AZ662" s="51"/>
      <c r="BA662" s="52"/>
      <c r="BB662" s="52"/>
      <c r="BC662" s="52"/>
    </row>
    <row r="663" spans="1:55" ht="13" x14ac:dyDescent="0.3">
      <c r="A663" s="23">
        <f>'4JSON'!A657</f>
        <v>85110</v>
      </c>
      <c r="B663" s="20" t="str">
        <f>'4JSON'!B657</f>
        <v>Mine Labourers</v>
      </c>
      <c r="C663" s="24" t="str">
        <f>'4JSON'!D657</f>
        <v>MOi</v>
      </c>
      <c r="D663" s="24" t="e">
        <f ca="1">ABS(D$5-'4JSON'!C657)</f>
        <v>#VALUE!</v>
      </c>
      <c r="E663" s="24">
        <f ca="1">ABS(E$5-'4JSON'!E657)</f>
        <v>2</v>
      </c>
      <c r="F663" s="24">
        <f ca="1">ABS(F$5-'4JSON'!F657)</f>
        <v>3</v>
      </c>
      <c r="G663" s="24">
        <f ca="1">ABS(G$5-'4JSON'!G657)</f>
        <v>2</v>
      </c>
      <c r="H663" s="24">
        <f ca="1">ABS(H$5-'4JSON'!H657)</f>
        <v>3</v>
      </c>
      <c r="I663" s="24">
        <f>ABS(I$5-'4JSON'!I657)</f>
        <v>0</v>
      </c>
      <c r="J663" s="24">
        <f>ABS(J$5-'4JSON'!J657)</f>
        <v>0</v>
      </c>
      <c r="K663" s="24">
        <f>ABS(K$5-'4JSON'!K657)</f>
        <v>0</v>
      </c>
      <c r="L663" s="24">
        <f>ABS(L$5-'4JSON'!L657)</f>
        <v>0</v>
      </c>
      <c r="M663" s="53" t="e">
        <f t="shared" ca="1" si="8"/>
        <v>#VALUE!</v>
      </c>
      <c r="N663" s="56" t="e">
        <f t="shared" ca="1" si="9"/>
        <v>#VALUE!</v>
      </c>
      <c r="P663" s="51"/>
      <c r="Q663" s="51"/>
      <c r="S663" s="51"/>
      <c r="T663" s="51"/>
      <c r="Z663" s="55" t="str">
        <f t="shared" si="10"/>
        <v>MOI</v>
      </c>
      <c r="AF663" s="51"/>
      <c r="AG663" s="51"/>
      <c r="AH663" s="51"/>
      <c r="AI663" s="52"/>
      <c r="AJ663" s="52"/>
      <c r="AK663" s="52"/>
      <c r="AL663" s="51"/>
      <c r="AM663" s="51"/>
      <c r="AN663" s="51"/>
      <c r="AO663" s="52"/>
      <c r="AP663" s="52"/>
      <c r="AQ663" s="52"/>
      <c r="AR663" s="51"/>
      <c r="AS663" s="51"/>
      <c r="AT663" s="51"/>
      <c r="AU663" s="52"/>
      <c r="AV663" s="52"/>
      <c r="AW663" s="52"/>
      <c r="AX663" s="51"/>
      <c r="AY663" s="51"/>
      <c r="AZ663" s="51"/>
      <c r="BA663" s="52"/>
      <c r="BB663" s="52"/>
      <c r="BC663" s="52"/>
    </row>
    <row r="664" spans="1:55" ht="13" x14ac:dyDescent="0.3">
      <c r="A664" s="23">
        <f>'4JSON'!A658</f>
        <v>94111</v>
      </c>
      <c r="B664" s="20" t="str">
        <f>'4JSON'!B658</f>
        <v>Mixing Machine Operators - Plastics Processing</v>
      </c>
      <c r="C664" s="24" t="str">
        <f>'4JSON'!D658</f>
        <v>MOi</v>
      </c>
      <c r="D664" s="24" t="e">
        <f ca="1">ABS(D$5-'4JSON'!C658)</f>
        <v>#VALUE!</v>
      </c>
      <c r="E664" s="24">
        <f ca="1">ABS(E$5-'4JSON'!E658)</f>
        <v>2</v>
      </c>
      <c r="F664" s="24">
        <f ca="1">ABS(F$5-'4JSON'!F658)</f>
        <v>3</v>
      </c>
      <c r="G664" s="24">
        <f ca="1">ABS(G$5-'4JSON'!G658)</f>
        <v>2</v>
      </c>
      <c r="H664" s="24">
        <f ca="1">ABS(H$5-'4JSON'!H658)</f>
        <v>3</v>
      </c>
      <c r="I664" s="24">
        <f>ABS(I$5-'4JSON'!I658)</f>
        <v>0</v>
      </c>
      <c r="J664" s="24">
        <f>ABS(J$5-'4JSON'!J658)</f>
        <v>0</v>
      </c>
      <c r="K664" s="24">
        <f>ABS(K$5-'4JSON'!K658)</f>
        <v>0</v>
      </c>
      <c r="L664" s="24">
        <f>ABS(L$5-'4JSON'!L658)</f>
        <v>0</v>
      </c>
      <c r="M664" s="53" t="e">
        <f t="shared" ca="1" si="8"/>
        <v>#VALUE!</v>
      </c>
      <c r="N664" s="56" t="e">
        <f t="shared" ca="1" si="9"/>
        <v>#VALUE!</v>
      </c>
      <c r="P664" s="51"/>
      <c r="Q664" s="51"/>
      <c r="S664" s="51"/>
      <c r="T664" s="51"/>
      <c r="Z664" s="55" t="str">
        <f t="shared" si="10"/>
        <v>MOI</v>
      </c>
      <c r="AF664" s="51"/>
      <c r="AG664" s="51"/>
      <c r="AH664" s="51"/>
      <c r="AI664" s="52"/>
      <c r="AJ664" s="52"/>
      <c r="AK664" s="52"/>
      <c r="AL664" s="51"/>
      <c r="AM664" s="51"/>
      <c r="AN664" s="51"/>
      <c r="AO664" s="52"/>
      <c r="AP664" s="52"/>
      <c r="AQ664" s="52"/>
      <c r="AR664" s="51"/>
      <c r="AS664" s="51"/>
      <c r="AT664" s="51"/>
      <c r="AU664" s="52"/>
      <c r="AV664" s="52"/>
      <c r="AW664" s="52"/>
      <c r="AX664" s="51"/>
      <c r="AY664" s="51"/>
      <c r="AZ664" s="51"/>
      <c r="BA664" s="52"/>
      <c r="BB664" s="52"/>
      <c r="BC664" s="52"/>
    </row>
    <row r="665" spans="1:55" ht="13" x14ac:dyDescent="0.3">
      <c r="A665" s="23">
        <f>'4JSON'!A659</f>
        <v>85103</v>
      </c>
      <c r="B665" s="20" t="str">
        <f>'4JSON'!B659</f>
        <v>Nursery and Greenhouse Workers</v>
      </c>
      <c r="C665" s="24" t="str">
        <f>'4JSON'!D659</f>
        <v>MOi</v>
      </c>
      <c r="D665" s="24" t="e">
        <f ca="1">ABS(D$5-'4JSON'!C659)</f>
        <v>#VALUE!</v>
      </c>
      <c r="E665" s="24">
        <f ca="1">ABS(E$5-'4JSON'!E659)</f>
        <v>2</v>
      </c>
      <c r="F665" s="24">
        <f ca="1">ABS(F$5-'4JSON'!F659)</f>
        <v>3</v>
      </c>
      <c r="G665" s="24">
        <f ca="1">ABS(G$5-'4JSON'!G659)</f>
        <v>2</v>
      </c>
      <c r="H665" s="24">
        <f ca="1">ABS(H$5-'4JSON'!H659)</f>
        <v>3</v>
      </c>
      <c r="I665" s="24">
        <f>ABS(I$5-'4JSON'!I659)</f>
        <v>0</v>
      </c>
      <c r="J665" s="24">
        <f>ABS(J$5-'4JSON'!J659)</f>
        <v>0</v>
      </c>
      <c r="K665" s="24">
        <f>ABS(K$5-'4JSON'!K659)</f>
        <v>0</v>
      </c>
      <c r="L665" s="24">
        <f>ABS(L$5-'4JSON'!L659)</f>
        <v>0</v>
      </c>
      <c r="M665" s="53" t="e">
        <f t="shared" ca="1" si="8"/>
        <v>#VALUE!</v>
      </c>
      <c r="N665" s="56" t="e">
        <f t="shared" ca="1" si="9"/>
        <v>#VALUE!</v>
      </c>
      <c r="P665" s="51"/>
      <c r="Q665" s="51"/>
      <c r="S665" s="51"/>
      <c r="T665" s="51"/>
      <c r="Z665" s="55" t="str">
        <f t="shared" si="10"/>
        <v>MOI</v>
      </c>
      <c r="AF665" s="51"/>
      <c r="AG665" s="51"/>
      <c r="AH665" s="51"/>
      <c r="AI665" s="52"/>
      <c r="AJ665" s="52"/>
      <c r="AK665" s="52"/>
      <c r="AL665" s="51"/>
      <c r="AM665" s="51"/>
      <c r="AN665" s="51"/>
      <c r="AO665" s="52"/>
      <c r="AP665" s="52"/>
      <c r="AQ665" s="52"/>
      <c r="AR665" s="51"/>
      <c r="AS665" s="51"/>
      <c r="AT665" s="51"/>
      <c r="AU665" s="52"/>
      <c r="AV665" s="52"/>
      <c r="AW665" s="52"/>
      <c r="AX665" s="51"/>
      <c r="AY665" s="51"/>
      <c r="AZ665" s="51"/>
      <c r="BA665" s="52"/>
      <c r="BB665" s="52"/>
      <c r="BC665" s="52"/>
    </row>
    <row r="666" spans="1:55" ht="13" x14ac:dyDescent="0.3">
      <c r="A666" s="23">
        <f>'4JSON'!A660</f>
        <v>85111</v>
      </c>
      <c r="B666" s="20" t="str">
        <f>'4JSON'!B660</f>
        <v>Oil and Gas Drilling, Servicing and Related Labourers</v>
      </c>
      <c r="C666" s="24" t="str">
        <f>'4JSON'!D660</f>
        <v>MOi</v>
      </c>
      <c r="D666" s="24" t="e">
        <f ca="1">ABS(D$5-'4JSON'!C660)</f>
        <v>#VALUE!</v>
      </c>
      <c r="E666" s="24">
        <f ca="1">ABS(E$5-'4JSON'!E660)</f>
        <v>2</v>
      </c>
      <c r="F666" s="24">
        <f ca="1">ABS(F$5-'4JSON'!F660)</f>
        <v>3</v>
      </c>
      <c r="G666" s="24">
        <f ca="1">ABS(G$5-'4JSON'!G660)</f>
        <v>2</v>
      </c>
      <c r="H666" s="24">
        <f ca="1">ABS(H$5-'4JSON'!H660)</f>
        <v>3</v>
      </c>
      <c r="I666" s="24">
        <f>ABS(I$5-'4JSON'!I660)</f>
        <v>0</v>
      </c>
      <c r="J666" s="24">
        <f>ABS(J$5-'4JSON'!J660)</f>
        <v>0</v>
      </c>
      <c r="K666" s="24">
        <f>ABS(K$5-'4JSON'!K660)</f>
        <v>0</v>
      </c>
      <c r="L666" s="24">
        <f>ABS(L$5-'4JSON'!L660)</f>
        <v>0</v>
      </c>
      <c r="M666" s="53" t="e">
        <f t="shared" ca="1" si="8"/>
        <v>#VALUE!</v>
      </c>
      <c r="N666" s="56" t="e">
        <f t="shared" ca="1" si="9"/>
        <v>#VALUE!</v>
      </c>
      <c r="P666" s="51"/>
      <c r="Q666" s="51"/>
      <c r="S666" s="51"/>
      <c r="T666" s="51"/>
      <c r="Z666" s="55" t="str">
        <f t="shared" si="10"/>
        <v>MOI</v>
      </c>
      <c r="AF666" s="51"/>
      <c r="AG666" s="51"/>
      <c r="AH666" s="51"/>
      <c r="AI666" s="52"/>
      <c r="AJ666" s="52"/>
      <c r="AK666" s="52"/>
      <c r="AL666" s="51"/>
      <c r="AM666" s="51"/>
      <c r="AN666" s="51"/>
      <c r="AO666" s="52"/>
      <c r="AP666" s="52"/>
      <c r="AQ666" s="52"/>
      <c r="AR666" s="51"/>
      <c r="AS666" s="51"/>
      <c r="AT666" s="51"/>
      <c r="AU666" s="52"/>
      <c r="AV666" s="52"/>
      <c r="AW666" s="52"/>
      <c r="AX666" s="51"/>
      <c r="AY666" s="51"/>
      <c r="AZ666" s="51"/>
      <c r="BA666" s="52"/>
      <c r="BB666" s="52"/>
      <c r="BC666" s="52"/>
    </row>
    <row r="667" spans="1:55" ht="13" x14ac:dyDescent="0.3">
      <c r="A667" s="23">
        <f>'4JSON'!A661</f>
        <v>95109</v>
      </c>
      <c r="B667" s="20" t="str">
        <f>'4JSON'!B661</f>
        <v>Other Labourers in Processing, Manufacturing and Utilities</v>
      </c>
      <c r="C667" s="24" t="str">
        <f>'4JSON'!D661</f>
        <v>MOi</v>
      </c>
      <c r="D667" s="24" t="e">
        <f ca="1">ABS(D$5-'4JSON'!C661)</f>
        <v>#VALUE!</v>
      </c>
      <c r="E667" s="24">
        <f ca="1">ABS(E$5-'4JSON'!E661)</f>
        <v>2</v>
      </c>
      <c r="F667" s="24">
        <f ca="1">ABS(F$5-'4JSON'!F661)</f>
        <v>3</v>
      </c>
      <c r="G667" s="24">
        <f ca="1">ABS(G$5-'4JSON'!G661)</f>
        <v>2</v>
      </c>
      <c r="H667" s="24">
        <f ca="1">ABS(H$5-'4JSON'!H661)</f>
        <v>3</v>
      </c>
      <c r="I667" s="24">
        <f>ABS(I$5-'4JSON'!I661)</f>
        <v>0</v>
      </c>
      <c r="J667" s="24">
        <f>ABS(J$5-'4JSON'!J661)</f>
        <v>0</v>
      </c>
      <c r="K667" s="24">
        <f>ABS(K$5-'4JSON'!K661)</f>
        <v>0</v>
      </c>
      <c r="L667" s="24">
        <f>ABS(L$5-'4JSON'!L661)</f>
        <v>0</v>
      </c>
      <c r="M667" s="53" t="e">
        <f t="shared" ca="1" si="8"/>
        <v>#VALUE!</v>
      </c>
      <c r="N667" s="56" t="e">
        <f t="shared" ca="1" si="9"/>
        <v>#VALUE!</v>
      </c>
      <c r="P667" s="51"/>
      <c r="Q667" s="51"/>
      <c r="S667" s="51"/>
      <c r="T667" s="51"/>
      <c r="Z667" s="55" t="str">
        <f t="shared" si="10"/>
        <v>MOI</v>
      </c>
      <c r="AF667" s="51"/>
      <c r="AG667" s="51"/>
      <c r="AH667" s="51"/>
      <c r="AI667" s="52"/>
      <c r="AJ667" s="52"/>
      <c r="AK667" s="52"/>
      <c r="AL667" s="51"/>
      <c r="AM667" s="51"/>
      <c r="AN667" s="51"/>
      <c r="AO667" s="52"/>
      <c r="AP667" s="52"/>
      <c r="AQ667" s="52"/>
      <c r="AR667" s="51"/>
      <c r="AS667" s="51"/>
      <c r="AT667" s="51"/>
      <c r="AU667" s="52"/>
      <c r="AV667" s="52"/>
      <c r="AW667" s="52"/>
      <c r="AX667" s="51"/>
      <c r="AY667" s="51"/>
      <c r="AZ667" s="51"/>
      <c r="BA667" s="52"/>
      <c r="BB667" s="52"/>
      <c r="BC667" s="52"/>
    </row>
    <row r="668" spans="1:55" ht="13" x14ac:dyDescent="0.3">
      <c r="A668" s="23">
        <f>'4JSON'!A662</f>
        <v>94123</v>
      </c>
      <c r="B668" s="20" t="str">
        <f>'4JSON'!B662</f>
        <v>Other Wood Products Inspectors</v>
      </c>
      <c r="C668" s="24" t="str">
        <f>'4JSON'!D662</f>
        <v>MOi</v>
      </c>
      <c r="D668" s="24" t="e">
        <f ca="1">ABS(D$5-'4JSON'!C662)</f>
        <v>#VALUE!</v>
      </c>
      <c r="E668" s="24">
        <f ca="1">ABS(E$5-'4JSON'!E662)</f>
        <v>2</v>
      </c>
      <c r="F668" s="24">
        <f ca="1">ABS(F$5-'4JSON'!F662)</f>
        <v>3</v>
      </c>
      <c r="G668" s="24">
        <f ca="1">ABS(G$5-'4JSON'!G662)</f>
        <v>2</v>
      </c>
      <c r="H668" s="24">
        <f ca="1">ABS(H$5-'4JSON'!H662)</f>
        <v>3</v>
      </c>
      <c r="I668" s="24">
        <f>ABS(I$5-'4JSON'!I662)</f>
        <v>0</v>
      </c>
      <c r="J668" s="24">
        <f>ABS(J$5-'4JSON'!J662)</f>
        <v>0</v>
      </c>
      <c r="K668" s="24">
        <f>ABS(K$5-'4JSON'!K662)</f>
        <v>0</v>
      </c>
      <c r="L668" s="24">
        <f>ABS(L$5-'4JSON'!L662)</f>
        <v>0</v>
      </c>
      <c r="M668" s="53" t="e">
        <f t="shared" ca="1" si="8"/>
        <v>#VALUE!</v>
      </c>
      <c r="N668" s="56" t="e">
        <f t="shared" ca="1" si="9"/>
        <v>#VALUE!</v>
      </c>
      <c r="P668" s="51"/>
      <c r="Q668" s="51"/>
      <c r="S668" s="51"/>
      <c r="T668" s="51"/>
      <c r="Z668" s="55" t="str">
        <f t="shared" si="10"/>
        <v>MOI</v>
      </c>
      <c r="AF668" s="51"/>
      <c r="AG668" s="51"/>
      <c r="AH668" s="51"/>
      <c r="AI668" s="52"/>
      <c r="AJ668" s="52"/>
      <c r="AK668" s="52"/>
      <c r="AL668" s="51"/>
      <c r="AM668" s="51"/>
      <c r="AN668" s="51"/>
      <c r="AO668" s="52"/>
      <c r="AP668" s="52"/>
      <c r="AQ668" s="52"/>
      <c r="AR668" s="51"/>
      <c r="AS668" s="51"/>
      <c r="AT668" s="51"/>
      <c r="AU668" s="52"/>
      <c r="AV668" s="52"/>
      <c r="AW668" s="52"/>
      <c r="AX668" s="51"/>
      <c r="AY668" s="51"/>
      <c r="AZ668" s="51"/>
      <c r="BA668" s="52"/>
      <c r="BB668" s="52"/>
      <c r="BC668" s="52"/>
    </row>
    <row r="669" spans="1:55" ht="13" x14ac:dyDescent="0.3">
      <c r="A669" s="23">
        <f>'4JSON'!A663</f>
        <v>73112</v>
      </c>
      <c r="B669" s="20" t="str">
        <f>'4JSON'!B663</f>
        <v>Painters and Decorators</v>
      </c>
      <c r="C669" s="24" t="str">
        <f>'4JSON'!D663</f>
        <v>MOi</v>
      </c>
      <c r="D669" s="24" t="e">
        <f ca="1">ABS(D$5-'4JSON'!C663)</f>
        <v>#VALUE!</v>
      </c>
      <c r="E669" s="24">
        <f ca="1">ABS(E$5-'4JSON'!E663)</f>
        <v>2</v>
      </c>
      <c r="F669" s="24">
        <f ca="1">ABS(F$5-'4JSON'!F663)</f>
        <v>3</v>
      </c>
      <c r="G669" s="24">
        <f ca="1">ABS(G$5-'4JSON'!G663)</f>
        <v>2</v>
      </c>
      <c r="H669" s="24">
        <f ca="1">ABS(H$5-'4JSON'!H663)</f>
        <v>3</v>
      </c>
      <c r="I669" s="24">
        <f>ABS(I$5-'4JSON'!I663)</f>
        <v>0</v>
      </c>
      <c r="J669" s="24">
        <f>ABS(J$5-'4JSON'!J663)</f>
        <v>0</v>
      </c>
      <c r="K669" s="24">
        <f>ABS(K$5-'4JSON'!K663)</f>
        <v>0</v>
      </c>
      <c r="L669" s="24">
        <f>ABS(L$5-'4JSON'!L663)</f>
        <v>0</v>
      </c>
      <c r="M669" s="53" t="e">
        <f t="shared" ca="1" si="8"/>
        <v>#VALUE!</v>
      </c>
      <c r="N669" s="56" t="e">
        <f t="shared" ca="1" si="9"/>
        <v>#VALUE!</v>
      </c>
      <c r="P669" s="51"/>
      <c r="Q669" s="51"/>
      <c r="S669" s="51"/>
      <c r="T669" s="51"/>
      <c r="Z669" s="55" t="str">
        <f t="shared" si="10"/>
        <v>MOI</v>
      </c>
      <c r="AF669" s="51"/>
      <c r="AG669" s="51"/>
      <c r="AH669" s="51"/>
      <c r="AI669" s="52"/>
      <c r="AJ669" s="52"/>
      <c r="AK669" s="52"/>
      <c r="AL669" s="51"/>
      <c r="AM669" s="51"/>
      <c r="AN669" s="51"/>
      <c r="AO669" s="52"/>
      <c r="AP669" s="52"/>
      <c r="AQ669" s="52"/>
      <c r="AR669" s="51"/>
      <c r="AS669" s="51"/>
      <c r="AT669" s="51"/>
      <c r="AU669" s="52"/>
      <c r="AV669" s="52"/>
      <c r="AW669" s="52"/>
      <c r="AX669" s="51"/>
      <c r="AY669" s="51"/>
      <c r="AZ669" s="51"/>
      <c r="BA669" s="52"/>
      <c r="BB669" s="52"/>
      <c r="BC669" s="52"/>
    </row>
    <row r="670" spans="1:55" ht="13" x14ac:dyDescent="0.3">
      <c r="A670" s="23">
        <f>'4JSON'!A664</f>
        <v>94122</v>
      </c>
      <c r="B670" s="20" t="str">
        <f>'4JSON'!B664</f>
        <v>Paper Converting Machine Operators</v>
      </c>
      <c r="C670" s="24" t="str">
        <f>'4JSON'!D664</f>
        <v>MOi</v>
      </c>
      <c r="D670" s="24" t="e">
        <f ca="1">ABS(D$5-'4JSON'!C664)</f>
        <v>#VALUE!</v>
      </c>
      <c r="E670" s="24">
        <f ca="1">ABS(E$5-'4JSON'!E664)</f>
        <v>2</v>
      </c>
      <c r="F670" s="24">
        <f ca="1">ABS(F$5-'4JSON'!F664)</f>
        <v>3</v>
      </c>
      <c r="G670" s="24">
        <f ca="1">ABS(G$5-'4JSON'!G664)</f>
        <v>2</v>
      </c>
      <c r="H670" s="24">
        <f ca="1">ABS(H$5-'4JSON'!H664)</f>
        <v>3</v>
      </c>
      <c r="I670" s="24">
        <f>ABS(I$5-'4JSON'!I664)</f>
        <v>0</v>
      </c>
      <c r="J670" s="24">
        <f>ABS(J$5-'4JSON'!J664)</f>
        <v>0</v>
      </c>
      <c r="K670" s="24">
        <f>ABS(K$5-'4JSON'!K664)</f>
        <v>0</v>
      </c>
      <c r="L670" s="24">
        <f>ABS(L$5-'4JSON'!L664)</f>
        <v>0</v>
      </c>
      <c r="M670" s="53" t="e">
        <f t="shared" ca="1" si="8"/>
        <v>#VALUE!</v>
      </c>
      <c r="N670" s="56" t="e">
        <f t="shared" ca="1" si="9"/>
        <v>#VALUE!</v>
      </c>
      <c r="P670" s="51"/>
      <c r="Q670" s="51"/>
      <c r="S670" s="51"/>
      <c r="T670" s="51"/>
      <c r="Z670" s="55" t="str">
        <f t="shared" si="10"/>
        <v>MOI</v>
      </c>
      <c r="AF670" s="51"/>
      <c r="AG670" s="51"/>
      <c r="AH670" s="51"/>
      <c r="AI670" s="52"/>
      <c r="AJ670" s="52"/>
      <c r="AK670" s="52"/>
      <c r="AL670" s="51"/>
      <c r="AM670" s="51"/>
      <c r="AN670" s="51"/>
      <c r="AO670" s="52"/>
      <c r="AP670" s="52"/>
      <c r="AQ670" s="52"/>
      <c r="AR670" s="51"/>
      <c r="AS670" s="51"/>
      <c r="AT670" s="51"/>
      <c r="AU670" s="52"/>
      <c r="AV670" s="52"/>
      <c r="AW670" s="52"/>
      <c r="AX670" s="51"/>
      <c r="AY670" s="51"/>
      <c r="AZ670" s="51"/>
      <c r="BA670" s="52"/>
      <c r="BB670" s="52"/>
      <c r="BC670" s="52"/>
    </row>
    <row r="671" spans="1:55" ht="13" x14ac:dyDescent="0.3">
      <c r="A671" s="23">
        <f>'4JSON'!A665</f>
        <v>73102</v>
      </c>
      <c r="B671" s="20" t="str">
        <f>'4JSON'!B665</f>
        <v>Plasterers</v>
      </c>
      <c r="C671" s="24" t="str">
        <f>'4JSON'!D665</f>
        <v>MOi</v>
      </c>
      <c r="D671" s="24" t="e">
        <f ca="1">ABS(D$5-'4JSON'!C665)</f>
        <v>#VALUE!</v>
      </c>
      <c r="E671" s="24">
        <f ca="1">ABS(E$5-'4JSON'!E665)</f>
        <v>2</v>
      </c>
      <c r="F671" s="24">
        <f ca="1">ABS(F$5-'4JSON'!F665)</f>
        <v>3</v>
      </c>
      <c r="G671" s="24">
        <f ca="1">ABS(G$5-'4JSON'!G665)</f>
        <v>2</v>
      </c>
      <c r="H671" s="24">
        <f ca="1">ABS(H$5-'4JSON'!H665)</f>
        <v>3</v>
      </c>
      <c r="I671" s="24">
        <f>ABS(I$5-'4JSON'!I665)</f>
        <v>0</v>
      </c>
      <c r="J671" s="24">
        <f>ABS(J$5-'4JSON'!J665)</f>
        <v>0</v>
      </c>
      <c r="K671" s="24">
        <f>ABS(K$5-'4JSON'!K665)</f>
        <v>0</v>
      </c>
      <c r="L671" s="24">
        <f>ABS(L$5-'4JSON'!L665)</f>
        <v>0</v>
      </c>
      <c r="M671" s="53" t="e">
        <f t="shared" ca="1" si="8"/>
        <v>#VALUE!</v>
      </c>
      <c r="N671" s="56" t="e">
        <f t="shared" ca="1" si="9"/>
        <v>#VALUE!</v>
      </c>
      <c r="P671" s="51"/>
      <c r="Q671" s="51"/>
      <c r="S671" s="51"/>
      <c r="T671" s="51"/>
      <c r="Z671" s="55" t="str">
        <f t="shared" si="10"/>
        <v>MOI</v>
      </c>
      <c r="AF671" s="51"/>
      <c r="AG671" s="51"/>
      <c r="AH671" s="51"/>
      <c r="AI671" s="52"/>
      <c r="AJ671" s="52"/>
      <c r="AK671" s="52"/>
      <c r="AL671" s="51"/>
      <c r="AM671" s="51"/>
      <c r="AN671" s="51"/>
      <c r="AO671" s="52"/>
      <c r="AP671" s="52"/>
      <c r="AQ671" s="52"/>
      <c r="AR671" s="51"/>
      <c r="AS671" s="51"/>
      <c r="AT671" s="51"/>
      <c r="AU671" s="52"/>
      <c r="AV671" s="52"/>
      <c r="AW671" s="52"/>
      <c r="AX671" s="51"/>
      <c r="AY671" s="51"/>
      <c r="AZ671" s="51"/>
      <c r="BA671" s="52"/>
      <c r="BB671" s="52"/>
      <c r="BC671" s="52"/>
    </row>
    <row r="672" spans="1:55" ht="13" x14ac:dyDescent="0.3">
      <c r="A672" s="23">
        <f>'4JSON'!A666</f>
        <v>94212</v>
      </c>
      <c r="B672" s="20" t="str">
        <f>'4JSON'!B666</f>
        <v>Plastics Products Inspectors</v>
      </c>
      <c r="C672" s="24" t="str">
        <f>'4JSON'!D666</f>
        <v>MOi</v>
      </c>
      <c r="D672" s="24" t="e">
        <f ca="1">ABS(D$5-'4JSON'!C666)</f>
        <v>#VALUE!</v>
      </c>
      <c r="E672" s="24">
        <f ca="1">ABS(E$5-'4JSON'!E666)</f>
        <v>2</v>
      </c>
      <c r="F672" s="24">
        <f ca="1">ABS(F$5-'4JSON'!F666)</f>
        <v>3</v>
      </c>
      <c r="G672" s="24">
        <f ca="1">ABS(G$5-'4JSON'!G666)</f>
        <v>2</v>
      </c>
      <c r="H672" s="24">
        <f ca="1">ABS(H$5-'4JSON'!H666)</f>
        <v>3</v>
      </c>
      <c r="I672" s="24">
        <f>ABS(I$5-'4JSON'!I666)</f>
        <v>0</v>
      </c>
      <c r="J672" s="24">
        <f>ABS(J$5-'4JSON'!J666)</f>
        <v>0</v>
      </c>
      <c r="K672" s="24">
        <f>ABS(K$5-'4JSON'!K666)</f>
        <v>0</v>
      </c>
      <c r="L672" s="24">
        <f>ABS(L$5-'4JSON'!L666)</f>
        <v>0</v>
      </c>
      <c r="M672" s="53" t="e">
        <f t="shared" ca="1" si="8"/>
        <v>#VALUE!</v>
      </c>
      <c r="N672" s="56" t="e">
        <f t="shared" ca="1" si="9"/>
        <v>#VALUE!</v>
      </c>
      <c r="P672" s="51"/>
      <c r="Q672" s="51"/>
      <c r="S672" s="51"/>
      <c r="T672" s="51"/>
      <c r="Z672" s="55" t="str">
        <f t="shared" si="10"/>
        <v>MOI</v>
      </c>
      <c r="AF672" s="51"/>
      <c r="AG672" s="51"/>
      <c r="AH672" s="51"/>
      <c r="AI672" s="52"/>
      <c r="AJ672" s="52"/>
      <c r="AK672" s="52"/>
      <c r="AL672" s="51"/>
      <c r="AM672" s="51"/>
      <c r="AN672" s="51"/>
      <c r="AO672" s="52"/>
      <c r="AP672" s="52"/>
      <c r="AQ672" s="52"/>
      <c r="AR672" s="51"/>
      <c r="AS672" s="51"/>
      <c r="AT672" s="51"/>
      <c r="AU672" s="52"/>
      <c r="AV672" s="52"/>
      <c r="AW672" s="52"/>
      <c r="AX672" s="51"/>
      <c r="AY672" s="51"/>
      <c r="AZ672" s="51"/>
      <c r="BA672" s="52"/>
      <c r="BB672" s="52"/>
      <c r="BC672" s="52"/>
    </row>
    <row r="673" spans="1:55" ht="13" x14ac:dyDescent="0.3">
      <c r="A673" s="23">
        <f>'4JSON'!A667</f>
        <v>94151</v>
      </c>
      <c r="B673" s="20" t="str">
        <f>'4JSON'!B667</f>
        <v>Pre-flight Operators</v>
      </c>
      <c r="C673" s="24" t="str">
        <f>'4JSON'!D667</f>
        <v>MOi</v>
      </c>
      <c r="D673" s="24" t="e">
        <f ca="1">ABS(D$5-'4JSON'!C667)</f>
        <v>#VALUE!</v>
      </c>
      <c r="E673" s="24">
        <f ca="1">ABS(E$5-'4JSON'!E667)</f>
        <v>2</v>
      </c>
      <c r="F673" s="24">
        <f ca="1">ABS(F$5-'4JSON'!F667)</f>
        <v>3</v>
      </c>
      <c r="G673" s="24">
        <f ca="1">ABS(G$5-'4JSON'!G667)</f>
        <v>2</v>
      </c>
      <c r="H673" s="24">
        <f ca="1">ABS(H$5-'4JSON'!H667)</f>
        <v>3</v>
      </c>
      <c r="I673" s="24">
        <f>ABS(I$5-'4JSON'!I667)</f>
        <v>0</v>
      </c>
      <c r="J673" s="24">
        <f>ABS(J$5-'4JSON'!J667)</f>
        <v>0</v>
      </c>
      <c r="K673" s="24">
        <f>ABS(K$5-'4JSON'!K667)</f>
        <v>0</v>
      </c>
      <c r="L673" s="24">
        <f>ABS(L$5-'4JSON'!L667)</f>
        <v>0</v>
      </c>
      <c r="M673" s="53" t="e">
        <f t="shared" ca="1" si="8"/>
        <v>#VALUE!</v>
      </c>
      <c r="N673" s="56" t="e">
        <f t="shared" ca="1" si="9"/>
        <v>#VALUE!</v>
      </c>
      <c r="P673" s="51"/>
      <c r="Q673" s="51"/>
      <c r="S673" s="51"/>
      <c r="T673" s="51"/>
      <c r="Z673" s="55" t="str">
        <f t="shared" si="10"/>
        <v>MOI</v>
      </c>
      <c r="AF673" s="51"/>
      <c r="AG673" s="51"/>
      <c r="AH673" s="51"/>
      <c r="AI673" s="52"/>
      <c r="AJ673" s="52"/>
      <c r="AK673" s="52"/>
      <c r="AL673" s="51"/>
      <c r="AM673" s="51"/>
      <c r="AN673" s="51"/>
      <c r="AO673" s="52"/>
      <c r="AP673" s="52"/>
      <c r="AQ673" s="52"/>
      <c r="AR673" s="51"/>
      <c r="AS673" s="51"/>
      <c r="AT673" s="51"/>
      <c r="AU673" s="52"/>
      <c r="AV673" s="52"/>
      <c r="AW673" s="52"/>
      <c r="AX673" s="51"/>
      <c r="AY673" s="51"/>
      <c r="AZ673" s="51"/>
      <c r="BA673" s="52"/>
      <c r="BB673" s="52"/>
      <c r="BC673" s="52"/>
    </row>
    <row r="674" spans="1:55" ht="13" x14ac:dyDescent="0.3">
      <c r="A674" s="23">
        <f>'4JSON'!A668</f>
        <v>73110</v>
      </c>
      <c r="B674" s="20" t="str">
        <f>'4JSON'!B668</f>
        <v>Roofers</v>
      </c>
      <c r="C674" s="24" t="str">
        <f>'4JSON'!D668</f>
        <v>MOi</v>
      </c>
      <c r="D674" s="24" t="e">
        <f ca="1">ABS(D$5-'4JSON'!C668)</f>
        <v>#VALUE!</v>
      </c>
      <c r="E674" s="24">
        <f ca="1">ABS(E$5-'4JSON'!E668)</f>
        <v>2</v>
      </c>
      <c r="F674" s="24">
        <f ca="1">ABS(F$5-'4JSON'!F668)</f>
        <v>3</v>
      </c>
      <c r="G674" s="24">
        <f ca="1">ABS(G$5-'4JSON'!G668)</f>
        <v>2</v>
      </c>
      <c r="H674" s="24">
        <f ca="1">ABS(H$5-'4JSON'!H668)</f>
        <v>3</v>
      </c>
      <c r="I674" s="24">
        <f>ABS(I$5-'4JSON'!I668)</f>
        <v>0</v>
      </c>
      <c r="J674" s="24">
        <f>ABS(J$5-'4JSON'!J668)</f>
        <v>0</v>
      </c>
      <c r="K674" s="24">
        <f>ABS(K$5-'4JSON'!K668)</f>
        <v>0</v>
      </c>
      <c r="L674" s="24">
        <f>ABS(L$5-'4JSON'!L668)</f>
        <v>0</v>
      </c>
      <c r="M674" s="53" t="e">
        <f t="shared" ca="1" si="8"/>
        <v>#VALUE!</v>
      </c>
      <c r="N674" s="56" t="e">
        <f t="shared" ca="1" si="9"/>
        <v>#VALUE!</v>
      </c>
      <c r="P674" s="51"/>
      <c r="Q674" s="51"/>
      <c r="S674" s="51"/>
      <c r="T674" s="51"/>
      <c r="Z674" s="55" t="str">
        <f t="shared" si="10"/>
        <v>MOI</v>
      </c>
      <c r="AF674" s="51"/>
      <c r="AG674" s="51"/>
      <c r="AH674" s="51"/>
      <c r="AI674" s="52"/>
      <c r="AJ674" s="52"/>
      <c r="AK674" s="52"/>
      <c r="AL674" s="51"/>
      <c r="AM674" s="51"/>
      <c r="AN674" s="51"/>
      <c r="AO674" s="52"/>
      <c r="AP674" s="52"/>
      <c r="AQ674" s="52"/>
      <c r="AR674" s="51"/>
      <c r="AS674" s="51"/>
      <c r="AT674" s="51"/>
      <c r="AU674" s="52"/>
      <c r="AV674" s="52"/>
      <c r="AW674" s="52"/>
      <c r="AX674" s="51"/>
      <c r="AY674" s="51"/>
      <c r="AZ674" s="51"/>
      <c r="BA674" s="52"/>
      <c r="BB674" s="52"/>
      <c r="BC674" s="52"/>
    </row>
    <row r="675" spans="1:55" ht="13" x14ac:dyDescent="0.3">
      <c r="A675" s="23">
        <f>'4JSON'!A669</f>
        <v>73110</v>
      </c>
      <c r="B675" s="20" t="str">
        <f>'4JSON'!B669</f>
        <v>Shinglers</v>
      </c>
      <c r="C675" s="24" t="str">
        <f>'4JSON'!D669</f>
        <v>MOi</v>
      </c>
      <c r="D675" s="24" t="e">
        <f ca="1">ABS(D$5-'4JSON'!C669)</f>
        <v>#VALUE!</v>
      </c>
      <c r="E675" s="24">
        <f ca="1">ABS(E$5-'4JSON'!E669)</f>
        <v>2</v>
      </c>
      <c r="F675" s="24">
        <f ca="1">ABS(F$5-'4JSON'!F669)</f>
        <v>3</v>
      </c>
      <c r="G675" s="24">
        <f ca="1">ABS(G$5-'4JSON'!G669)</f>
        <v>2</v>
      </c>
      <c r="H675" s="24">
        <f ca="1">ABS(H$5-'4JSON'!H669)</f>
        <v>3</v>
      </c>
      <c r="I675" s="24">
        <f>ABS(I$5-'4JSON'!I669)</f>
        <v>0</v>
      </c>
      <c r="J675" s="24">
        <f>ABS(J$5-'4JSON'!J669)</f>
        <v>0</v>
      </c>
      <c r="K675" s="24">
        <f>ABS(K$5-'4JSON'!K669)</f>
        <v>0</v>
      </c>
      <c r="L675" s="24">
        <f>ABS(L$5-'4JSON'!L669)</f>
        <v>0</v>
      </c>
      <c r="M675" s="53" t="e">
        <f t="shared" ca="1" si="8"/>
        <v>#VALUE!</v>
      </c>
      <c r="N675" s="56" t="e">
        <f t="shared" ca="1" si="9"/>
        <v>#VALUE!</v>
      </c>
      <c r="P675" s="51"/>
      <c r="Q675" s="51"/>
      <c r="S675" s="51"/>
      <c r="T675" s="51"/>
      <c r="Z675" s="55" t="str">
        <f t="shared" si="10"/>
        <v>MOI</v>
      </c>
      <c r="AF675" s="51"/>
      <c r="AG675" s="51"/>
      <c r="AH675" s="51"/>
      <c r="AI675" s="52"/>
      <c r="AJ675" s="52"/>
      <c r="AK675" s="52"/>
      <c r="AL675" s="51"/>
      <c r="AM675" s="51"/>
      <c r="AN675" s="51"/>
      <c r="AO675" s="52"/>
      <c r="AP675" s="52"/>
      <c r="AQ675" s="52"/>
      <c r="AR675" s="51"/>
      <c r="AS675" s="51"/>
      <c r="AT675" s="51"/>
      <c r="AU675" s="52"/>
      <c r="AV675" s="52"/>
      <c r="AW675" s="52"/>
      <c r="AX675" s="51"/>
      <c r="AY675" s="51"/>
      <c r="AZ675" s="51"/>
      <c r="BA675" s="52"/>
      <c r="BB675" s="52"/>
      <c r="BC675" s="52"/>
    </row>
    <row r="676" spans="1:55" ht="13" x14ac:dyDescent="0.3">
      <c r="A676" s="23">
        <f>'4JSON'!A670</f>
        <v>22222</v>
      </c>
      <c r="B676" s="20" t="str">
        <f>'4JSON'!B670</f>
        <v>Systems Testing Technicians</v>
      </c>
      <c r="C676" s="24" t="str">
        <f>'4JSON'!D670</f>
        <v>MOi</v>
      </c>
      <c r="D676" s="24" t="e">
        <f ca="1">ABS(D$5-'4JSON'!C670)</f>
        <v>#VALUE!</v>
      </c>
      <c r="E676" s="24">
        <f ca="1">ABS(E$5-'4JSON'!E670)</f>
        <v>2</v>
      </c>
      <c r="F676" s="24">
        <f ca="1">ABS(F$5-'4JSON'!F670)</f>
        <v>3</v>
      </c>
      <c r="G676" s="24">
        <f ca="1">ABS(G$5-'4JSON'!G670)</f>
        <v>2</v>
      </c>
      <c r="H676" s="24">
        <f ca="1">ABS(H$5-'4JSON'!H670)</f>
        <v>3</v>
      </c>
      <c r="I676" s="24">
        <f>ABS(I$5-'4JSON'!I670)</f>
        <v>0</v>
      </c>
      <c r="J676" s="24">
        <f>ABS(J$5-'4JSON'!J670)</f>
        <v>0</v>
      </c>
      <c r="K676" s="24">
        <f>ABS(K$5-'4JSON'!K670)</f>
        <v>0</v>
      </c>
      <c r="L676" s="24">
        <f>ABS(L$5-'4JSON'!L670)</f>
        <v>0</v>
      </c>
      <c r="M676" s="53" t="e">
        <f t="shared" ca="1" si="8"/>
        <v>#VALUE!</v>
      </c>
      <c r="N676" s="56" t="e">
        <f t="shared" ca="1" si="9"/>
        <v>#VALUE!</v>
      </c>
      <c r="P676" s="51"/>
      <c r="Q676" s="51"/>
      <c r="S676" s="51"/>
      <c r="T676" s="51"/>
      <c r="Z676" s="55" t="str">
        <f t="shared" si="10"/>
        <v>MOI</v>
      </c>
      <c r="AF676" s="51"/>
      <c r="AG676" s="51"/>
      <c r="AH676" s="51"/>
      <c r="AI676" s="52"/>
      <c r="AJ676" s="52"/>
      <c r="AK676" s="52"/>
      <c r="AL676" s="51"/>
      <c r="AM676" s="51"/>
      <c r="AN676" s="51"/>
      <c r="AO676" s="52"/>
      <c r="AP676" s="52"/>
      <c r="AQ676" s="52"/>
      <c r="AR676" s="51"/>
      <c r="AS676" s="51"/>
      <c r="AT676" s="51"/>
      <c r="AU676" s="52"/>
      <c r="AV676" s="52"/>
      <c r="AW676" s="52"/>
      <c r="AX676" s="51"/>
      <c r="AY676" s="51"/>
      <c r="AZ676" s="51"/>
      <c r="BA676" s="52"/>
      <c r="BB676" s="52"/>
      <c r="BC676" s="52"/>
    </row>
    <row r="677" spans="1:55" ht="13" x14ac:dyDescent="0.3">
      <c r="A677" s="23">
        <f>'4JSON'!A671</f>
        <v>94130</v>
      </c>
      <c r="B677" s="20" t="str">
        <f>'4JSON'!B671</f>
        <v>Textile Fibre and Yarn Preparation Machine Operators</v>
      </c>
      <c r="C677" s="24" t="str">
        <f>'4JSON'!D671</f>
        <v>MOi</v>
      </c>
      <c r="D677" s="24" t="e">
        <f ca="1">ABS(D$5-'4JSON'!C671)</f>
        <v>#VALUE!</v>
      </c>
      <c r="E677" s="24">
        <f ca="1">ABS(E$5-'4JSON'!E671)</f>
        <v>2</v>
      </c>
      <c r="F677" s="24">
        <f ca="1">ABS(F$5-'4JSON'!F671)</f>
        <v>3</v>
      </c>
      <c r="G677" s="24">
        <f ca="1">ABS(G$5-'4JSON'!G671)</f>
        <v>2</v>
      </c>
      <c r="H677" s="24">
        <f ca="1">ABS(H$5-'4JSON'!H671)</f>
        <v>3</v>
      </c>
      <c r="I677" s="24">
        <f>ABS(I$5-'4JSON'!I671)</f>
        <v>0</v>
      </c>
      <c r="J677" s="24">
        <f>ABS(J$5-'4JSON'!J671)</f>
        <v>0</v>
      </c>
      <c r="K677" s="24">
        <f>ABS(K$5-'4JSON'!K671)</f>
        <v>0</v>
      </c>
      <c r="L677" s="24">
        <f>ABS(L$5-'4JSON'!L671)</f>
        <v>0</v>
      </c>
      <c r="M677" s="53" t="e">
        <f t="shared" ca="1" si="8"/>
        <v>#VALUE!</v>
      </c>
      <c r="N677" s="56" t="e">
        <f t="shared" ca="1" si="9"/>
        <v>#VALUE!</v>
      </c>
      <c r="P677" s="51"/>
      <c r="Q677" s="51"/>
      <c r="S677" s="51"/>
      <c r="T677" s="51"/>
      <c r="Z677" s="55" t="str">
        <f t="shared" si="10"/>
        <v>MOI</v>
      </c>
      <c r="AF677" s="51"/>
      <c r="AG677" s="51"/>
      <c r="AH677" s="51"/>
      <c r="AI677" s="52"/>
      <c r="AJ677" s="52"/>
      <c r="AK677" s="52"/>
      <c r="AL677" s="51"/>
      <c r="AM677" s="51"/>
      <c r="AN677" s="51"/>
      <c r="AO677" s="52"/>
      <c r="AP677" s="52"/>
      <c r="AQ677" s="52"/>
      <c r="AR677" s="51"/>
      <c r="AS677" s="51"/>
      <c r="AT677" s="51"/>
      <c r="AU677" s="52"/>
      <c r="AV677" s="52"/>
      <c r="AW677" s="52"/>
      <c r="AX677" s="51"/>
      <c r="AY677" s="51"/>
      <c r="AZ677" s="51"/>
      <c r="BA677" s="52"/>
      <c r="BB677" s="52"/>
      <c r="BC677" s="52"/>
    </row>
    <row r="678" spans="1:55" ht="13" x14ac:dyDescent="0.3">
      <c r="A678" s="23">
        <f>'4JSON'!A672</f>
        <v>94140</v>
      </c>
      <c r="B678" s="20" t="str">
        <f>'4JSON'!B672</f>
        <v>Tobacco Processing Machine Operators</v>
      </c>
      <c r="C678" s="24" t="str">
        <f>'4JSON'!D672</f>
        <v>MOi</v>
      </c>
      <c r="D678" s="24" t="e">
        <f ca="1">ABS(D$5-'4JSON'!C672)</f>
        <v>#VALUE!</v>
      </c>
      <c r="E678" s="24">
        <f ca="1">ABS(E$5-'4JSON'!E672)</f>
        <v>2</v>
      </c>
      <c r="F678" s="24">
        <f ca="1">ABS(F$5-'4JSON'!F672)</f>
        <v>3</v>
      </c>
      <c r="G678" s="24">
        <f ca="1">ABS(G$5-'4JSON'!G672)</f>
        <v>2</v>
      </c>
      <c r="H678" s="24">
        <f ca="1">ABS(H$5-'4JSON'!H672)</f>
        <v>3</v>
      </c>
      <c r="I678" s="24">
        <f>ABS(I$5-'4JSON'!I672)</f>
        <v>0</v>
      </c>
      <c r="J678" s="24">
        <f>ABS(J$5-'4JSON'!J672)</f>
        <v>0</v>
      </c>
      <c r="K678" s="24">
        <f>ABS(K$5-'4JSON'!K672)</f>
        <v>0</v>
      </c>
      <c r="L678" s="24">
        <f>ABS(L$5-'4JSON'!L672)</f>
        <v>0</v>
      </c>
      <c r="M678" s="53" t="e">
        <f t="shared" ca="1" si="8"/>
        <v>#VALUE!</v>
      </c>
      <c r="N678" s="56" t="e">
        <f t="shared" ca="1" si="9"/>
        <v>#VALUE!</v>
      </c>
      <c r="P678" s="51"/>
      <c r="Q678" s="51"/>
      <c r="S678" s="51"/>
      <c r="T678" s="51"/>
      <c r="Z678" s="55" t="str">
        <f t="shared" si="10"/>
        <v>MOI</v>
      </c>
      <c r="AF678" s="51"/>
      <c r="AG678" s="51"/>
      <c r="AH678" s="51"/>
      <c r="AI678" s="52"/>
      <c r="AJ678" s="52"/>
      <c r="AK678" s="52"/>
      <c r="AL678" s="51"/>
      <c r="AM678" s="51"/>
      <c r="AN678" s="51"/>
      <c r="AO678" s="52"/>
      <c r="AP678" s="52"/>
      <c r="AQ678" s="52"/>
      <c r="AR678" s="51"/>
      <c r="AS678" s="51"/>
      <c r="AT678" s="51"/>
      <c r="AU678" s="52"/>
      <c r="AV678" s="52"/>
      <c r="AW678" s="52"/>
      <c r="AX678" s="51"/>
      <c r="AY678" s="51"/>
      <c r="AZ678" s="51"/>
      <c r="BA678" s="52"/>
      <c r="BB678" s="52"/>
      <c r="BC678" s="52"/>
    </row>
    <row r="679" spans="1:55" ht="13" x14ac:dyDescent="0.3">
      <c r="A679" s="23">
        <f>'4JSON'!A673</f>
        <v>14112</v>
      </c>
      <c r="B679" s="20" t="str">
        <f>'4JSON'!B673</f>
        <v>Typesetting Input Operators</v>
      </c>
      <c r="C679" s="24" t="str">
        <f>'4JSON'!D673</f>
        <v>MOi</v>
      </c>
      <c r="D679" s="24" t="e">
        <f ca="1">ABS(D$5-'4JSON'!C673)</f>
        <v>#VALUE!</v>
      </c>
      <c r="E679" s="24">
        <f ca="1">ABS(E$5-'4JSON'!E673)</f>
        <v>2</v>
      </c>
      <c r="F679" s="24">
        <f ca="1">ABS(F$5-'4JSON'!F673)</f>
        <v>3</v>
      </c>
      <c r="G679" s="24">
        <f ca="1">ABS(G$5-'4JSON'!G673)</f>
        <v>2</v>
      </c>
      <c r="H679" s="24">
        <f ca="1">ABS(H$5-'4JSON'!H673)</f>
        <v>3</v>
      </c>
      <c r="I679" s="24">
        <f>ABS(I$5-'4JSON'!I673)</f>
        <v>0</v>
      </c>
      <c r="J679" s="24">
        <f>ABS(J$5-'4JSON'!J673)</f>
        <v>0</v>
      </c>
      <c r="K679" s="24">
        <f>ABS(K$5-'4JSON'!K673)</f>
        <v>0</v>
      </c>
      <c r="L679" s="24">
        <f>ABS(L$5-'4JSON'!L673)</f>
        <v>0</v>
      </c>
      <c r="M679" s="53" t="e">
        <f t="shared" ca="1" si="8"/>
        <v>#VALUE!</v>
      </c>
      <c r="N679" s="56" t="e">
        <f t="shared" ca="1" si="9"/>
        <v>#VALUE!</v>
      </c>
      <c r="P679" s="51"/>
      <c r="Q679" s="51"/>
      <c r="S679" s="51"/>
      <c r="T679" s="51"/>
      <c r="Z679" s="55" t="str">
        <f t="shared" si="10"/>
        <v>MOI</v>
      </c>
      <c r="AF679" s="51"/>
      <c r="AG679" s="51"/>
      <c r="AH679" s="51"/>
      <c r="AI679" s="52"/>
      <c r="AJ679" s="52"/>
      <c r="AK679" s="52"/>
      <c r="AL679" s="51"/>
      <c r="AM679" s="51"/>
      <c r="AN679" s="51"/>
      <c r="AO679" s="52"/>
      <c r="AP679" s="52"/>
      <c r="AQ679" s="52"/>
      <c r="AR679" s="51"/>
      <c r="AS679" s="51"/>
      <c r="AT679" s="51"/>
      <c r="AU679" s="52"/>
      <c r="AV679" s="52"/>
      <c r="AW679" s="52"/>
      <c r="AX679" s="51"/>
      <c r="AY679" s="51"/>
      <c r="AZ679" s="51"/>
      <c r="BA679" s="52"/>
      <c r="BB679" s="52"/>
      <c r="BC679" s="52"/>
    </row>
    <row r="680" spans="1:55" ht="13" x14ac:dyDescent="0.3">
      <c r="A680" s="23">
        <f>'4JSON'!A674</f>
        <v>14112</v>
      </c>
      <c r="B680" s="20" t="str">
        <f>'4JSON'!B674</f>
        <v>Typesetting Output Operators</v>
      </c>
      <c r="C680" s="24" t="str">
        <f>'4JSON'!D674</f>
        <v>MOi</v>
      </c>
      <c r="D680" s="24" t="e">
        <f ca="1">ABS(D$5-'4JSON'!C674)</f>
        <v>#VALUE!</v>
      </c>
      <c r="E680" s="24">
        <f ca="1">ABS(E$5-'4JSON'!E674)</f>
        <v>2</v>
      </c>
      <c r="F680" s="24">
        <f ca="1">ABS(F$5-'4JSON'!F674)</f>
        <v>3</v>
      </c>
      <c r="G680" s="24">
        <f ca="1">ABS(G$5-'4JSON'!G674)</f>
        <v>2</v>
      </c>
      <c r="H680" s="24">
        <f ca="1">ABS(H$5-'4JSON'!H674)</f>
        <v>3</v>
      </c>
      <c r="I680" s="24">
        <f>ABS(I$5-'4JSON'!I674)</f>
        <v>0</v>
      </c>
      <c r="J680" s="24">
        <f>ABS(J$5-'4JSON'!J674)</f>
        <v>0</v>
      </c>
      <c r="K680" s="24">
        <f>ABS(K$5-'4JSON'!K674)</f>
        <v>0</v>
      </c>
      <c r="L680" s="24">
        <f>ABS(L$5-'4JSON'!L674)</f>
        <v>0</v>
      </c>
      <c r="M680" s="53" t="e">
        <f t="shared" ca="1" si="8"/>
        <v>#VALUE!</v>
      </c>
      <c r="N680" s="56" t="e">
        <f t="shared" ca="1" si="9"/>
        <v>#VALUE!</v>
      </c>
      <c r="P680" s="51"/>
      <c r="Q680" s="51"/>
      <c r="S680" s="51"/>
      <c r="T680" s="51"/>
      <c r="Z680" s="55" t="str">
        <f t="shared" si="10"/>
        <v>MOI</v>
      </c>
      <c r="AF680" s="51"/>
      <c r="AG680" s="51"/>
      <c r="AH680" s="51"/>
      <c r="AI680" s="52"/>
      <c r="AJ680" s="52"/>
      <c r="AK680" s="52"/>
      <c r="AL680" s="51"/>
      <c r="AM680" s="51"/>
      <c r="AN680" s="51"/>
      <c r="AO680" s="52"/>
      <c r="AP680" s="52"/>
      <c r="AQ680" s="52"/>
      <c r="AR680" s="51"/>
      <c r="AS680" s="51"/>
      <c r="AT680" s="51"/>
      <c r="AU680" s="52"/>
      <c r="AV680" s="52"/>
      <c r="AW680" s="52"/>
      <c r="AX680" s="51"/>
      <c r="AY680" s="51"/>
      <c r="AZ680" s="51"/>
      <c r="BA680" s="52"/>
      <c r="BB680" s="52"/>
      <c r="BC680" s="52"/>
    </row>
    <row r="681" spans="1:55" ht="13" x14ac:dyDescent="0.3">
      <c r="A681" s="23">
        <f>'4JSON'!A675</f>
        <v>74204</v>
      </c>
      <c r="B681" s="20" t="str">
        <f>'4JSON'!B675</f>
        <v>Waterworks Maintenance Workers</v>
      </c>
      <c r="C681" s="24" t="str">
        <f>'4JSON'!D675</f>
        <v>MOi</v>
      </c>
      <c r="D681" s="24" t="e">
        <f ca="1">ABS(D$5-'4JSON'!C675)</f>
        <v>#VALUE!</v>
      </c>
      <c r="E681" s="24">
        <f ca="1">ABS(E$5-'4JSON'!E675)</f>
        <v>2</v>
      </c>
      <c r="F681" s="24">
        <f ca="1">ABS(F$5-'4JSON'!F675)</f>
        <v>3</v>
      </c>
      <c r="G681" s="24">
        <f ca="1">ABS(G$5-'4JSON'!G675)</f>
        <v>2</v>
      </c>
      <c r="H681" s="24">
        <f ca="1">ABS(H$5-'4JSON'!H675)</f>
        <v>3</v>
      </c>
      <c r="I681" s="24">
        <f>ABS(I$5-'4JSON'!I675)</f>
        <v>0</v>
      </c>
      <c r="J681" s="24">
        <f>ABS(J$5-'4JSON'!J675)</f>
        <v>0</v>
      </c>
      <c r="K681" s="24">
        <f>ABS(K$5-'4JSON'!K675)</f>
        <v>0</v>
      </c>
      <c r="L681" s="24">
        <f>ABS(L$5-'4JSON'!L675)</f>
        <v>0</v>
      </c>
      <c r="M681" s="53" t="e">
        <f t="shared" ca="1" si="8"/>
        <v>#VALUE!</v>
      </c>
      <c r="N681" s="56" t="e">
        <f t="shared" ca="1" si="9"/>
        <v>#VALUE!</v>
      </c>
      <c r="P681" s="51"/>
      <c r="Q681" s="51"/>
      <c r="S681" s="51"/>
      <c r="T681" s="51"/>
      <c r="Z681" s="55" t="str">
        <f t="shared" si="10"/>
        <v>MOI</v>
      </c>
      <c r="AF681" s="51"/>
      <c r="AG681" s="51"/>
      <c r="AH681" s="51"/>
      <c r="AI681" s="52"/>
      <c r="AJ681" s="52"/>
      <c r="AK681" s="52"/>
      <c r="AL681" s="51"/>
      <c r="AM681" s="51"/>
      <c r="AN681" s="51"/>
      <c r="AO681" s="52"/>
      <c r="AP681" s="52"/>
      <c r="AQ681" s="52"/>
      <c r="AR681" s="51"/>
      <c r="AS681" s="51"/>
      <c r="AT681" s="51"/>
      <c r="AU681" s="52"/>
      <c r="AV681" s="52"/>
      <c r="AW681" s="52"/>
      <c r="AX681" s="51"/>
      <c r="AY681" s="51"/>
      <c r="AZ681" s="51"/>
      <c r="BA681" s="52"/>
      <c r="BB681" s="52"/>
      <c r="BC681" s="52"/>
    </row>
    <row r="682" spans="1:55" ht="13" x14ac:dyDescent="0.3">
      <c r="A682" s="23">
        <f>'4JSON'!A676</f>
        <v>22110</v>
      </c>
      <c r="B682" s="20" t="str">
        <f>'4JSON'!B676</f>
        <v>Biological Technicians</v>
      </c>
      <c r="C682" s="24" t="str">
        <f>'4JSON'!D676</f>
        <v>Moi</v>
      </c>
      <c r="D682" s="24" t="e">
        <f ca="1">ABS(D$5-'4JSON'!C676)</f>
        <v>#VALUE!</v>
      </c>
      <c r="E682" s="24">
        <f ca="1">ABS(E$5-'4JSON'!E676)</f>
        <v>2</v>
      </c>
      <c r="F682" s="24">
        <f ca="1">ABS(F$5-'4JSON'!F676)</f>
        <v>3</v>
      </c>
      <c r="G682" s="24">
        <f ca="1">ABS(G$5-'4JSON'!G676)</f>
        <v>2</v>
      </c>
      <c r="H682" s="24">
        <f ca="1">ABS(H$5-'4JSON'!H676)</f>
        <v>3</v>
      </c>
      <c r="I682" s="24">
        <f>ABS(I$5-'4JSON'!I676)</f>
        <v>0</v>
      </c>
      <c r="J682" s="24">
        <f>ABS(J$5-'4JSON'!J676)</f>
        <v>0</v>
      </c>
      <c r="K682" s="24">
        <f>ABS(K$5-'4JSON'!K676)</f>
        <v>0</v>
      </c>
      <c r="L682" s="24">
        <f>ABS(L$5-'4JSON'!L676)</f>
        <v>0</v>
      </c>
      <c r="M682" s="53" t="e">
        <f t="shared" ca="1" si="8"/>
        <v>#VALUE!</v>
      </c>
      <c r="N682" s="56" t="e">
        <f t="shared" ca="1" si="9"/>
        <v>#VALUE!</v>
      </c>
      <c r="P682" s="51"/>
      <c r="Q682" s="51"/>
      <c r="S682" s="51"/>
      <c r="T682" s="51"/>
      <c r="Z682" s="55" t="str">
        <f t="shared" si="10"/>
        <v>MOI</v>
      </c>
      <c r="AF682" s="51"/>
      <c r="AG682" s="51"/>
      <c r="AH682" s="51"/>
      <c r="AI682" s="52"/>
      <c r="AJ682" s="52"/>
      <c r="AK682" s="52"/>
      <c r="AL682" s="51"/>
      <c r="AM682" s="51"/>
      <c r="AN682" s="51"/>
      <c r="AO682" s="52"/>
      <c r="AP682" s="52"/>
      <c r="AQ682" s="52"/>
      <c r="AR682" s="51"/>
      <c r="AS682" s="51"/>
      <c r="AT682" s="51"/>
      <c r="AU682" s="52"/>
      <c r="AV682" s="52"/>
      <c r="AW682" s="52"/>
      <c r="AX682" s="51"/>
      <c r="AY682" s="51"/>
      <c r="AZ682" s="51"/>
      <c r="BA682" s="52"/>
      <c r="BB682" s="52"/>
      <c r="BC682" s="52"/>
    </row>
    <row r="683" spans="1:55" ht="13" x14ac:dyDescent="0.3">
      <c r="A683" s="23">
        <f>'4JSON'!A677</f>
        <v>94142</v>
      </c>
      <c r="B683" s="20" t="str">
        <f>'4JSON'!B677</f>
        <v>Fish Plant Cutters and Cleaners</v>
      </c>
      <c r="C683" s="24" t="str">
        <f>'4JSON'!D677</f>
        <v>Moi</v>
      </c>
      <c r="D683" s="24" t="e">
        <f ca="1">ABS(D$5-'4JSON'!C677)</f>
        <v>#VALUE!</v>
      </c>
      <c r="E683" s="24">
        <f ca="1">ABS(E$5-'4JSON'!E677)</f>
        <v>2</v>
      </c>
      <c r="F683" s="24">
        <f ca="1">ABS(F$5-'4JSON'!F677)</f>
        <v>3</v>
      </c>
      <c r="G683" s="24">
        <f ca="1">ABS(G$5-'4JSON'!G677)</f>
        <v>2</v>
      </c>
      <c r="H683" s="24">
        <f ca="1">ABS(H$5-'4JSON'!H677)</f>
        <v>3</v>
      </c>
      <c r="I683" s="24">
        <f>ABS(I$5-'4JSON'!I677)</f>
        <v>0</v>
      </c>
      <c r="J683" s="24">
        <f>ABS(J$5-'4JSON'!J677)</f>
        <v>0</v>
      </c>
      <c r="K683" s="24">
        <f>ABS(K$5-'4JSON'!K677)</f>
        <v>0</v>
      </c>
      <c r="L683" s="24">
        <f>ABS(L$5-'4JSON'!L677)</f>
        <v>0</v>
      </c>
      <c r="M683" s="53" t="e">
        <f t="shared" ca="1" si="8"/>
        <v>#VALUE!</v>
      </c>
      <c r="N683" s="56" t="e">
        <f t="shared" ca="1" si="9"/>
        <v>#VALUE!</v>
      </c>
      <c r="P683" s="51"/>
      <c r="Q683" s="51"/>
      <c r="S683" s="51"/>
      <c r="T683" s="51"/>
      <c r="Z683" s="55" t="str">
        <f t="shared" si="10"/>
        <v>MOI</v>
      </c>
      <c r="AF683" s="51"/>
      <c r="AG683" s="51"/>
      <c r="AH683" s="51"/>
      <c r="AI683" s="52"/>
      <c r="AJ683" s="52"/>
      <c r="AK683" s="52"/>
      <c r="AL683" s="51"/>
      <c r="AM683" s="51"/>
      <c r="AN683" s="51"/>
      <c r="AO683" s="52"/>
      <c r="AP683" s="52"/>
      <c r="AQ683" s="52"/>
      <c r="AR683" s="51"/>
      <c r="AS683" s="51"/>
      <c r="AT683" s="51"/>
      <c r="AU683" s="52"/>
      <c r="AV683" s="52"/>
      <c r="AW683" s="52"/>
      <c r="AX683" s="51"/>
      <c r="AY683" s="51"/>
      <c r="AZ683" s="51"/>
      <c r="BA683" s="52"/>
      <c r="BB683" s="52"/>
      <c r="BC683" s="52"/>
    </row>
    <row r="684" spans="1:55" ht="13" x14ac:dyDescent="0.3">
      <c r="A684" s="23">
        <f>'4JSON'!A678</f>
        <v>85101</v>
      </c>
      <c r="B684" s="20" t="str">
        <f>'4JSON'!B678</f>
        <v>Harvesting Labourers</v>
      </c>
      <c r="C684" s="24" t="str">
        <f>'4JSON'!D678</f>
        <v>Moi</v>
      </c>
      <c r="D684" s="24" t="e">
        <f ca="1">ABS(D$5-'4JSON'!C678)</f>
        <v>#VALUE!</v>
      </c>
      <c r="E684" s="24">
        <f ca="1">ABS(E$5-'4JSON'!E678)</f>
        <v>2</v>
      </c>
      <c r="F684" s="24">
        <f ca="1">ABS(F$5-'4JSON'!F678)</f>
        <v>3</v>
      </c>
      <c r="G684" s="24">
        <f ca="1">ABS(G$5-'4JSON'!G678)</f>
        <v>2</v>
      </c>
      <c r="H684" s="24">
        <f ca="1">ABS(H$5-'4JSON'!H678)</f>
        <v>3</v>
      </c>
      <c r="I684" s="24">
        <f>ABS(I$5-'4JSON'!I678)</f>
        <v>0</v>
      </c>
      <c r="J684" s="24">
        <f>ABS(J$5-'4JSON'!J678)</f>
        <v>0</v>
      </c>
      <c r="K684" s="24">
        <f>ABS(K$5-'4JSON'!K678)</f>
        <v>0</v>
      </c>
      <c r="L684" s="24">
        <f>ABS(L$5-'4JSON'!L678)</f>
        <v>0</v>
      </c>
      <c r="M684" s="53" t="e">
        <f t="shared" ca="1" si="8"/>
        <v>#VALUE!</v>
      </c>
      <c r="N684" s="56" t="e">
        <f t="shared" ca="1" si="9"/>
        <v>#VALUE!</v>
      </c>
      <c r="P684" s="51"/>
      <c r="Q684" s="51"/>
      <c r="S684" s="51"/>
      <c r="T684" s="51"/>
      <c r="Z684" s="55" t="str">
        <f t="shared" si="10"/>
        <v>MOI</v>
      </c>
      <c r="AF684" s="51"/>
      <c r="AG684" s="51"/>
      <c r="AH684" s="51"/>
      <c r="AI684" s="52"/>
      <c r="AJ684" s="52"/>
      <c r="AK684" s="52"/>
      <c r="AL684" s="51"/>
      <c r="AM684" s="51"/>
      <c r="AN684" s="51"/>
      <c r="AO684" s="52"/>
      <c r="AP684" s="52"/>
      <c r="AQ684" s="52"/>
      <c r="AR684" s="51"/>
      <c r="AS684" s="51"/>
      <c r="AT684" s="51"/>
      <c r="AU684" s="52"/>
      <c r="AV684" s="52"/>
      <c r="AW684" s="52"/>
      <c r="AX684" s="51"/>
      <c r="AY684" s="51"/>
      <c r="AZ684" s="51"/>
      <c r="BA684" s="52"/>
      <c r="BB684" s="52"/>
      <c r="BC684" s="52"/>
    </row>
    <row r="685" spans="1:55" ht="13" x14ac:dyDescent="0.3">
      <c r="A685" s="23">
        <f>'4JSON'!A679</f>
        <v>94133</v>
      </c>
      <c r="B685" s="20" t="str">
        <f>'4JSON'!B679</f>
        <v>Inspectors and Testers, Fabric, Fur and Leather Products Manufacturing</v>
      </c>
      <c r="C685" s="24" t="str">
        <f>'4JSON'!D679</f>
        <v>Moi</v>
      </c>
      <c r="D685" s="24" t="e">
        <f ca="1">ABS(D$5-'4JSON'!C679)</f>
        <v>#VALUE!</v>
      </c>
      <c r="E685" s="24">
        <f ca="1">ABS(E$5-'4JSON'!E679)</f>
        <v>2</v>
      </c>
      <c r="F685" s="24">
        <f ca="1">ABS(F$5-'4JSON'!F679)</f>
        <v>3</v>
      </c>
      <c r="G685" s="24">
        <f ca="1">ABS(G$5-'4JSON'!G679)</f>
        <v>2</v>
      </c>
      <c r="H685" s="24">
        <f ca="1">ABS(H$5-'4JSON'!H679)</f>
        <v>3</v>
      </c>
      <c r="I685" s="24">
        <f>ABS(I$5-'4JSON'!I679)</f>
        <v>0</v>
      </c>
      <c r="J685" s="24">
        <f>ABS(J$5-'4JSON'!J679)</f>
        <v>0</v>
      </c>
      <c r="K685" s="24">
        <f>ABS(K$5-'4JSON'!K679)</f>
        <v>0</v>
      </c>
      <c r="L685" s="24">
        <f>ABS(L$5-'4JSON'!L679)</f>
        <v>0</v>
      </c>
      <c r="M685" s="53" t="e">
        <f t="shared" ca="1" si="8"/>
        <v>#VALUE!</v>
      </c>
      <c r="N685" s="56" t="e">
        <f t="shared" ca="1" si="9"/>
        <v>#VALUE!</v>
      </c>
      <c r="P685" s="51"/>
      <c r="Q685" s="51"/>
      <c r="S685" s="51"/>
      <c r="T685" s="51"/>
      <c r="Z685" s="55" t="str">
        <f t="shared" si="10"/>
        <v>MOI</v>
      </c>
      <c r="AF685" s="51"/>
      <c r="AG685" s="51"/>
      <c r="AH685" s="51"/>
      <c r="AI685" s="52"/>
      <c r="AJ685" s="52"/>
      <c r="AK685" s="52"/>
      <c r="AL685" s="51"/>
      <c r="AM685" s="51"/>
      <c r="AN685" s="51"/>
      <c r="AO685" s="52"/>
      <c r="AP685" s="52"/>
      <c r="AQ685" s="52"/>
      <c r="AR685" s="51"/>
      <c r="AS685" s="51"/>
      <c r="AT685" s="51"/>
      <c r="AU685" s="52"/>
      <c r="AV685" s="52"/>
      <c r="AW685" s="52"/>
      <c r="AX685" s="51"/>
      <c r="AY685" s="51"/>
      <c r="AZ685" s="51"/>
      <c r="BA685" s="52"/>
      <c r="BB685" s="52"/>
      <c r="BC685" s="52"/>
    </row>
    <row r="686" spans="1:55" ht="13" x14ac:dyDescent="0.3">
      <c r="A686" s="23">
        <f>'4JSON'!A680</f>
        <v>95105</v>
      </c>
      <c r="B686" s="20" t="str">
        <f>'4JSON'!B680</f>
        <v>Labourers in Textile Processing</v>
      </c>
      <c r="C686" s="24" t="str">
        <f>'4JSON'!D680</f>
        <v>Moi</v>
      </c>
      <c r="D686" s="24" t="e">
        <f ca="1">ABS(D$5-'4JSON'!C680)</f>
        <v>#VALUE!</v>
      </c>
      <c r="E686" s="24">
        <f ca="1">ABS(E$5-'4JSON'!E680)</f>
        <v>2</v>
      </c>
      <c r="F686" s="24">
        <f ca="1">ABS(F$5-'4JSON'!F680)</f>
        <v>3</v>
      </c>
      <c r="G686" s="24">
        <f ca="1">ABS(G$5-'4JSON'!G680)</f>
        <v>2</v>
      </c>
      <c r="H686" s="24">
        <f ca="1">ABS(H$5-'4JSON'!H680)</f>
        <v>3</v>
      </c>
      <c r="I686" s="24">
        <f>ABS(I$5-'4JSON'!I680)</f>
        <v>0</v>
      </c>
      <c r="J686" s="24">
        <f>ABS(J$5-'4JSON'!J680)</f>
        <v>0</v>
      </c>
      <c r="K686" s="24">
        <f>ABS(K$5-'4JSON'!K680)</f>
        <v>0</v>
      </c>
      <c r="L686" s="24">
        <f>ABS(L$5-'4JSON'!L680)</f>
        <v>0</v>
      </c>
      <c r="M686" s="53" t="e">
        <f t="shared" ca="1" si="8"/>
        <v>#VALUE!</v>
      </c>
      <c r="N686" s="56" t="e">
        <f t="shared" ca="1" si="9"/>
        <v>#VALUE!</v>
      </c>
      <c r="P686" s="51"/>
      <c r="Q686" s="51"/>
      <c r="S686" s="51"/>
      <c r="T686" s="51"/>
      <c r="Z686" s="55" t="str">
        <f t="shared" si="10"/>
        <v>MOI</v>
      </c>
      <c r="AF686" s="51"/>
      <c r="AG686" s="51"/>
      <c r="AH686" s="51"/>
      <c r="AI686" s="52"/>
      <c r="AJ686" s="52"/>
      <c r="AK686" s="52"/>
      <c r="AL686" s="51"/>
      <c r="AM686" s="51"/>
      <c r="AN686" s="51"/>
      <c r="AO686" s="52"/>
      <c r="AP686" s="52"/>
      <c r="AQ686" s="52"/>
      <c r="AR686" s="51"/>
      <c r="AS686" s="51"/>
      <c r="AT686" s="51"/>
      <c r="AU686" s="52"/>
      <c r="AV686" s="52"/>
      <c r="AW686" s="52"/>
      <c r="AX686" s="51"/>
      <c r="AY686" s="51"/>
      <c r="AZ686" s="51"/>
      <c r="BA686" s="52"/>
      <c r="BB686" s="52"/>
      <c r="BC686" s="52"/>
    </row>
    <row r="687" spans="1:55" ht="13" x14ac:dyDescent="0.3">
      <c r="A687" s="23">
        <f>'4JSON'!A681</f>
        <v>94123</v>
      </c>
      <c r="B687" s="20" t="str">
        <f>'4JSON'!B681</f>
        <v>Lumber Graders</v>
      </c>
      <c r="C687" s="24" t="str">
        <f>'4JSON'!D681</f>
        <v>Moi</v>
      </c>
      <c r="D687" s="24" t="e">
        <f ca="1">ABS(D$5-'4JSON'!C681)</f>
        <v>#VALUE!</v>
      </c>
      <c r="E687" s="24">
        <f ca="1">ABS(E$5-'4JSON'!E681)</f>
        <v>2</v>
      </c>
      <c r="F687" s="24">
        <f ca="1">ABS(F$5-'4JSON'!F681)</f>
        <v>3</v>
      </c>
      <c r="G687" s="24">
        <f ca="1">ABS(G$5-'4JSON'!G681)</f>
        <v>2</v>
      </c>
      <c r="H687" s="24">
        <f ca="1">ABS(H$5-'4JSON'!H681)</f>
        <v>3</v>
      </c>
      <c r="I687" s="24">
        <f>ABS(I$5-'4JSON'!I681)</f>
        <v>0</v>
      </c>
      <c r="J687" s="24">
        <f>ABS(J$5-'4JSON'!J681)</f>
        <v>0</v>
      </c>
      <c r="K687" s="24">
        <f>ABS(K$5-'4JSON'!K681)</f>
        <v>0</v>
      </c>
      <c r="L687" s="24">
        <f>ABS(L$5-'4JSON'!L681)</f>
        <v>0</v>
      </c>
      <c r="M687" s="53" t="e">
        <f t="shared" ca="1" si="8"/>
        <v>#VALUE!</v>
      </c>
      <c r="N687" s="56" t="e">
        <f t="shared" ca="1" si="9"/>
        <v>#VALUE!</v>
      </c>
      <c r="P687" s="51"/>
      <c r="Q687" s="51"/>
      <c r="S687" s="51"/>
      <c r="T687" s="51"/>
      <c r="Z687" s="55" t="str">
        <f t="shared" si="10"/>
        <v>MOI</v>
      </c>
      <c r="AF687" s="51"/>
      <c r="AG687" s="51"/>
      <c r="AH687" s="51"/>
      <c r="AI687" s="52"/>
      <c r="AJ687" s="52"/>
      <c r="AK687" s="52"/>
      <c r="AL687" s="51"/>
      <c r="AM687" s="51"/>
      <c r="AN687" s="51"/>
      <c r="AO687" s="52"/>
      <c r="AP687" s="52"/>
      <c r="AQ687" s="52"/>
      <c r="AR687" s="51"/>
      <c r="AS687" s="51"/>
      <c r="AT687" s="51"/>
      <c r="AU687" s="52"/>
      <c r="AV687" s="52"/>
      <c r="AW687" s="52"/>
      <c r="AX687" s="51"/>
      <c r="AY687" s="51"/>
      <c r="AZ687" s="51"/>
      <c r="BA687" s="52"/>
      <c r="BB687" s="52"/>
      <c r="BC687" s="52"/>
    </row>
    <row r="688" spans="1:55" ht="13" x14ac:dyDescent="0.3">
      <c r="A688" s="23">
        <f>'4JSON'!A682</f>
        <v>85102</v>
      </c>
      <c r="B688" s="20" t="str">
        <f>'4JSON'!B682</f>
        <v>Marine Plant Gatherers</v>
      </c>
      <c r="C688" s="24" t="str">
        <f>'4JSON'!D682</f>
        <v>Moi</v>
      </c>
      <c r="D688" s="24" t="e">
        <f ca="1">ABS(D$5-'4JSON'!C682)</f>
        <v>#VALUE!</v>
      </c>
      <c r="E688" s="24">
        <f ca="1">ABS(E$5-'4JSON'!E682)</f>
        <v>2</v>
      </c>
      <c r="F688" s="24">
        <f ca="1">ABS(F$5-'4JSON'!F682)</f>
        <v>3</v>
      </c>
      <c r="G688" s="24">
        <f ca="1">ABS(G$5-'4JSON'!G682)</f>
        <v>2</v>
      </c>
      <c r="H688" s="24">
        <f ca="1">ABS(H$5-'4JSON'!H682)</f>
        <v>3</v>
      </c>
      <c r="I688" s="24">
        <f>ABS(I$5-'4JSON'!I682)</f>
        <v>0</v>
      </c>
      <c r="J688" s="24">
        <f>ABS(J$5-'4JSON'!J682)</f>
        <v>0</v>
      </c>
      <c r="K688" s="24">
        <f>ABS(K$5-'4JSON'!K682)</f>
        <v>0</v>
      </c>
      <c r="L688" s="24">
        <f>ABS(L$5-'4JSON'!L682)</f>
        <v>0</v>
      </c>
      <c r="M688" s="53" t="e">
        <f t="shared" ca="1" si="8"/>
        <v>#VALUE!</v>
      </c>
      <c r="N688" s="56" t="e">
        <f t="shared" ca="1" si="9"/>
        <v>#VALUE!</v>
      </c>
      <c r="P688" s="51"/>
      <c r="Q688" s="51"/>
      <c r="S688" s="51"/>
      <c r="T688" s="51"/>
      <c r="Z688" s="55" t="str">
        <f t="shared" si="10"/>
        <v>MOI</v>
      </c>
      <c r="AF688" s="51"/>
      <c r="AG688" s="51"/>
      <c r="AH688" s="51"/>
      <c r="AI688" s="52"/>
      <c r="AJ688" s="52"/>
      <c r="AK688" s="52"/>
      <c r="AL688" s="51"/>
      <c r="AM688" s="51"/>
      <c r="AN688" s="51"/>
      <c r="AO688" s="52"/>
      <c r="AP688" s="52"/>
      <c r="AQ688" s="52"/>
      <c r="AR688" s="51"/>
      <c r="AS688" s="51"/>
      <c r="AT688" s="51"/>
      <c r="AU688" s="52"/>
      <c r="AV688" s="52"/>
      <c r="AW688" s="52"/>
      <c r="AX688" s="51"/>
      <c r="AY688" s="51"/>
      <c r="AZ688" s="51"/>
      <c r="BA688" s="52"/>
      <c r="BB688" s="52"/>
      <c r="BC688" s="52"/>
    </row>
    <row r="689" spans="1:55" ht="13" x14ac:dyDescent="0.3">
      <c r="A689" s="23">
        <f>'4JSON'!A683</f>
        <v>22301</v>
      </c>
      <c r="B689" s="20" t="str">
        <f>'4JSON'!B683</f>
        <v>Mechanical Engineering Technicians</v>
      </c>
      <c r="C689" s="24" t="str">
        <f>'4JSON'!D683</f>
        <v>Moi</v>
      </c>
      <c r="D689" s="24" t="e">
        <f ca="1">ABS(D$5-'4JSON'!C683)</f>
        <v>#VALUE!</v>
      </c>
      <c r="E689" s="24">
        <f ca="1">ABS(E$5-'4JSON'!E683)</f>
        <v>2</v>
      </c>
      <c r="F689" s="24">
        <f ca="1">ABS(F$5-'4JSON'!F683)</f>
        <v>3</v>
      </c>
      <c r="G689" s="24">
        <f ca="1">ABS(G$5-'4JSON'!G683)</f>
        <v>2</v>
      </c>
      <c r="H689" s="24">
        <f ca="1">ABS(H$5-'4JSON'!H683)</f>
        <v>3</v>
      </c>
      <c r="I689" s="24">
        <f>ABS(I$5-'4JSON'!I683)</f>
        <v>0</v>
      </c>
      <c r="J689" s="24">
        <f>ABS(J$5-'4JSON'!J683)</f>
        <v>0</v>
      </c>
      <c r="K689" s="24">
        <f>ABS(K$5-'4JSON'!K683)</f>
        <v>0</v>
      </c>
      <c r="L689" s="24">
        <f>ABS(L$5-'4JSON'!L683)</f>
        <v>0</v>
      </c>
      <c r="M689" s="53" t="e">
        <f t="shared" ca="1" si="8"/>
        <v>#VALUE!</v>
      </c>
      <c r="N689" s="56" t="e">
        <f t="shared" ca="1" si="9"/>
        <v>#VALUE!</v>
      </c>
      <c r="P689" s="51"/>
      <c r="Q689" s="51"/>
      <c r="S689" s="51"/>
      <c r="T689" s="51"/>
      <c r="Z689" s="55" t="str">
        <f t="shared" si="10"/>
        <v>MOI</v>
      </c>
      <c r="AF689" s="51"/>
      <c r="AG689" s="51"/>
      <c r="AH689" s="51"/>
      <c r="AI689" s="52"/>
      <c r="AJ689" s="52"/>
      <c r="AK689" s="52"/>
      <c r="AL689" s="51"/>
      <c r="AM689" s="51"/>
      <c r="AN689" s="51"/>
      <c r="AO689" s="52"/>
      <c r="AP689" s="52"/>
      <c r="AQ689" s="52"/>
      <c r="AR689" s="51"/>
      <c r="AS689" s="51"/>
      <c r="AT689" s="51"/>
      <c r="AU689" s="52"/>
      <c r="AV689" s="52"/>
      <c r="AW689" s="52"/>
      <c r="AX689" s="51"/>
      <c r="AY689" s="51"/>
      <c r="AZ689" s="51"/>
      <c r="BA689" s="52"/>
      <c r="BB689" s="52"/>
      <c r="BC689" s="52"/>
    </row>
    <row r="690" spans="1:55" ht="13" x14ac:dyDescent="0.3">
      <c r="A690" s="23">
        <f>'4JSON'!A684</f>
        <v>94123</v>
      </c>
      <c r="B690" s="20" t="str">
        <f>'4JSON'!B684</f>
        <v>Other Wood Processing Inspectors and Graders</v>
      </c>
      <c r="C690" s="24" t="str">
        <f>'4JSON'!D684</f>
        <v>Moi</v>
      </c>
      <c r="D690" s="24" t="e">
        <f ca="1">ABS(D$5-'4JSON'!C684)</f>
        <v>#VALUE!</v>
      </c>
      <c r="E690" s="24">
        <f ca="1">ABS(E$5-'4JSON'!E684)</f>
        <v>2</v>
      </c>
      <c r="F690" s="24">
        <f ca="1">ABS(F$5-'4JSON'!F684)</f>
        <v>3</v>
      </c>
      <c r="G690" s="24">
        <f ca="1">ABS(G$5-'4JSON'!G684)</f>
        <v>2</v>
      </c>
      <c r="H690" s="24">
        <f ca="1">ABS(H$5-'4JSON'!H684)</f>
        <v>3</v>
      </c>
      <c r="I690" s="24">
        <f>ABS(I$5-'4JSON'!I684)</f>
        <v>0</v>
      </c>
      <c r="J690" s="24">
        <f>ABS(J$5-'4JSON'!J684)</f>
        <v>0</v>
      </c>
      <c r="K690" s="24">
        <f>ABS(K$5-'4JSON'!K684)</f>
        <v>0</v>
      </c>
      <c r="L690" s="24">
        <f>ABS(L$5-'4JSON'!L684)</f>
        <v>0</v>
      </c>
      <c r="M690" s="53" t="e">
        <f t="shared" ca="1" si="8"/>
        <v>#VALUE!</v>
      </c>
      <c r="N690" s="56" t="e">
        <f t="shared" ca="1" si="9"/>
        <v>#VALUE!</v>
      </c>
      <c r="P690" s="51"/>
      <c r="Q690" s="51"/>
      <c r="S690" s="51"/>
      <c r="T690" s="51"/>
      <c r="Z690" s="55" t="str">
        <f t="shared" si="10"/>
        <v>MOI</v>
      </c>
      <c r="AF690" s="51"/>
      <c r="AG690" s="51"/>
      <c r="AH690" s="51"/>
      <c r="AI690" s="52"/>
      <c r="AJ690" s="52"/>
      <c r="AK690" s="52"/>
      <c r="AL690" s="51"/>
      <c r="AM690" s="51"/>
      <c r="AN690" s="51"/>
      <c r="AO690" s="52"/>
      <c r="AP690" s="52"/>
      <c r="AQ690" s="52"/>
      <c r="AR690" s="51"/>
      <c r="AS690" s="51"/>
      <c r="AT690" s="51"/>
      <c r="AU690" s="52"/>
      <c r="AV690" s="52"/>
      <c r="AW690" s="52"/>
      <c r="AX690" s="51"/>
      <c r="AY690" s="51"/>
      <c r="AZ690" s="51"/>
      <c r="BA690" s="52"/>
      <c r="BB690" s="52"/>
      <c r="BC690" s="52"/>
    </row>
    <row r="691" spans="1:55" ht="13" x14ac:dyDescent="0.3">
      <c r="A691" s="23">
        <f>'4JSON'!A685</f>
        <v>75212</v>
      </c>
      <c r="B691" s="20" t="str">
        <f>'4JSON'!B685</f>
        <v>Public Works and Maintenance Labourers</v>
      </c>
      <c r="C691" s="24" t="str">
        <f>'4JSON'!D685</f>
        <v>Moi</v>
      </c>
      <c r="D691" s="24" t="e">
        <f ca="1">ABS(D$5-'4JSON'!C685)</f>
        <v>#VALUE!</v>
      </c>
      <c r="E691" s="24">
        <f ca="1">ABS(E$5-'4JSON'!E685)</f>
        <v>2</v>
      </c>
      <c r="F691" s="24">
        <f ca="1">ABS(F$5-'4JSON'!F685)</f>
        <v>3</v>
      </c>
      <c r="G691" s="24">
        <f ca="1">ABS(G$5-'4JSON'!G685)</f>
        <v>2</v>
      </c>
      <c r="H691" s="24">
        <f ca="1">ABS(H$5-'4JSON'!H685)</f>
        <v>3</v>
      </c>
      <c r="I691" s="24">
        <f>ABS(I$5-'4JSON'!I685)</f>
        <v>0</v>
      </c>
      <c r="J691" s="24">
        <f>ABS(J$5-'4JSON'!J685)</f>
        <v>0</v>
      </c>
      <c r="K691" s="24">
        <f>ABS(K$5-'4JSON'!K685)</f>
        <v>0</v>
      </c>
      <c r="L691" s="24">
        <f>ABS(L$5-'4JSON'!L685)</f>
        <v>0</v>
      </c>
      <c r="M691" s="53" t="e">
        <f t="shared" ca="1" si="8"/>
        <v>#VALUE!</v>
      </c>
      <c r="N691" s="56" t="e">
        <f t="shared" ca="1" si="9"/>
        <v>#VALUE!</v>
      </c>
      <c r="P691" s="51"/>
      <c r="Q691" s="51"/>
      <c r="S691" s="51"/>
      <c r="T691" s="51"/>
      <c r="Z691" s="55" t="str">
        <f t="shared" si="10"/>
        <v>MOI</v>
      </c>
      <c r="AF691" s="51"/>
      <c r="AG691" s="51"/>
      <c r="AH691" s="51"/>
      <c r="AI691" s="52"/>
      <c r="AJ691" s="52"/>
      <c r="AK691" s="52"/>
      <c r="AL691" s="51"/>
      <c r="AM691" s="51"/>
      <c r="AN691" s="51"/>
      <c r="AO691" s="52"/>
      <c r="AP691" s="52"/>
      <c r="AQ691" s="52"/>
      <c r="AR691" s="51"/>
      <c r="AS691" s="51"/>
      <c r="AT691" s="51"/>
      <c r="AU691" s="52"/>
      <c r="AV691" s="52"/>
      <c r="AW691" s="52"/>
      <c r="AX691" s="51"/>
      <c r="AY691" s="51"/>
      <c r="AZ691" s="51"/>
      <c r="BA691" s="52"/>
      <c r="BB691" s="52"/>
      <c r="BC691" s="52"/>
    </row>
    <row r="692" spans="1:55" ht="13" x14ac:dyDescent="0.3">
      <c r="A692" s="23">
        <f>'4JSON'!A686</f>
        <v>85102</v>
      </c>
      <c r="B692" s="20" t="str">
        <f>'4JSON'!B686</f>
        <v>Shellfish Harvesters</v>
      </c>
      <c r="C692" s="24" t="str">
        <f>'4JSON'!D686</f>
        <v>Moi</v>
      </c>
      <c r="D692" s="24" t="e">
        <f ca="1">ABS(D$5-'4JSON'!C686)</f>
        <v>#VALUE!</v>
      </c>
      <c r="E692" s="24">
        <f ca="1">ABS(E$5-'4JSON'!E686)</f>
        <v>2</v>
      </c>
      <c r="F692" s="24">
        <f ca="1">ABS(F$5-'4JSON'!F686)</f>
        <v>3</v>
      </c>
      <c r="G692" s="24">
        <f ca="1">ABS(G$5-'4JSON'!G686)</f>
        <v>2</v>
      </c>
      <c r="H692" s="24">
        <f ca="1">ABS(H$5-'4JSON'!H686)</f>
        <v>3</v>
      </c>
      <c r="I692" s="24">
        <f>ABS(I$5-'4JSON'!I686)</f>
        <v>0</v>
      </c>
      <c r="J692" s="24">
        <f>ABS(J$5-'4JSON'!J686)</f>
        <v>0</v>
      </c>
      <c r="K692" s="24">
        <f>ABS(K$5-'4JSON'!K686)</f>
        <v>0</v>
      </c>
      <c r="L692" s="24">
        <f>ABS(L$5-'4JSON'!L686)</f>
        <v>0</v>
      </c>
      <c r="M692" s="53" t="e">
        <f t="shared" ca="1" si="8"/>
        <v>#VALUE!</v>
      </c>
      <c r="N692" s="56" t="e">
        <f t="shared" ca="1" si="9"/>
        <v>#VALUE!</v>
      </c>
      <c r="P692" s="51"/>
      <c r="Q692" s="51"/>
      <c r="S692" s="51"/>
      <c r="T692" s="51"/>
      <c r="Z692" s="55" t="str">
        <f t="shared" si="10"/>
        <v>MOI</v>
      </c>
      <c r="AF692" s="51"/>
      <c r="AG692" s="51"/>
      <c r="AH692" s="51"/>
      <c r="AI692" s="52"/>
      <c r="AJ692" s="52"/>
      <c r="AK692" s="52"/>
      <c r="AL692" s="51"/>
      <c r="AM692" s="51"/>
      <c r="AN692" s="51"/>
      <c r="AO692" s="52"/>
      <c r="AP692" s="52"/>
      <c r="AQ692" s="52"/>
      <c r="AR692" s="51"/>
      <c r="AS692" s="51"/>
      <c r="AT692" s="51"/>
      <c r="AU692" s="52"/>
      <c r="AV692" s="52"/>
      <c r="AW692" s="52"/>
      <c r="AX692" s="51"/>
      <c r="AY692" s="51"/>
      <c r="AZ692" s="51"/>
      <c r="BA692" s="52"/>
      <c r="BB692" s="52"/>
      <c r="BC692" s="52"/>
    </row>
    <row r="693" spans="1:55" ht="13" x14ac:dyDescent="0.3">
      <c r="A693" s="23">
        <f>'4JSON'!A687</f>
        <v>94133</v>
      </c>
      <c r="B693" s="20" t="str">
        <f>'4JSON'!B687</f>
        <v>Textile Inspectors, Graders and Samplers</v>
      </c>
      <c r="C693" s="24" t="str">
        <f>'4JSON'!D687</f>
        <v>Moi</v>
      </c>
      <c r="D693" s="24" t="e">
        <f ca="1">ABS(D$5-'4JSON'!C687)</f>
        <v>#VALUE!</v>
      </c>
      <c r="E693" s="24">
        <f ca="1">ABS(E$5-'4JSON'!E687)</f>
        <v>2</v>
      </c>
      <c r="F693" s="24">
        <f ca="1">ABS(F$5-'4JSON'!F687)</f>
        <v>3</v>
      </c>
      <c r="G693" s="24">
        <f ca="1">ABS(G$5-'4JSON'!G687)</f>
        <v>2</v>
      </c>
      <c r="H693" s="24">
        <f ca="1">ABS(H$5-'4JSON'!H687)</f>
        <v>3</v>
      </c>
      <c r="I693" s="24">
        <f>ABS(I$5-'4JSON'!I687)</f>
        <v>0</v>
      </c>
      <c r="J693" s="24">
        <f>ABS(J$5-'4JSON'!J687)</f>
        <v>0</v>
      </c>
      <c r="K693" s="24">
        <f>ABS(K$5-'4JSON'!K687)</f>
        <v>0</v>
      </c>
      <c r="L693" s="24">
        <f>ABS(L$5-'4JSON'!L687)</f>
        <v>0</v>
      </c>
      <c r="M693" s="53" t="e">
        <f t="shared" ca="1" si="8"/>
        <v>#VALUE!</v>
      </c>
      <c r="N693" s="56" t="e">
        <f t="shared" ca="1" si="9"/>
        <v>#VALUE!</v>
      </c>
      <c r="P693" s="51"/>
      <c r="Q693" s="51"/>
      <c r="S693" s="51"/>
      <c r="T693" s="51"/>
      <c r="Z693" s="55" t="str">
        <f t="shared" si="10"/>
        <v>MOI</v>
      </c>
      <c r="AF693" s="51"/>
      <c r="AG693" s="51"/>
      <c r="AH693" s="51"/>
      <c r="AI693" s="52"/>
      <c r="AJ693" s="52"/>
      <c r="AK693" s="52"/>
      <c r="AL693" s="51"/>
      <c r="AM693" s="51"/>
      <c r="AN693" s="51"/>
      <c r="AO693" s="52"/>
      <c r="AP693" s="52"/>
      <c r="AQ693" s="52"/>
      <c r="AR693" s="51"/>
      <c r="AS693" s="51"/>
      <c r="AT693" s="51"/>
      <c r="AU693" s="52"/>
      <c r="AV693" s="52"/>
      <c r="AW693" s="52"/>
      <c r="AX693" s="51"/>
      <c r="AY693" s="51"/>
      <c r="AZ693" s="51"/>
      <c r="BA693" s="52"/>
      <c r="BB693" s="52"/>
      <c r="BC693" s="52"/>
    </row>
    <row r="694" spans="1:55" ht="13" x14ac:dyDescent="0.3">
      <c r="A694" s="23">
        <f>'4JSON'!A688</f>
        <v>32102</v>
      </c>
      <c r="B694" s="20" t="str">
        <f>'4JSON'!B688</f>
        <v>Ambulance Attendants and Other Paramedical Occupations</v>
      </c>
      <c r="C694" s="24" t="str">
        <f>'4JSON'!D688</f>
        <v>IMO</v>
      </c>
      <c r="D694" s="24" t="e">
        <f ca="1">ABS(D$5-'4JSON'!C688)</f>
        <v>#VALUE!</v>
      </c>
      <c r="E694" s="24">
        <f ca="1">ABS(E$5-'4JSON'!E688)</f>
        <v>2</v>
      </c>
      <c r="F694" s="24">
        <f ca="1">ABS(F$5-'4JSON'!F688)</f>
        <v>3</v>
      </c>
      <c r="G694" s="24">
        <f ca="1">ABS(G$5-'4JSON'!G688)</f>
        <v>2</v>
      </c>
      <c r="H694" s="24">
        <f ca="1">ABS(H$5-'4JSON'!H688)</f>
        <v>3</v>
      </c>
      <c r="I694" s="24">
        <f>ABS(I$5-'4JSON'!I688)</f>
        <v>0</v>
      </c>
      <c r="J694" s="24">
        <f>ABS(J$5-'4JSON'!J688)</f>
        <v>0</v>
      </c>
      <c r="K694" s="24">
        <f>ABS(K$5-'4JSON'!K688)</f>
        <v>0</v>
      </c>
      <c r="L694" s="24">
        <f>ABS(L$5-'4JSON'!L688)</f>
        <v>0</v>
      </c>
      <c r="M694" s="53" t="e">
        <f t="shared" ca="1" si="8"/>
        <v>#VALUE!</v>
      </c>
      <c r="N694" s="56" t="e">
        <f t="shared" ca="1" si="9"/>
        <v>#VALUE!</v>
      </c>
      <c r="P694" s="51"/>
      <c r="Q694" s="51"/>
      <c r="S694" s="51"/>
      <c r="T694" s="51"/>
      <c r="Z694" s="55" t="str">
        <f t="shared" si="10"/>
        <v>IMO</v>
      </c>
      <c r="AF694" s="51"/>
      <c r="AG694" s="51"/>
      <c r="AH694" s="51"/>
      <c r="AI694" s="52"/>
      <c r="AJ694" s="52"/>
      <c r="AK694" s="52"/>
      <c r="AL694" s="51"/>
      <c r="AM694" s="51"/>
      <c r="AN694" s="51"/>
      <c r="AO694" s="52"/>
      <c r="AP694" s="52"/>
      <c r="AQ694" s="52"/>
      <c r="AR694" s="51"/>
      <c r="AS694" s="51"/>
      <c r="AT694" s="51"/>
      <c r="AU694" s="52"/>
      <c r="AV694" s="52"/>
      <c r="AW694" s="52"/>
      <c r="AX694" s="51"/>
      <c r="AY694" s="51"/>
      <c r="AZ694" s="51"/>
      <c r="BA694" s="52"/>
      <c r="BB694" s="52"/>
      <c r="BC694" s="52"/>
    </row>
    <row r="695" spans="1:55" ht="13" x14ac:dyDescent="0.3">
      <c r="A695" s="23">
        <f>'4JSON'!A689</f>
        <v>22210</v>
      </c>
      <c r="B695" s="20" t="str">
        <f>'4JSON'!B689</f>
        <v>Architectural Technologists and Technicians</v>
      </c>
      <c r="C695" s="24" t="str">
        <f>'4JSON'!D689</f>
        <v>IMO</v>
      </c>
      <c r="D695" s="24" t="e">
        <f ca="1">ABS(D$5-'4JSON'!C689)</f>
        <v>#VALUE!</v>
      </c>
      <c r="E695" s="24">
        <f ca="1">ABS(E$5-'4JSON'!E689)</f>
        <v>2</v>
      </c>
      <c r="F695" s="24">
        <f ca="1">ABS(F$5-'4JSON'!F689)</f>
        <v>3</v>
      </c>
      <c r="G695" s="24">
        <f ca="1">ABS(G$5-'4JSON'!G689)</f>
        <v>2</v>
      </c>
      <c r="H695" s="24">
        <f ca="1">ABS(H$5-'4JSON'!H689)</f>
        <v>3</v>
      </c>
      <c r="I695" s="24">
        <f>ABS(I$5-'4JSON'!I689)</f>
        <v>0</v>
      </c>
      <c r="J695" s="24">
        <f>ABS(J$5-'4JSON'!J689)</f>
        <v>0</v>
      </c>
      <c r="K695" s="24">
        <f>ABS(K$5-'4JSON'!K689)</f>
        <v>0</v>
      </c>
      <c r="L695" s="24">
        <f>ABS(L$5-'4JSON'!L689)</f>
        <v>0</v>
      </c>
      <c r="M695" s="53" t="e">
        <f t="shared" ca="1" si="8"/>
        <v>#VALUE!</v>
      </c>
      <c r="N695" s="56" t="e">
        <f t="shared" ca="1" si="9"/>
        <v>#VALUE!</v>
      </c>
      <c r="P695" s="51"/>
      <c r="Q695" s="51"/>
      <c r="S695" s="51"/>
      <c r="T695" s="51"/>
      <c r="Z695" s="55" t="str">
        <f t="shared" si="10"/>
        <v>IMO</v>
      </c>
      <c r="AF695" s="51"/>
      <c r="AG695" s="51"/>
      <c r="AH695" s="51"/>
      <c r="AI695" s="52"/>
      <c r="AJ695" s="52"/>
      <c r="AK695" s="52"/>
      <c r="AL695" s="51"/>
      <c r="AM695" s="51"/>
      <c r="AN695" s="51"/>
      <c r="AO695" s="52"/>
      <c r="AP695" s="52"/>
      <c r="AQ695" s="52"/>
      <c r="AR695" s="51"/>
      <c r="AS695" s="51"/>
      <c r="AT695" s="51"/>
      <c r="AU695" s="52"/>
      <c r="AV695" s="52"/>
      <c r="AW695" s="52"/>
      <c r="AX695" s="51"/>
      <c r="AY695" s="51"/>
      <c r="AZ695" s="51"/>
      <c r="BA695" s="52"/>
      <c r="BB695" s="52"/>
      <c r="BC695" s="52"/>
    </row>
    <row r="696" spans="1:55" ht="13" x14ac:dyDescent="0.3">
      <c r="A696" s="23">
        <f>'4JSON'!A690</f>
        <v>22214</v>
      </c>
      <c r="B696" s="20" t="str">
        <f>'4JSON'!B690</f>
        <v>Cartographic Technologists and Technicians</v>
      </c>
      <c r="C696" s="24" t="str">
        <f>'4JSON'!D690</f>
        <v>IMO</v>
      </c>
      <c r="D696" s="24" t="e">
        <f ca="1">ABS(D$5-'4JSON'!C690)</f>
        <v>#VALUE!</v>
      </c>
      <c r="E696" s="24">
        <f ca="1">ABS(E$5-'4JSON'!E690)</f>
        <v>2</v>
      </c>
      <c r="F696" s="24">
        <f ca="1">ABS(F$5-'4JSON'!F690)</f>
        <v>3</v>
      </c>
      <c r="G696" s="24">
        <f ca="1">ABS(G$5-'4JSON'!G690)</f>
        <v>2</v>
      </c>
      <c r="H696" s="24">
        <f ca="1">ABS(H$5-'4JSON'!H690)</f>
        <v>3</v>
      </c>
      <c r="I696" s="24">
        <f>ABS(I$5-'4JSON'!I690)</f>
        <v>0</v>
      </c>
      <c r="J696" s="24">
        <f>ABS(J$5-'4JSON'!J690)</f>
        <v>0</v>
      </c>
      <c r="K696" s="24">
        <f>ABS(K$5-'4JSON'!K690)</f>
        <v>0</v>
      </c>
      <c r="L696" s="24">
        <f>ABS(L$5-'4JSON'!L690)</f>
        <v>0</v>
      </c>
      <c r="M696" s="53" t="e">
        <f t="shared" ca="1" si="8"/>
        <v>#VALUE!</v>
      </c>
      <c r="N696" s="56" t="e">
        <f t="shared" ca="1" si="9"/>
        <v>#VALUE!</v>
      </c>
      <c r="P696" s="51"/>
      <c r="Q696" s="51"/>
      <c r="S696" s="51"/>
      <c r="T696" s="51"/>
      <c r="Z696" s="55" t="str">
        <f t="shared" si="10"/>
        <v>IMO</v>
      </c>
      <c r="AF696" s="51"/>
      <c r="AG696" s="51"/>
      <c r="AH696" s="51"/>
      <c r="AI696" s="52"/>
      <c r="AJ696" s="52"/>
      <c r="AK696" s="52"/>
      <c r="AL696" s="51"/>
      <c r="AM696" s="51"/>
      <c r="AN696" s="51"/>
      <c r="AO696" s="52"/>
      <c r="AP696" s="52"/>
      <c r="AQ696" s="52"/>
      <c r="AR696" s="51"/>
      <c r="AS696" s="51"/>
      <c r="AT696" s="51"/>
      <c r="AU696" s="52"/>
      <c r="AV696" s="52"/>
      <c r="AW696" s="52"/>
      <c r="AX696" s="51"/>
      <c r="AY696" s="51"/>
      <c r="AZ696" s="51"/>
      <c r="BA696" s="52"/>
      <c r="BB696" s="52"/>
      <c r="BC696" s="52"/>
    </row>
    <row r="697" spans="1:55" ht="13" x14ac:dyDescent="0.3">
      <c r="A697" s="23">
        <f>'4JSON'!A691</f>
        <v>31209</v>
      </c>
      <c r="B697" s="20" t="str">
        <f>'4JSON'!B691</f>
        <v>Chiropodists and Podiatrists</v>
      </c>
      <c r="C697" s="24" t="str">
        <f>'4JSON'!D691</f>
        <v>IMO</v>
      </c>
      <c r="D697" s="24" t="e">
        <f ca="1">ABS(D$5-'4JSON'!C691)</f>
        <v>#VALUE!</v>
      </c>
      <c r="E697" s="24">
        <f ca="1">ABS(E$5-'4JSON'!E691)</f>
        <v>2</v>
      </c>
      <c r="F697" s="24">
        <f ca="1">ABS(F$5-'4JSON'!F691)</f>
        <v>3</v>
      </c>
      <c r="G697" s="24">
        <f ca="1">ABS(G$5-'4JSON'!G691)</f>
        <v>2</v>
      </c>
      <c r="H697" s="24">
        <f ca="1">ABS(H$5-'4JSON'!H691)</f>
        <v>3</v>
      </c>
      <c r="I697" s="24">
        <f>ABS(I$5-'4JSON'!I691)</f>
        <v>0</v>
      </c>
      <c r="J697" s="24">
        <f>ABS(J$5-'4JSON'!J691)</f>
        <v>0</v>
      </c>
      <c r="K697" s="24">
        <f>ABS(K$5-'4JSON'!K691)</f>
        <v>0</v>
      </c>
      <c r="L697" s="24">
        <f>ABS(L$5-'4JSON'!L691)</f>
        <v>0</v>
      </c>
      <c r="M697" s="53" t="e">
        <f t="shared" ca="1" si="8"/>
        <v>#VALUE!</v>
      </c>
      <c r="N697" s="56" t="e">
        <f t="shared" ca="1" si="9"/>
        <v>#VALUE!</v>
      </c>
      <c r="P697" s="51"/>
      <c r="Q697" s="51"/>
      <c r="S697" s="51"/>
      <c r="T697" s="51"/>
      <c r="Z697" s="55" t="str">
        <f t="shared" si="10"/>
        <v>IMO</v>
      </c>
      <c r="AF697" s="51"/>
      <c r="AG697" s="51"/>
      <c r="AH697" s="51"/>
      <c r="AI697" s="52"/>
      <c r="AJ697" s="52"/>
      <c r="AK697" s="52"/>
      <c r="AL697" s="51"/>
      <c r="AM697" s="51"/>
      <c r="AN697" s="51"/>
      <c r="AO697" s="52"/>
      <c r="AP697" s="52"/>
      <c r="AQ697" s="52"/>
      <c r="AR697" s="51"/>
      <c r="AS697" s="51"/>
      <c r="AT697" s="51"/>
      <c r="AU697" s="52"/>
      <c r="AV697" s="52"/>
      <c r="AW697" s="52"/>
      <c r="AX697" s="51"/>
      <c r="AY697" s="51"/>
      <c r="AZ697" s="51"/>
      <c r="BA697" s="52"/>
      <c r="BB697" s="52"/>
      <c r="BC697" s="52"/>
    </row>
    <row r="698" spans="1:55" ht="13" x14ac:dyDescent="0.3">
      <c r="A698" s="23">
        <f>'4JSON'!A692</f>
        <v>31209</v>
      </c>
      <c r="B698" s="20" t="str">
        <f>'4JSON'!B692</f>
        <v>Doctors of Podiatric Medicine</v>
      </c>
      <c r="C698" s="24" t="str">
        <f>'4JSON'!D692</f>
        <v>IMO</v>
      </c>
      <c r="D698" s="24" t="e">
        <f ca="1">ABS(D$5-'4JSON'!C692)</f>
        <v>#VALUE!</v>
      </c>
      <c r="E698" s="24">
        <f ca="1">ABS(E$5-'4JSON'!E692)</f>
        <v>2</v>
      </c>
      <c r="F698" s="24">
        <f ca="1">ABS(F$5-'4JSON'!F692)</f>
        <v>3</v>
      </c>
      <c r="G698" s="24">
        <f ca="1">ABS(G$5-'4JSON'!G692)</f>
        <v>2</v>
      </c>
      <c r="H698" s="24">
        <f ca="1">ABS(H$5-'4JSON'!H692)</f>
        <v>3</v>
      </c>
      <c r="I698" s="24">
        <f>ABS(I$5-'4JSON'!I692)</f>
        <v>0</v>
      </c>
      <c r="J698" s="24">
        <f>ABS(J$5-'4JSON'!J692)</f>
        <v>0</v>
      </c>
      <c r="K698" s="24">
        <f>ABS(K$5-'4JSON'!K692)</f>
        <v>0</v>
      </c>
      <c r="L698" s="24">
        <f>ABS(L$5-'4JSON'!L692)</f>
        <v>0</v>
      </c>
      <c r="M698" s="53" t="e">
        <f t="shared" ca="1" si="8"/>
        <v>#VALUE!</v>
      </c>
      <c r="N698" s="56" t="e">
        <f t="shared" ca="1" si="9"/>
        <v>#VALUE!</v>
      </c>
      <c r="P698" s="51"/>
      <c r="Q698" s="51"/>
      <c r="S698" s="51"/>
      <c r="T698" s="51"/>
      <c r="Z698" s="55" t="str">
        <f t="shared" si="10"/>
        <v>IMO</v>
      </c>
      <c r="AF698" s="51"/>
      <c r="AG698" s="51"/>
      <c r="AH698" s="51"/>
      <c r="AI698" s="52"/>
      <c r="AJ698" s="52"/>
      <c r="AK698" s="52"/>
      <c r="AL698" s="51"/>
      <c r="AM698" s="51"/>
      <c r="AN698" s="51"/>
      <c r="AO698" s="52"/>
      <c r="AP698" s="52"/>
      <c r="AQ698" s="52"/>
      <c r="AR698" s="51"/>
      <c r="AS698" s="51"/>
      <c r="AT698" s="51"/>
      <c r="AU698" s="52"/>
      <c r="AV698" s="52"/>
      <c r="AW698" s="52"/>
      <c r="AX698" s="51"/>
      <c r="AY698" s="51"/>
      <c r="AZ698" s="51"/>
      <c r="BA698" s="52"/>
      <c r="BB698" s="52"/>
      <c r="BC698" s="52"/>
    </row>
    <row r="699" spans="1:55" ht="13" x14ac:dyDescent="0.3">
      <c r="A699" s="23">
        <f>'4JSON'!A693</f>
        <v>22211</v>
      </c>
      <c r="B699" s="20" t="str">
        <f>'4JSON'!B693</f>
        <v>Industrial Designers</v>
      </c>
      <c r="C699" s="24" t="str">
        <f>'4JSON'!D693</f>
        <v>IMO</v>
      </c>
      <c r="D699" s="24" t="e">
        <f ca="1">ABS(D$5-'4JSON'!C693)</f>
        <v>#VALUE!</v>
      </c>
      <c r="E699" s="24">
        <f ca="1">ABS(E$5-'4JSON'!E693)</f>
        <v>2</v>
      </c>
      <c r="F699" s="24">
        <f ca="1">ABS(F$5-'4JSON'!F693)</f>
        <v>3</v>
      </c>
      <c r="G699" s="24">
        <f ca="1">ABS(G$5-'4JSON'!G693)</f>
        <v>2</v>
      </c>
      <c r="H699" s="24">
        <f ca="1">ABS(H$5-'4JSON'!H693)</f>
        <v>3</v>
      </c>
      <c r="I699" s="24">
        <f>ABS(I$5-'4JSON'!I693)</f>
        <v>0</v>
      </c>
      <c r="J699" s="24">
        <f>ABS(J$5-'4JSON'!J693)</f>
        <v>0</v>
      </c>
      <c r="K699" s="24">
        <f>ABS(K$5-'4JSON'!K693)</f>
        <v>0</v>
      </c>
      <c r="L699" s="24">
        <f>ABS(L$5-'4JSON'!L693)</f>
        <v>0</v>
      </c>
      <c r="M699" s="53" t="e">
        <f t="shared" ca="1" si="8"/>
        <v>#VALUE!</v>
      </c>
      <c r="N699" s="56" t="e">
        <f t="shared" ca="1" si="9"/>
        <v>#VALUE!</v>
      </c>
      <c r="P699" s="51"/>
      <c r="Q699" s="51"/>
      <c r="S699" s="51"/>
      <c r="T699" s="51"/>
      <c r="Z699" s="55" t="str">
        <f t="shared" si="10"/>
        <v>IMO</v>
      </c>
      <c r="AF699" s="51"/>
      <c r="AG699" s="51"/>
      <c r="AH699" s="51"/>
      <c r="AI699" s="52"/>
      <c r="AJ699" s="52"/>
      <c r="AK699" s="52"/>
      <c r="AL699" s="51"/>
      <c r="AM699" s="51"/>
      <c r="AN699" s="51"/>
      <c r="AO699" s="52"/>
      <c r="AP699" s="52"/>
      <c r="AQ699" s="52"/>
      <c r="AR699" s="51"/>
      <c r="AS699" s="51"/>
      <c r="AT699" s="51"/>
      <c r="AU699" s="52"/>
      <c r="AV699" s="52"/>
      <c r="AW699" s="52"/>
      <c r="AX699" s="51"/>
      <c r="AY699" s="51"/>
      <c r="AZ699" s="51"/>
      <c r="BA699" s="52"/>
      <c r="BB699" s="52"/>
      <c r="BC699" s="52"/>
    </row>
    <row r="700" spans="1:55" ht="13" x14ac:dyDescent="0.3">
      <c r="A700" s="23">
        <f>'4JSON'!A694</f>
        <v>31209</v>
      </c>
      <c r="B700" s="20" t="str">
        <f>'4JSON'!B694</f>
        <v>Osteopaths</v>
      </c>
      <c r="C700" s="24" t="str">
        <f>'4JSON'!D694</f>
        <v>IMO</v>
      </c>
      <c r="D700" s="24" t="e">
        <f ca="1">ABS(D$5-'4JSON'!C694)</f>
        <v>#VALUE!</v>
      </c>
      <c r="E700" s="24">
        <f ca="1">ABS(E$5-'4JSON'!E694)</f>
        <v>2</v>
      </c>
      <c r="F700" s="24">
        <f ca="1">ABS(F$5-'4JSON'!F694)</f>
        <v>3</v>
      </c>
      <c r="G700" s="24">
        <f ca="1">ABS(G$5-'4JSON'!G694)</f>
        <v>2</v>
      </c>
      <c r="H700" s="24">
        <f ca="1">ABS(H$5-'4JSON'!H694)</f>
        <v>3</v>
      </c>
      <c r="I700" s="24">
        <f>ABS(I$5-'4JSON'!I694)</f>
        <v>0</v>
      </c>
      <c r="J700" s="24">
        <f>ABS(J$5-'4JSON'!J694)</f>
        <v>0</v>
      </c>
      <c r="K700" s="24">
        <f>ABS(K$5-'4JSON'!K694)</f>
        <v>0</v>
      </c>
      <c r="L700" s="24">
        <f>ABS(L$5-'4JSON'!L694)</f>
        <v>0</v>
      </c>
      <c r="M700" s="53" t="e">
        <f t="shared" ca="1" si="8"/>
        <v>#VALUE!</v>
      </c>
      <c r="N700" s="56" t="e">
        <f t="shared" ca="1" si="9"/>
        <v>#VALUE!</v>
      </c>
      <c r="P700" s="51"/>
      <c r="Q700" s="51"/>
      <c r="S700" s="51"/>
      <c r="T700" s="51"/>
      <c r="Z700" s="55" t="str">
        <f t="shared" si="10"/>
        <v>IMO</v>
      </c>
      <c r="AF700" s="51"/>
      <c r="AG700" s="51"/>
      <c r="AH700" s="51"/>
      <c r="AI700" s="52"/>
      <c r="AJ700" s="52"/>
      <c r="AK700" s="52"/>
      <c r="AL700" s="51"/>
      <c r="AM700" s="51"/>
      <c r="AN700" s="51"/>
      <c r="AO700" s="52"/>
      <c r="AP700" s="52"/>
      <c r="AQ700" s="52"/>
      <c r="AR700" s="51"/>
      <c r="AS700" s="51"/>
      <c r="AT700" s="51"/>
      <c r="AU700" s="52"/>
      <c r="AV700" s="52"/>
      <c r="AW700" s="52"/>
      <c r="AX700" s="51"/>
      <c r="AY700" s="51"/>
      <c r="AZ700" s="51"/>
      <c r="BA700" s="52"/>
      <c r="BB700" s="52"/>
      <c r="BC700" s="52"/>
    </row>
    <row r="701" spans="1:55" ht="13" x14ac:dyDescent="0.3">
      <c r="A701" s="23">
        <f>'4JSON'!A695</f>
        <v>53125</v>
      </c>
      <c r="B701" s="20" t="str">
        <f>'4JSON'!B695</f>
        <v>Patternmakers - Textile, Leather and Fur Products</v>
      </c>
      <c r="C701" s="24" t="str">
        <f>'4JSON'!D695</f>
        <v>IMO</v>
      </c>
      <c r="D701" s="24" t="e">
        <f ca="1">ABS(D$5-'4JSON'!C695)</f>
        <v>#VALUE!</v>
      </c>
      <c r="E701" s="24">
        <f ca="1">ABS(E$5-'4JSON'!E695)</f>
        <v>2</v>
      </c>
      <c r="F701" s="24">
        <f ca="1">ABS(F$5-'4JSON'!F695)</f>
        <v>3</v>
      </c>
      <c r="G701" s="24">
        <f ca="1">ABS(G$5-'4JSON'!G695)</f>
        <v>2</v>
      </c>
      <c r="H701" s="24">
        <f ca="1">ABS(H$5-'4JSON'!H695)</f>
        <v>3</v>
      </c>
      <c r="I701" s="24">
        <f>ABS(I$5-'4JSON'!I695)</f>
        <v>0</v>
      </c>
      <c r="J701" s="24">
        <f>ABS(J$5-'4JSON'!J695)</f>
        <v>0</v>
      </c>
      <c r="K701" s="24">
        <f>ABS(K$5-'4JSON'!K695)</f>
        <v>0</v>
      </c>
      <c r="L701" s="24">
        <f>ABS(L$5-'4JSON'!L695)</f>
        <v>0</v>
      </c>
      <c r="M701" s="53" t="e">
        <f t="shared" ca="1" si="8"/>
        <v>#VALUE!</v>
      </c>
      <c r="N701" s="56" t="e">
        <f t="shared" ca="1" si="9"/>
        <v>#VALUE!</v>
      </c>
      <c r="P701" s="51"/>
      <c r="Q701" s="51"/>
      <c r="S701" s="51"/>
      <c r="T701" s="51"/>
      <c r="Z701" s="55" t="str">
        <f t="shared" si="10"/>
        <v>IMO</v>
      </c>
      <c r="AF701" s="51"/>
      <c r="AG701" s="51"/>
      <c r="AH701" s="51"/>
      <c r="AI701" s="52"/>
      <c r="AJ701" s="52"/>
      <c r="AK701" s="52"/>
      <c r="AL701" s="51"/>
      <c r="AM701" s="51"/>
      <c r="AN701" s="51"/>
      <c r="AO701" s="52"/>
      <c r="AP701" s="52"/>
      <c r="AQ701" s="52"/>
      <c r="AR701" s="51"/>
      <c r="AS701" s="51"/>
      <c r="AT701" s="51"/>
      <c r="AU701" s="52"/>
      <c r="AV701" s="52"/>
      <c r="AW701" s="52"/>
      <c r="AX701" s="51"/>
      <c r="AY701" s="51"/>
      <c r="AZ701" s="51"/>
      <c r="BA701" s="52"/>
      <c r="BB701" s="52"/>
      <c r="BC701" s="52"/>
    </row>
    <row r="702" spans="1:55" ht="13" x14ac:dyDescent="0.3">
      <c r="A702" s="23">
        <f>'4JSON'!A696</f>
        <v>53110</v>
      </c>
      <c r="B702" s="20" t="str">
        <f>'4JSON'!B696</f>
        <v>Photographers</v>
      </c>
      <c r="C702" s="24" t="str">
        <f>'4JSON'!D696</f>
        <v>IMO</v>
      </c>
      <c r="D702" s="24" t="e">
        <f ca="1">ABS(D$5-'4JSON'!C696)</f>
        <v>#VALUE!</v>
      </c>
      <c r="E702" s="24">
        <f ca="1">ABS(E$5-'4JSON'!E696)</f>
        <v>2</v>
      </c>
      <c r="F702" s="24">
        <f ca="1">ABS(F$5-'4JSON'!F696)</f>
        <v>3</v>
      </c>
      <c r="G702" s="24">
        <f ca="1">ABS(G$5-'4JSON'!G696)</f>
        <v>2</v>
      </c>
      <c r="H702" s="24">
        <f ca="1">ABS(H$5-'4JSON'!H696)</f>
        <v>3</v>
      </c>
      <c r="I702" s="24">
        <f>ABS(I$5-'4JSON'!I696)</f>
        <v>0</v>
      </c>
      <c r="J702" s="24">
        <f>ABS(J$5-'4JSON'!J696)</f>
        <v>0</v>
      </c>
      <c r="K702" s="24">
        <f>ABS(K$5-'4JSON'!K696)</f>
        <v>0</v>
      </c>
      <c r="L702" s="24">
        <f>ABS(L$5-'4JSON'!L696)</f>
        <v>0</v>
      </c>
      <c r="M702" s="53" t="e">
        <f t="shared" ca="1" si="8"/>
        <v>#VALUE!</v>
      </c>
      <c r="N702" s="56" t="e">
        <f t="shared" ca="1" si="9"/>
        <v>#VALUE!</v>
      </c>
      <c r="P702" s="51"/>
      <c r="Q702" s="51"/>
      <c r="S702" s="51"/>
      <c r="T702" s="51"/>
      <c r="Z702" s="55" t="str">
        <f t="shared" si="10"/>
        <v>IMO</v>
      </c>
      <c r="AF702" s="51"/>
      <c r="AG702" s="51"/>
      <c r="AH702" s="51"/>
      <c r="AI702" s="52"/>
      <c r="AJ702" s="52"/>
      <c r="AK702" s="52"/>
      <c r="AL702" s="51"/>
      <c r="AM702" s="51"/>
      <c r="AN702" s="51"/>
      <c r="AO702" s="52"/>
      <c r="AP702" s="52"/>
      <c r="AQ702" s="52"/>
      <c r="AR702" s="51"/>
      <c r="AS702" s="51"/>
      <c r="AT702" s="51"/>
      <c r="AU702" s="52"/>
      <c r="AV702" s="52"/>
      <c r="AW702" s="52"/>
      <c r="AX702" s="51"/>
      <c r="AY702" s="51"/>
      <c r="AZ702" s="51"/>
      <c r="BA702" s="52"/>
      <c r="BB702" s="52"/>
      <c r="BC702" s="52"/>
    </row>
    <row r="703" spans="1:55" ht="13" x14ac:dyDescent="0.3">
      <c r="A703" s="23">
        <f>'4JSON'!A697</f>
        <v>51112</v>
      </c>
      <c r="B703" s="20" t="str">
        <f>'4JSON'!B697</f>
        <v>Technical Writers</v>
      </c>
      <c r="C703" s="24" t="str">
        <f>'4JSON'!D697</f>
        <v>IMo</v>
      </c>
      <c r="D703" s="24" t="e">
        <f ca="1">ABS(D$5-'4JSON'!C697)</f>
        <v>#VALUE!</v>
      </c>
      <c r="E703" s="24">
        <f ca="1">ABS(E$5-'4JSON'!E697)</f>
        <v>2</v>
      </c>
      <c r="F703" s="24">
        <f ca="1">ABS(F$5-'4JSON'!F697)</f>
        <v>3</v>
      </c>
      <c r="G703" s="24">
        <f ca="1">ABS(G$5-'4JSON'!G697)</f>
        <v>2</v>
      </c>
      <c r="H703" s="24">
        <f ca="1">ABS(H$5-'4JSON'!H697)</f>
        <v>3</v>
      </c>
      <c r="I703" s="24">
        <f>ABS(I$5-'4JSON'!I697)</f>
        <v>0</v>
      </c>
      <c r="J703" s="24">
        <f>ABS(J$5-'4JSON'!J697)</f>
        <v>0</v>
      </c>
      <c r="K703" s="24">
        <f>ABS(K$5-'4JSON'!K697)</f>
        <v>0</v>
      </c>
      <c r="L703" s="24">
        <f>ABS(L$5-'4JSON'!L697)</f>
        <v>0</v>
      </c>
      <c r="M703" s="53" t="e">
        <f t="shared" ca="1" si="8"/>
        <v>#VALUE!</v>
      </c>
      <c r="N703" s="56" t="e">
        <f t="shared" ca="1" si="9"/>
        <v>#VALUE!</v>
      </c>
      <c r="P703" s="51"/>
      <c r="Q703" s="51"/>
      <c r="S703" s="51"/>
      <c r="T703" s="51"/>
      <c r="Z703" s="55" t="str">
        <f t="shared" si="10"/>
        <v>IMO</v>
      </c>
      <c r="AF703" s="51"/>
      <c r="AG703" s="51"/>
      <c r="AH703" s="51"/>
      <c r="AI703" s="52"/>
      <c r="AJ703" s="52"/>
      <c r="AK703" s="52"/>
      <c r="AL703" s="51"/>
      <c r="AM703" s="51"/>
      <c r="AN703" s="51"/>
      <c r="AO703" s="52"/>
      <c r="AP703" s="52"/>
      <c r="AQ703" s="52"/>
      <c r="AR703" s="51"/>
      <c r="AS703" s="51"/>
      <c r="AT703" s="51"/>
      <c r="AU703" s="52"/>
      <c r="AV703" s="52"/>
      <c r="AW703" s="52"/>
      <c r="AX703" s="51"/>
      <c r="AY703" s="51"/>
      <c r="AZ703" s="51"/>
      <c r="BA703" s="52"/>
      <c r="BB703" s="52"/>
      <c r="BC703" s="52"/>
    </row>
    <row r="704" spans="1:55" ht="13" x14ac:dyDescent="0.3">
      <c r="A704" s="23">
        <f>'4JSON'!A698</f>
        <v>53124</v>
      </c>
      <c r="B704" s="20" t="str">
        <f>'4JSON'!B698</f>
        <v>Carvers</v>
      </c>
      <c r="C704" s="24" t="str">
        <f>'4JSON'!D698</f>
        <v>IOM</v>
      </c>
      <c r="D704" s="24" t="e">
        <f ca="1">ABS(D$5-'4JSON'!C698)</f>
        <v>#VALUE!</v>
      </c>
      <c r="E704" s="24">
        <f ca="1">ABS(E$5-'4JSON'!E698)</f>
        <v>2</v>
      </c>
      <c r="F704" s="24">
        <f ca="1">ABS(F$5-'4JSON'!F698)</f>
        <v>3</v>
      </c>
      <c r="G704" s="24">
        <f ca="1">ABS(G$5-'4JSON'!G698)</f>
        <v>2</v>
      </c>
      <c r="H704" s="24">
        <f ca="1">ABS(H$5-'4JSON'!H698)</f>
        <v>3</v>
      </c>
      <c r="I704" s="24">
        <f>ABS(I$5-'4JSON'!I698)</f>
        <v>0</v>
      </c>
      <c r="J704" s="24">
        <f>ABS(J$5-'4JSON'!J698)</f>
        <v>0</v>
      </c>
      <c r="K704" s="24">
        <f>ABS(K$5-'4JSON'!K698)</f>
        <v>0</v>
      </c>
      <c r="L704" s="24">
        <f>ABS(L$5-'4JSON'!L698)</f>
        <v>0</v>
      </c>
      <c r="M704" s="53" t="e">
        <f t="shared" ca="1" si="8"/>
        <v>#VALUE!</v>
      </c>
      <c r="N704" s="56" t="e">
        <f t="shared" ca="1" si="9"/>
        <v>#VALUE!</v>
      </c>
      <c r="P704" s="51"/>
      <c r="Q704" s="51"/>
      <c r="S704" s="51"/>
      <c r="T704" s="51"/>
      <c r="Z704" s="55" t="str">
        <f t="shared" si="10"/>
        <v>IOM</v>
      </c>
      <c r="AF704" s="51"/>
      <c r="AG704" s="51"/>
      <c r="AH704" s="51"/>
      <c r="AI704" s="52"/>
      <c r="AJ704" s="52"/>
      <c r="AK704" s="52"/>
      <c r="AL704" s="51"/>
      <c r="AM704" s="51"/>
      <c r="AN704" s="51"/>
      <c r="AO704" s="52"/>
      <c r="AP704" s="52"/>
      <c r="AQ704" s="52"/>
      <c r="AR704" s="51"/>
      <c r="AS704" s="51"/>
      <c r="AT704" s="51"/>
      <c r="AU704" s="52"/>
      <c r="AV704" s="52"/>
      <c r="AW704" s="52"/>
      <c r="AX704" s="51"/>
      <c r="AY704" s="51"/>
      <c r="AZ704" s="51"/>
      <c r="BA704" s="52"/>
      <c r="BB704" s="52"/>
      <c r="BC704" s="52"/>
    </row>
    <row r="705" spans="1:55" ht="13" x14ac:dyDescent="0.3">
      <c r="A705" s="23">
        <f>'4JSON'!A699</f>
        <v>53124</v>
      </c>
      <c r="B705" s="20" t="str">
        <f>'4JSON'!B699</f>
        <v>Glass Blowers</v>
      </c>
      <c r="C705" s="24" t="str">
        <f>'4JSON'!D699</f>
        <v>IOM</v>
      </c>
      <c r="D705" s="24" t="e">
        <f ca="1">ABS(D$5-'4JSON'!C699)</f>
        <v>#VALUE!</v>
      </c>
      <c r="E705" s="24">
        <f ca="1">ABS(E$5-'4JSON'!E699)</f>
        <v>2</v>
      </c>
      <c r="F705" s="24">
        <f ca="1">ABS(F$5-'4JSON'!F699)</f>
        <v>3</v>
      </c>
      <c r="G705" s="24">
        <f ca="1">ABS(G$5-'4JSON'!G699)</f>
        <v>2</v>
      </c>
      <c r="H705" s="24">
        <f ca="1">ABS(H$5-'4JSON'!H699)</f>
        <v>3</v>
      </c>
      <c r="I705" s="24">
        <f>ABS(I$5-'4JSON'!I699)</f>
        <v>0</v>
      </c>
      <c r="J705" s="24">
        <f>ABS(J$5-'4JSON'!J699)</f>
        <v>0</v>
      </c>
      <c r="K705" s="24">
        <f>ABS(K$5-'4JSON'!K699)</f>
        <v>0</v>
      </c>
      <c r="L705" s="24">
        <f>ABS(L$5-'4JSON'!L699)</f>
        <v>0</v>
      </c>
      <c r="M705" s="53" t="e">
        <f t="shared" ca="1" si="8"/>
        <v>#VALUE!</v>
      </c>
      <c r="N705" s="56" t="e">
        <f t="shared" ca="1" si="9"/>
        <v>#VALUE!</v>
      </c>
      <c r="P705" s="51"/>
      <c r="Q705" s="51"/>
      <c r="S705" s="51"/>
      <c r="T705" s="51"/>
      <c r="Z705" s="55" t="str">
        <f t="shared" si="10"/>
        <v>IOM</v>
      </c>
      <c r="AF705" s="51"/>
      <c r="AG705" s="51"/>
      <c r="AH705" s="51"/>
      <c r="AI705" s="52"/>
      <c r="AJ705" s="52"/>
      <c r="AK705" s="52"/>
      <c r="AL705" s="51"/>
      <c r="AM705" s="51"/>
      <c r="AN705" s="51"/>
      <c r="AO705" s="52"/>
      <c r="AP705" s="52"/>
      <c r="AQ705" s="52"/>
      <c r="AR705" s="51"/>
      <c r="AS705" s="51"/>
      <c r="AT705" s="51"/>
      <c r="AU705" s="52"/>
      <c r="AV705" s="52"/>
      <c r="AW705" s="52"/>
      <c r="AX705" s="51"/>
      <c r="AY705" s="51"/>
      <c r="AZ705" s="51"/>
      <c r="BA705" s="52"/>
      <c r="BB705" s="52"/>
      <c r="BC705" s="52"/>
    </row>
    <row r="706" spans="1:55" ht="13" x14ac:dyDescent="0.3">
      <c r="A706" s="23">
        <f>'4JSON'!A700</f>
        <v>53124</v>
      </c>
      <c r="B706" s="20" t="str">
        <f>'4JSON'!B700</f>
        <v>Metal Arts Workers</v>
      </c>
      <c r="C706" s="24" t="str">
        <f>'4JSON'!D700</f>
        <v>IOM</v>
      </c>
      <c r="D706" s="24" t="e">
        <f ca="1">ABS(D$5-'4JSON'!C700)</f>
        <v>#VALUE!</v>
      </c>
      <c r="E706" s="24">
        <f ca="1">ABS(E$5-'4JSON'!E700)</f>
        <v>2</v>
      </c>
      <c r="F706" s="24">
        <f ca="1">ABS(F$5-'4JSON'!F700)</f>
        <v>3</v>
      </c>
      <c r="G706" s="24">
        <f ca="1">ABS(G$5-'4JSON'!G700)</f>
        <v>2</v>
      </c>
      <c r="H706" s="24">
        <f ca="1">ABS(H$5-'4JSON'!H700)</f>
        <v>3</v>
      </c>
      <c r="I706" s="24">
        <f>ABS(I$5-'4JSON'!I700)</f>
        <v>0</v>
      </c>
      <c r="J706" s="24">
        <f>ABS(J$5-'4JSON'!J700)</f>
        <v>0</v>
      </c>
      <c r="K706" s="24">
        <f>ABS(K$5-'4JSON'!K700)</f>
        <v>0</v>
      </c>
      <c r="L706" s="24">
        <f>ABS(L$5-'4JSON'!L700)</f>
        <v>0</v>
      </c>
      <c r="M706" s="53" t="e">
        <f t="shared" ca="1" si="8"/>
        <v>#VALUE!</v>
      </c>
      <c r="N706" s="56" t="e">
        <f t="shared" ca="1" si="9"/>
        <v>#VALUE!</v>
      </c>
      <c r="P706" s="51"/>
      <c r="Q706" s="51"/>
      <c r="S706" s="51"/>
      <c r="T706" s="51"/>
      <c r="Z706" s="55" t="str">
        <f t="shared" si="10"/>
        <v>IOM</v>
      </c>
      <c r="AF706" s="51"/>
      <c r="AG706" s="51"/>
      <c r="AH706" s="51"/>
      <c r="AI706" s="52"/>
      <c r="AJ706" s="52"/>
      <c r="AK706" s="52"/>
      <c r="AL706" s="51"/>
      <c r="AM706" s="51"/>
      <c r="AN706" s="51"/>
      <c r="AO706" s="52"/>
      <c r="AP706" s="52"/>
      <c r="AQ706" s="52"/>
      <c r="AR706" s="51"/>
      <c r="AS706" s="51"/>
      <c r="AT706" s="51"/>
      <c r="AU706" s="52"/>
      <c r="AV706" s="52"/>
      <c r="AW706" s="52"/>
      <c r="AX706" s="51"/>
      <c r="AY706" s="51"/>
      <c r="AZ706" s="51"/>
      <c r="BA706" s="52"/>
      <c r="BB706" s="52"/>
      <c r="BC706" s="52"/>
    </row>
    <row r="707" spans="1:55" ht="13" x14ac:dyDescent="0.3">
      <c r="A707" s="23">
        <f>'4JSON'!A701</f>
        <v>22214</v>
      </c>
      <c r="B707" s="20" t="str">
        <f>'4JSON'!B701</f>
        <v>Photogrammetric Technologists and Technicians</v>
      </c>
      <c r="C707" s="24" t="str">
        <f>'4JSON'!D701</f>
        <v>IOM</v>
      </c>
      <c r="D707" s="24" t="e">
        <f ca="1">ABS(D$5-'4JSON'!C701)</f>
        <v>#VALUE!</v>
      </c>
      <c r="E707" s="24">
        <f ca="1">ABS(E$5-'4JSON'!E701)</f>
        <v>2</v>
      </c>
      <c r="F707" s="24">
        <f ca="1">ABS(F$5-'4JSON'!F701)</f>
        <v>3</v>
      </c>
      <c r="G707" s="24">
        <f ca="1">ABS(G$5-'4JSON'!G701)</f>
        <v>2</v>
      </c>
      <c r="H707" s="24">
        <f ca="1">ABS(H$5-'4JSON'!H701)</f>
        <v>3</v>
      </c>
      <c r="I707" s="24">
        <f>ABS(I$5-'4JSON'!I701)</f>
        <v>0</v>
      </c>
      <c r="J707" s="24">
        <f>ABS(J$5-'4JSON'!J701)</f>
        <v>0</v>
      </c>
      <c r="K707" s="24">
        <f>ABS(K$5-'4JSON'!K701)</f>
        <v>0</v>
      </c>
      <c r="L707" s="24">
        <f>ABS(L$5-'4JSON'!L701)</f>
        <v>0</v>
      </c>
      <c r="M707" s="53" t="e">
        <f t="shared" ca="1" si="8"/>
        <v>#VALUE!</v>
      </c>
      <c r="N707" s="56" t="e">
        <f t="shared" ca="1" si="9"/>
        <v>#VALUE!</v>
      </c>
      <c r="P707" s="51"/>
      <c r="Q707" s="51"/>
      <c r="S707" s="51"/>
      <c r="T707" s="51"/>
      <c r="Z707" s="55" t="str">
        <f t="shared" si="10"/>
        <v>IOM</v>
      </c>
      <c r="AF707" s="51"/>
      <c r="AG707" s="51"/>
      <c r="AH707" s="51"/>
      <c r="AI707" s="52"/>
      <c r="AJ707" s="52"/>
      <c r="AK707" s="52"/>
      <c r="AL707" s="51"/>
      <c r="AM707" s="51"/>
      <c r="AN707" s="51"/>
      <c r="AO707" s="52"/>
      <c r="AP707" s="52"/>
      <c r="AQ707" s="52"/>
      <c r="AR707" s="51"/>
      <c r="AS707" s="51"/>
      <c r="AT707" s="51"/>
      <c r="AU707" s="52"/>
      <c r="AV707" s="52"/>
      <c r="AW707" s="52"/>
      <c r="AX707" s="51"/>
      <c r="AY707" s="51"/>
      <c r="AZ707" s="51"/>
      <c r="BA707" s="52"/>
      <c r="BB707" s="52"/>
      <c r="BC707" s="52"/>
    </row>
    <row r="708" spans="1:55" ht="13" x14ac:dyDescent="0.3">
      <c r="A708" s="23">
        <f>'4JSON'!A702</f>
        <v>53124</v>
      </c>
      <c r="B708" s="20" t="str">
        <f>'4JSON'!B702</f>
        <v>Potters</v>
      </c>
      <c r="C708" s="24" t="str">
        <f>'4JSON'!D702</f>
        <v>IOM</v>
      </c>
      <c r="D708" s="24" t="e">
        <f ca="1">ABS(D$5-'4JSON'!C702)</f>
        <v>#VALUE!</v>
      </c>
      <c r="E708" s="24">
        <f ca="1">ABS(E$5-'4JSON'!E702)</f>
        <v>2</v>
      </c>
      <c r="F708" s="24">
        <f ca="1">ABS(F$5-'4JSON'!F702)</f>
        <v>3</v>
      </c>
      <c r="G708" s="24">
        <f ca="1">ABS(G$5-'4JSON'!G702)</f>
        <v>2</v>
      </c>
      <c r="H708" s="24">
        <f ca="1">ABS(H$5-'4JSON'!H702)</f>
        <v>3</v>
      </c>
      <c r="I708" s="24">
        <f>ABS(I$5-'4JSON'!I702)</f>
        <v>0</v>
      </c>
      <c r="J708" s="24">
        <f>ABS(J$5-'4JSON'!J702)</f>
        <v>0</v>
      </c>
      <c r="K708" s="24">
        <f>ABS(K$5-'4JSON'!K702)</f>
        <v>0</v>
      </c>
      <c r="L708" s="24">
        <f>ABS(L$5-'4JSON'!L702)</f>
        <v>0</v>
      </c>
      <c r="M708" s="53" t="e">
        <f t="shared" ca="1" si="8"/>
        <v>#VALUE!</v>
      </c>
      <c r="N708" s="56" t="e">
        <f t="shared" ca="1" si="9"/>
        <v>#VALUE!</v>
      </c>
      <c r="P708" s="51"/>
      <c r="Q708" s="51"/>
      <c r="S708" s="51"/>
      <c r="T708" s="51"/>
      <c r="Z708" s="55" t="str">
        <f t="shared" si="10"/>
        <v>IOM</v>
      </c>
      <c r="AF708" s="51"/>
      <c r="AG708" s="51"/>
      <c r="AH708" s="51"/>
      <c r="AI708" s="52"/>
      <c r="AJ708" s="52"/>
      <c r="AK708" s="52"/>
      <c r="AL708" s="51"/>
      <c r="AM708" s="51"/>
      <c r="AN708" s="51"/>
      <c r="AO708" s="52"/>
      <c r="AP708" s="52"/>
      <c r="AQ708" s="52"/>
      <c r="AR708" s="51"/>
      <c r="AS708" s="51"/>
      <c r="AT708" s="51"/>
      <c r="AU708" s="52"/>
      <c r="AV708" s="52"/>
      <c r="AW708" s="52"/>
      <c r="AX708" s="51"/>
      <c r="AY708" s="51"/>
      <c r="AZ708" s="51"/>
      <c r="BA708" s="52"/>
      <c r="BB708" s="52"/>
      <c r="BC708" s="52"/>
    </row>
    <row r="709" spans="1:55" ht="13" x14ac:dyDescent="0.3">
      <c r="A709" s="23">
        <f>'4JSON'!A703</f>
        <v>53124</v>
      </c>
      <c r="B709" s="20" t="str">
        <f>'4JSON'!B703</f>
        <v>Stained Glass Artists</v>
      </c>
      <c r="C709" s="24" t="str">
        <f>'4JSON'!D703</f>
        <v>IOM</v>
      </c>
      <c r="D709" s="24" t="e">
        <f ca="1">ABS(D$5-'4JSON'!C703)</f>
        <v>#VALUE!</v>
      </c>
      <c r="E709" s="24">
        <f ca="1">ABS(E$5-'4JSON'!E703)</f>
        <v>2</v>
      </c>
      <c r="F709" s="24">
        <f ca="1">ABS(F$5-'4JSON'!F703)</f>
        <v>3</v>
      </c>
      <c r="G709" s="24">
        <f ca="1">ABS(G$5-'4JSON'!G703)</f>
        <v>2</v>
      </c>
      <c r="H709" s="24">
        <f ca="1">ABS(H$5-'4JSON'!H703)</f>
        <v>3</v>
      </c>
      <c r="I709" s="24">
        <f>ABS(I$5-'4JSON'!I703)</f>
        <v>0</v>
      </c>
      <c r="J709" s="24">
        <f>ABS(J$5-'4JSON'!J703)</f>
        <v>0</v>
      </c>
      <c r="K709" s="24">
        <f>ABS(K$5-'4JSON'!K703)</f>
        <v>0</v>
      </c>
      <c r="L709" s="24">
        <f>ABS(L$5-'4JSON'!L703)</f>
        <v>0</v>
      </c>
      <c r="M709" s="53" t="e">
        <f t="shared" ca="1" si="8"/>
        <v>#VALUE!</v>
      </c>
      <c r="N709" s="56" t="e">
        <f t="shared" ca="1" si="9"/>
        <v>#VALUE!</v>
      </c>
      <c r="P709" s="51"/>
      <c r="Q709" s="51"/>
      <c r="S709" s="51"/>
      <c r="T709" s="51"/>
      <c r="Z709" s="55" t="str">
        <f t="shared" si="10"/>
        <v>IOM</v>
      </c>
      <c r="AF709" s="51"/>
      <c r="AG709" s="51"/>
      <c r="AH709" s="51"/>
      <c r="AI709" s="52"/>
      <c r="AJ709" s="52"/>
      <c r="AK709" s="52"/>
      <c r="AL709" s="51"/>
      <c r="AM709" s="51"/>
      <c r="AN709" s="51"/>
      <c r="AO709" s="52"/>
      <c r="AP709" s="52"/>
      <c r="AQ709" s="52"/>
      <c r="AR709" s="51"/>
      <c r="AS709" s="51"/>
      <c r="AT709" s="51"/>
      <c r="AU709" s="52"/>
      <c r="AV709" s="52"/>
      <c r="AW709" s="52"/>
      <c r="AX709" s="51"/>
      <c r="AY709" s="51"/>
      <c r="AZ709" s="51"/>
      <c r="BA709" s="52"/>
      <c r="BB709" s="52"/>
      <c r="BC709" s="52"/>
    </row>
    <row r="710" spans="1:55" ht="13" x14ac:dyDescent="0.3">
      <c r="A710" s="23">
        <f>'4JSON'!A704</f>
        <v>53124</v>
      </c>
      <c r="B710" s="20" t="str">
        <f>'4JSON'!B704</f>
        <v>Stringed Instrument Makers</v>
      </c>
      <c r="C710" s="24" t="str">
        <f>'4JSON'!D704</f>
        <v>IOM</v>
      </c>
      <c r="D710" s="24" t="e">
        <f ca="1">ABS(D$5-'4JSON'!C704)</f>
        <v>#VALUE!</v>
      </c>
      <c r="E710" s="24">
        <f ca="1">ABS(E$5-'4JSON'!E704)</f>
        <v>2</v>
      </c>
      <c r="F710" s="24">
        <f ca="1">ABS(F$5-'4JSON'!F704)</f>
        <v>3</v>
      </c>
      <c r="G710" s="24">
        <f ca="1">ABS(G$5-'4JSON'!G704)</f>
        <v>2</v>
      </c>
      <c r="H710" s="24">
        <f ca="1">ABS(H$5-'4JSON'!H704)</f>
        <v>3</v>
      </c>
      <c r="I710" s="24">
        <f>ABS(I$5-'4JSON'!I704)</f>
        <v>0</v>
      </c>
      <c r="J710" s="24">
        <f>ABS(J$5-'4JSON'!J704)</f>
        <v>0</v>
      </c>
      <c r="K710" s="24">
        <f>ABS(K$5-'4JSON'!K704)</f>
        <v>0</v>
      </c>
      <c r="L710" s="24">
        <f>ABS(L$5-'4JSON'!L704)</f>
        <v>0</v>
      </c>
      <c r="M710" s="53" t="e">
        <f t="shared" ca="1" si="8"/>
        <v>#VALUE!</v>
      </c>
      <c r="N710" s="56" t="e">
        <f t="shared" ca="1" si="9"/>
        <v>#VALUE!</v>
      </c>
      <c r="P710" s="51"/>
      <c r="Q710" s="51"/>
      <c r="S710" s="51"/>
      <c r="T710" s="51"/>
      <c r="Z710" s="55" t="str">
        <f t="shared" si="10"/>
        <v>IOM</v>
      </c>
      <c r="AF710" s="51"/>
      <c r="AG710" s="51"/>
      <c r="AH710" s="51"/>
      <c r="AI710" s="52"/>
      <c r="AJ710" s="52"/>
      <c r="AK710" s="52"/>
      <c r="AL710" s="51"/>
      <c r="AM710" s="51"/>
      <c r="AN710" s="51"/>
      <c r="AO710" s="52"/>
      <c r="AP710" s="52"/>
      <c r="AQ710" s="52"/>
      <c r="AR710" s="51"/>
      <c r="AS710" s="51"/>
      <c r="AT710" s="51"/>
      <c r="AU710" s="52"/>
      <c r="AV710" s="52"/>
      <c r="AW710" s="52"/>
      <c r="AX710" s="51"/>
      <c r="AY710" s="51"/>
      <c r="AZ710" s="51"/>
      <c r="BA710" s="52"/>
      <c r="BB710" s="52"/>
      <c r="BC710" s="52"/>
    </row>
    <row r="711" spans="1:55" ht="13" x14ac:dyDescent="0.3">
      <c r="A711" s="23">
        <f>'4JSON'!A705</f>
        <v>94131</v>
      </c>
      <c r="B711" s="20" t="str">
        <f>'4JSON'!B705</f>
        <v>Weavers</v>
      </c>
      <c r="C711" s="24" t="str">
        <f>'4JSON'!D705</f>
        <v>IOM</v>
      </c>
      <c r="D711" s="24" t="e">
        <f ca="1">ABS(D$5-'4JSON'!C705)</f>
        <v>#VALUE!</v>
      </c>
      <c r="E711" s="24">
        <f ca="1">ABS(E$5-'4JSON'!E705)</f>
        <v>2</v>
      </c>
      <c r="F711" s="24">
        <f ca="1">ABS(F$5-'4JSON'!F705)</f>
        <v>3</v>
      </c>
      <c r="G711" s="24">
        <f ca="1">ABS(G$5-'4JSON'!G705)</f>
        <v>2</v>
      </c>
      <c r="H711" s="24">
        <f ca="1">ABS(H$5-'4JSON'!H705)</f>
        <v>3</v>
      </c>
      <c r="I711" s="24">
        <f>ABS(I$5-'4JSON'!I705)</f>
        <v>0</v>
      </c>
      <c r="J711" s="24">
        <f>ABS(J$5-'4JSON'!J705)</f>
        <v>0</v>
      </c>
      <c r="K711" s="24">
        <f>ABS(K$5-'4JSON'!K705)</f>
        <v>0</v>
      </c>
      <c r="L711" s="24">
        <f>ABS(L$5-'4JSON'!L705)</f>
        <v>0</v>
      </c>
      <c r="M711" s="53" t="e">
        <f t="shared" ca="1" si="8"/>
        <v>#VALUE!</v>
      </c>
      <c r="N711" s="56" t="e">
        <f t="shared" ca="1" si="9"/>
        <v>#VALUE!</v>
      </c>
      <c r="P711" s="51"/>
      <c r="Q711" s="51"/>
      <c r="S711" s="51"/>
      <c r="T711" s="51"/>
      <c r="Z711" s="55" t="str">
        <f t="shared" si="10"/>
        <v>IOM</v>
      </c>
      <c r="AF711" s="51"/>
      <c r="AG711" s="51"/>
      <c r="AH711" s="51"/>
      <c r="AI711" s="52"/>
      <c r="AJ711" s="52"/>
      <c r="AK711" s="52"/>
      <c r="AL711" s="51"/>
      <c r="AM711" s="51"/>
      <c r="AN711" s="51"/>
      <c r="AO711" s="52"/>
      <c r="AP711" s="52"/>
      <c r="AQ711" s="52"/>
      <c r="AR711" s="51"/>
      <c r="AS711" s="51"/>
      <c r="AT711" s="51"/>
      <c r="AU711" s="52"/>
      <c r="AV711" s="52"/>
      <c r="AW711" s="52"/>
      <c r="AX711" s="51"/>
      <c r="AY711" s="51"/>
      <c r="AZ711" s="51"/>
      <c r="BA711" s="52"/>
      <c r="BB711" s="52"/>
      <c r="BC711" s="52"/>
    </row>
    <row r="712" spans="1:55" ht="13" x14ac:dyDescent="0.3">
      <c r="A712" s="23">
        <f>'4JSON'!A706</f>
        <v>53122</v>
      </c>
      <c r="B712" s="20" t="str">
        <f>'4JSON'!B706</f>
        <v>Painters</v>
      </c>
      <c r="C712" s="24" t="str">
        <f>'4JSON'!D706</f>
        <v>IOm</v>
      </c>
      <c r="D712" s="24" t="e">
        <f ca="1">ABS(D$5-'4JSON'!C706)</f>
        <v>#VALUE!</v>
      </c>
      <c r="E712" s="24">
        <f ca="1">ABS(E$5-'4JSON'!E706)</f>
        <v>2</v>
      </c>
      <c r="F712" s="24">
        <f ca="1">ABS(F$5-'4JSON'!F706)</f>
        <v>3</v>
      </c>
      <c r="G712" s="24">
        <f ca="1">ABS(G$5-'4JSON'!G706)</f>
        <v>2</v>
      </c>
      <c r="H712" s="24">
        <f ca="1">ABS(H$5-'4JSON'!H706)</f>
        <v>3</v>
      </c>
      <c r="I712" s="24">
        <f>ABS(I$5-'4JSON'!I706)</f>
        <v>0</v>
      </c>
      <c r="J712" s="24">
        <f>ABS(J$5-'4JSON'!J706)</f>
        <v>0</v>
      </c>
      <c r="K712" s="24">
        <f>ABS(K$5-'4JSON'!K706)</f>
        <v>0</v>
      </c>
      <c r="L712" s="24">
        <f>ABS(L$5-'4JSON'!L706)</f>
        <v>0</v>
      </c>
      <c r="M712" s="53" t="e">
        <f t="shared" ca="1" si="8"/>
        <v>#VALUE!</v>
      </c>
      <c r="N712" s="56" t="e">
        <f t="shared" ca="1" si="9"/>
        <v>#VALUE!</v>
      </c>
      <c r="P712" s="51"/>
      <c r="Q712" s="51"/>
      <c r="S712" s="51"/>
      <c r="T712" s="51"/>
      <c r="Z712" s="55" t="str">
        <f t="shared" si="10"/>
        <v>IOM</v>
      </c>
      <c r="AF712" s="51"/>
      <c r="AG712" s="51"/>
      <c r="AH712" s="51"/>
      <c r="AI712" s="52"/>
      <c r="AJ712" s="52"/>
      <c r="AK712" s="52"/>
      <c r="AL712" s="51"/>
      <c r="AM712" s="51"/>
      <c r="AN712" s="51"/>
      <c r="AO712" s="52"/>
      <c r="AP712" s="52"/>
      <c r="AQ712" s="52"/>
      <c r="AR712" s="51"/>
      <c r="AS712" s="51"/>
      <c r="AT712" s="51"/>
      <c r="AU712" s="52"/>
      <c r="AV712" s="52"/>
      <c r="AW712" s="52"/>
      <c r="AX712" s="51"/>
      <c r="AY712" s="51"/>
      <c r="AZ712" s="51"/>
      <c r="BA712" s="52"/>
      <c r="BB712" s="52"/>
      <c r="BC712" s="52"/>
    </row>
    <row r="713" spans="1:55" ht="13" x14ac:dyDescent="0.3">
      <c r="A713" s="23">
        <f>'4JSON'!A707</f>
        <v>53122</v>
      </c>
      <c r="B713" s="20" t="str">
        <f>'4JSON'!B707</f>
        <v>Sculptors</v>
      </c>
      <c r="C713" s="24" t="str">
        <f>'4JSON'!D707</f>
        <v>IOm</v>
      </c>
      <c r="D713" s="24" t="e">
        <f ca="1">ABS(D$5-'4JSON'!C707)</f>
        <v>#VALUE!</v>
      </c>
      <c r="E713" s="24">
        <f ca="1">ABS(E$5-'4JSON'!E707)</f>
        <v>2</v>
      </c>
      <c r="F713" s="24">
        <f ca="1">ABS(F$5-'4JSON'!F707)</f>
        <v>3</v>
      </c>
      <c r="G713" s="24">
        <f ca="1">ABS(G$5-'4JSON'!G707)</f>
        <v>2</v>
      </c>
      <c r="H713" s="24">
        <f ca="1">ABS(H$5-'4JSON'!H707)</f>
        <v>3</v>
      </c>
      <c r="I713" s="24">
        <f>ABS(I$5-'4JSON'!I707)</f>
        <v>0</v>
      </c>
      <c r="J713" s="24">
        <f>ABS(J$5-'4JSON'!J707)</f>
        <v>0</v>
      </c>
      <c r="K713" s="24">
        <f>ABS(K$5-'4JSON'!K707)</f>
        <v>0</v>
      </c>
      <c r="L713" s="24">
        <f>ABS(L$5-'4JSON'!L707)</f>
        <v>0</v>
      </c>
      <c r="M713" s="53" t="e">
        <f t="shared" ca="1" si="8"/>
        <v>#VALUE!</v>
      </c>
      <c r="N713" s="56" t="e">
        <f t="shared" ca="1" si="9"/>
        <v>#VALUE!</v>
      </c>
      <c r="P713" s="51"/>
      <c r="Q713" s="51"/>
      <c r="S713" s="51"/>
      <c r="T713" s="51"/>
      <c r="Z713" s="55" t="str">
        <f t="shared" si="10"/>
        <v>IOM</v>
      </c>
      <c r="AF713" s="51"/>
      <c r="AG713" s="51"/>
      <c r="AH713" s="51"/>
      <c r="AI713" s="52"/>
      <c r="AJ713" s="52"/>
      <c r="AK713" s="52"/>
      <c r="AL713" s="51"/>
      <c r="AM713" s="51"/>
      <c r="AN713" s="51"/>
      <c r="AO713" s="52"/>
      <c r="AP713" s="52"/>
      <c r="AQ713" s="52"/>
      <c r="AR713" s="51"/>
      <c r="AS713" s="51"/>
      <c r="AT713" s="51"/>
      <c r="AU713" s="52"/>
      <c r="AV713" s="52"/>
      <c r="AW713" s="52"/>
      <c r="AX713" s="51"/>
      <c r="AY713" s="51"/>
      <c r="AZ713" s="51"/>
      <c r="BA713" s="52"/>
      <c r="BB713" s="52"/>
      <c r="BC713" s="52"/>
    </row>
    <row r="714" spans="1:55" ht="13" x14ac:dyDescent="0.3">
      <c r="A714" s="23">
        <f>'4JSON'!A708</f>
        <v>22214</v>
      </c>
      <c r="B714" s="20" t="str">
        <f>'4JSON'!B708</f>
        <v>Aerial Survey Technologists and Technicians</v>
      </c>
      <c r="C714" s="24" t="str">
        <f>'4JSON'!D708</f>
        <v>OMI</v>
      </c>
      <c r="D714" s="24" t="e">
        <f ca="1">ABS(D$5-'4JSON'!C708)</f>
        <v>#VALUE!</v>
      </c>
      <c r="E714" s="24">
        <f ca="1">ABS(E$5-'4JSON'!E708)</f>
        <v>2</v>
      </c>
      <c r="F714" s="24">
        <f ca="1">ABS(F$5-'4JSON'!F708)</f>
        <v>3</v>
      </c>
      <c r="G714" s="24">
        <f ca="1">ABS(G$5-'4JSON'!G708)</f>
        <v>2</v>
      </c>
      <c r="H714" s="24">
        <f ca="1">ABS(H$5-'4JSON'!H708)</f>
        <v>3</v>
      </c>
      <c r="I714" s="24">
        <f>ABS(I$5-'4JSON'!I708)</f>
        <v>0</v>
      </c>
      <c r="J714" s="24">
        <f>ABS(J$5-'4JSON'!J708)</f>
        <v>0</v>
      </c>
      <c r="K714" s="24">
        <f>ABS(K$5-'4JSON'!K708)</f>
        <v>0</v>
      </c>
      <c r="L714" s="24">
        <f>ABS(L$5-'4JSON'!L708)</f>
        <v>0</v>
      </c>
      <c r="M714" s="53" t="e">
        <f t="shared" ca="1" si="8"/>
        <v>#VALUE!</v>
      </c>
      <c r="N714" s="56" t="e">
        <f t="shared" ca="1" si="9"/>
        <v>#VALUE!</v>
      </c>
      <c r="P714" s="51"/>
      <c r="Q714" s="51"/>
      <c r="S714" s="51"/>
      <c r="T714" s="51"/>
      <c r="Z714" s="55" t="str">
        <f t="shared" si="10"/>
        <v>OMI</v>
      </c>
      <c r="AF714" s="51"/>
      <c r="AG714" s="51"/>
      <c r="AH714" s="51"/>
      <c r="AI714" s="52"/>
      <c r="AJ714" s="52"/>
      <c r="AK714" s="52"/>
      <c r="AL714" s="51"/>
      <c r="AM714" s="51"/>
      <c r="AN714" s="51"/>
      <c r="AO714" s="52"/>
      <c r="AP714" s="52"/>
      <c r="AQ714" s="52"/>
      <c r="AR714" s="51"/>
      <c r="AS714" s="51"/>
      <c r="AT714" s="51"/>
      <c r="AU714" s="52"/>
      <c r="AV714" s="52"/>
      <c r="AW714" s="52"/>
      <c r="AX714" s="51"/>
      <c r="AY714" s="51"/>
      <c r="AZ714" s="51"/>
      <c r="BA714" s="52"/>
      <c r="BB714" s="52"/>
      <c r="BC714" s="52"/>
    </row>
    <row r="715" spans="1:55" ht="13" x14ac:dyDescent="0.3">
      <c r="A715" s="23">
        <f>'4JSON'!A709</f>
        <v>93200</v>
      </c>
      <c r="B715" s="20" t="str">
        <f>'4JSON'!B709</f>
        <v>Aircraft Assemblers</v>
      </c>
      <c r="C715" s="24" t="str">
        <f>'4JSON'!D709</f>
        <v>OMI</v>
      </c>
      <c r="D715" s="24" t="e">
        <f ca="1">ABS(D$5-'4JSON'!C709)</f>
        <v>#VALUE!</v>
      </c>
      <c r="E715" s="24">
        <f ca="1">ABS(E$5-'4JSON'!E709)</f>
        <v>2</v>
      </c>
      <c r="F715" s="24">
        <f ca="1">ABS(F$5-'4JSON'!F709)</f>
        <v>3</v>
      </c>
      <c r="G715" s="24">
        <f ca="1">ABS(G$5-'4JSON'!G709)</f>
        <v>2</v>
      </c>
      <c r="H715" s="24">
        <f ca="1">ABS(H$5-'4JSON'!H709)</f>
        <v>3</v>
      </c>
      <c r="I715" s="24">
        <f>ABS(I$5-'4JSON'!I709)</f>
        <v>0</v>
      </c>
      <c r="J715" s="24">
        <f>ABS(J$5-'4JSON'!J709)</f>
        <v>0</v>
      </c>
      <c r="K715" s="24">
        <f>ABS(K$5-'4JSON'!K709)</f>
        <v>0</v>
      </c>
      <c r="L715" s="24">
        <f>ABS(L$5-'4JSON'!L709)</f>
        <v>0</v>
      </c>
      <c r="M715" s="53" t="e">
        <f t="shared" ca="1" si="8"/>
        <v>#VALUE!</v>
      </c>
      <c r="N715" s="56" t="e">
        <f t="shared" ca="1" si="9"/>
        <v>#VALUE!</v>
      </c>
      <c r="P715" s="51"/>
      <c r="Q715" s="51"/>
      <c r="S715" s="51"/>
      <c r="T715" s="51"/>
      <c r="Z715" s="55" t="str">
        <f t="shared" si="10"/>
        <v>OMI</v>
      </c>
      <c r="AF715" s="51"/>
      <c r="AG715" s="51"/>
      <c r="AH715" s="51"/>
      <c r="AI715" s="52"/>
      <c r="AJ715" s="52"/>
      <c r="AK715" s="52"/>
      <c r="AL715" s="51"/>
      <c r="AM715" s="51"/>
      <c r="AN715" s="51"/>
      <c r="AO715" s="52"/>
      <c r="AP715" s="52"/>
      <c r="AQ715" s="52"/>
      <c r="AR715" s="51"/>
      <c r="AS715" s="51"/>
      <c r="AT715" s="51"/>
      <c r="AU715" s="52"/>
      <c r="AV715" s="52"/>
      <c r="AW715" s="52"/>
      <c r="AX715" s="51"/>
      <c r="AY715" s="51"/>
      <c r="AZ715" s="51"/>
      <c r="BA715" s="52"/>
      <c r="BB715" s="52"/>
      <c r="BC715" s="52"/>
    </row>
    <row r="716" spans="1:55" ht="13" x14ac:dyDescent="0.3">
      <c r="A716" s="23">
        <f>'4JSON'!A710</f>
        <v>93200</v>
      </c>
      <c r="B716" s="20" t="str">
        <f>'4JSON'!B710</f>
        <v>Aircraft Assembly Inspectors</v>
      </c>
      <c r="C716" s="24" t="str">
        <f>'4JSON'!D710</f>
        <v>OMI</v>
      </c>
      <c r="D716" s="24" t="e">
        <f ca="1">ABS(D$5-'4JSON'!C710)</f>
        <v>#VALUE!</v>
      </c>
      <c r="E716" s="24">
        <f ca="1">ABS(E$5-'4JSON'!E710)</f>
        <v>2</v>
      </c>
      <c r="F716" s="24">
        <f ca="1">ABS(F$5-'4JSON'!F710)</f>
        <v>3</v>
      </c>
      <c r="G716" s="24">
        <f ca="1">ABS(G$5-'4JSON'!G710)</f>
        <v>2</v>
      </c>
      <c r="H716" s="24">
        <f ca="1">ABS(H$5-'4JSON'!H710)</f>
        <v>3</v>
      </c>
      <c r="I716" s="24">
        <f>ABS(I$5-'4JSON'!I710)</f>
        <v>0</v>
      </c>
      <c r="J716" s="24">
        <f>ABS(J$5-'4JSON'!J710)</f>
        <v>0</v>
      </c>
      <c r="K716" s="24">
        <f>ABS(K$5-'4JSON'!K710)</f>
        <v>0</v>
      </c>
      <c r="L716" s="24">
        <f>ABS(L$5-'4JSON'!L710)</f>
        <v>0</v>
      </c>
      <c r="M716" s="53" t="e">
        <f t="shared" ca="1" si="8"/>
        <v>#VALUE!</v>
      </c>
      <c r="N716" s="56" t="e">
        <f t="shared" ca="1" si="9"/>
        <v>#VALUE!</v>
      </c>
      <c r="P716" s="51"/>
      <c r="Q716" s="51"/>
      <c r="S716" s="51"/>
      <c r="T716" s="51"/>
      <c r="Z716" s="55" t="str">
        <f t="shared" si="10"/>
        <v>OMI</v>
      </c>
      <c r="AF716" s="51"/>
      <c r="AG716" s="51"/>
      <c r="AH716" s="51"/>
      <c r="AI716" s="52"/>
      <c r="AJ716" s="52"/>
      <c r="AK716" s="52"/>
      <c r="AL716" s="51"/>
      <c r="AM716" s="51"/>
      <c r="AN716" s="51"/>
      <c r="AO716" s="52"/>
      <c r="AP716" s="52"/>
      <c r="AQ716" s="52"/>
      <c r="AR716" s="51"/>
      <c r="AS716" s="51"/>
      <c r="AT716" s="51"/>
      <c r="AU716" s="52"/>
      <c r="AV716" s="52"/>
      <c r="AW716" s="52"/>
      <c r="AX716" s="51"/>
      <c r="AY716" s="51"/>
      <c r="AZ716" s="51"/>
      <c r="BA716" s="52"/>
      <c r="BB716" s="52"/>
      <c r="BC716" s="52"/>
    </row>
    <row r="717" spans="1:55" ht="13" x14ac:dyDescent="0.3">
      <c r="A717" s="23">
        <f>'4JSON'!A711</f>
        <v>52113</v>
      </c>
      <c r="B717" s="20" t="str">
        <f>'4JSON'!B711</f>
        <v>Audio and Video Recording Technicians</v>
      </c>
      <c r="C717" s="24" t="str">
        <f>'4JSON'!D711</f>
        <v>OMI</v>
      </c>
      <c r="D717" s="24" t="e">
        <f ca="1">ABS(D$5-'4JSON'!C711)</f>
        <v>#VALUE!</v>
      </c>
      <c r="E717" s="24">
        <f ca="1">ABS(E$5-'4JSON'!E711)</f>
        <v>2</v>
      </c>
      <c r="F717" s="24">
        <f ca="1">ABS(F$5-'4JSON'!F711)</f>
        <v>3</v>
      </c>
      <c r="G717" s="24">
        <f ca="1">ABS(G$5-'4JSON'!G711)</f>
        <v>2</v>
      </c>
      <c r="H717" s="24">
        <f ca="1">ABS(H$5-'4JSON'!H711)</f>
        <v>3</v>
      </c>
      <c r="I717" s="24">
        <f>ABS(I$5-'4JSON'!I711)</f>
        <v>0</v>
      </c>
      <c r="J717" s="24">
        <f>ABS(J$5-'4JSON'!J711)</f>
        <v>0</v>
      </c>
      <c r="K717" s="24">
        <f>ABS(K$5-'4JSON'!K711)</f>
        <v>0</v>
      </c>
      <c r="L717" s="24">
        <f>ABS(L$5-'4JSON'!L711)</f>
        <v>0</v>
      </c>
      <c r="M717" s="53" t="e">
        <f t="shared" ca="1" si="8"/>
        <v>#VALUE!</v>
      </c>
      <c r="N717" s="56" t="e">
        <f t="shared" ca="1" si="9"/>
        <v>#VALUE!</v>
      </c>
      <c r="P717" s="51"/>
      <c r="Q717" s="51"/>
      <c r="S717" s="51"/>
      <c r="T717" s="51"/>
      <c r="Z717" s="55" t="str">
        <f t="shared" si="10"/>
        <v>OMI</v>
      </c>
      <c r="AF717" s="51"/>
      <c r="AG717" s="51"/>
      <c r="AH717" s="51"/>
      <c r="AI717" s="52"/>
      <c r="AJ717" s="52"/>
      <c r="AK717" s="52"/>
      <c r="AL717" s="51"/>
      <c r="AM717" s="51"/>
      <c r="AN717" s="51"/>
      <c r="AO717" s="52"/>
      <c r="AP717" s="52"/>
      <c r="AQ717" s="52"/>
      <c r="AR717" s="51"/>
      <c r="AS717" s="51"/>
      <c r="AT717" s="51"/>
      <c r="AU717" s="52"/>
      <c r="AV717" s="52"/>
      <c r="AW717" s="52"/>
      <c r="AX717" s="51"/>
      <c r="AY717" s="51"/>
      <c r="AZ717" s="51"/>
      <c r="BA717" s="52"/>
      <c r="BB717" s="52"/>
      <c r="BC717" s="52"/>
    </row>
    <row r="718" spans="1:55" ht="13" x14ac:dyDescent="0.3">
      <c r="A718" s="23">
        <f>'4JSON'!A712</f>
        <v>72999</v>
      </c>
      <c r="B718" s="20" t="str">
        <f>'4JSON'!B712</f>
        <v>Blacksmiths</v>
      </c>
      <c r="C718" s="24" t="str">
        <f>'4JSON'!D712</f>
        <v>OMI</v>
      </c>
      <c r="D718" s="24" t="e">
        <f ca="1">ABS(D$5-'4JSON'!C712)</f>
        <v>#VALUE!</v>
      </c>
      <c r="E718" s="24">
        <f ca="1">ABS(E$5-'4JSON'!E712)</f>
        <v>2</v>
      </c>
      <c r="F718" s="24">
        <f ca="1">ABS(F$5-'4JSON'!F712)</f>
        <v>3</v>
      </c>
      <c r="G718" s="24">
        <f ca="1">ABS(G$5-'4JSON'!G712)</f>
        <v>2</v>
      </c>
      <c r="H718" s="24">
        <f ca="1">ABS(H$5-'4JSON'!H712)</f>
        <v>3</v>
      </c>
      <c r="I718" s="24">
        <f>ABS(I$5-'4JSON'!I712)</f>
        <v>0</v>
      </c>
      <c r="J718" s="24">
        <f>ABS(J$5-'4JSON'!J712)</f>
        <v>0</v>
      </c>
      <c r="K718" s="24">
        <f>ABS(K$5-'4JSON'!K712)</f>
        <v>0</v>
      </c>
      <c r="L718" s="24">
        <f>ABS(L$5-'4JSON'!L712)</f>
        <v>0</v>
      </c>
      <c r="M718" s="53" t="e">
        <f t="shared" ca="1" si="8"/>
        <v>#VALUE!</v>
      </c>
      <c r="N718" s="56" t="e">
        <f t="shared" ca="1" si="9"/>
        <v>#VALUE!</v>
      </c>
      <c r="P718" s="51"/>
      <c r="Q718" s="51"/>
      <c r="S718" s="51"/>
      <c r="T718" s="51"/>
      <c r="Z718" s="55" t="str">
        <f t="shared" si="10"/>
        <v>OMI</v>
      </c>
      <c r="AF718" s="51"/>
      <c r="AG718" s="51"/>
      <c r="AH718" s="51"/>
      <c r="AI718" s="52"/>
      <c r="AJ718" s="52"/>
      <c r="AK718" s="52"/>
      <c r="AL718" s="51"/>
      <c r="AM718" s="51"/>
      <c r="AN718" s="51"/>
      <c r="AO718" s="52"/>
      <c r="AP718" s="52"/>
      <c r="AQ718" s="52"/>
      <c r="AR718" s="51"/>
      <c r="AS718" s="51"/>
      <c r="AT718" s="51"/>
      <c r="AU718" s="52"/>
      <c r="AV718" s="52"/>
      <c r="AW718" s="52"/>
      <c r="AX718" s="51"/>
      <c r="AY718" s="51"/>
      <c r="AZ718" s="51"/>
      <c r="BA718" s="52"/>
      <c r="BB718" s="52"/>
      <c r="BC718" s="52"/>
    </row>
    <row r="719" spans="1:55" ht="13" x14ac:dyDescent="0.3">
      <c r="A719" s="23">
        <f>'4JSON'!A713</f>
        <v>72103</v>
      </c>
      <c r="B719" s="20" t="str">
        <f>'4JSON'!B713</f>
        <v>Boilermakers</v>
      </c>
      <c r="C719" s="24" t="str">
        <f>'4JSON'!D713</f>
        <v>OMI</v>
      </c>
      <c r="D719" s="24" t="e">
        <f ca="1">ABS(D$5-'4JSON'!C713)</f>
        <v>#VALUE!</v>
      </c>
      <c r="E719" s="24">
        <f ca="1">ABS(E$5-'4JSON'!E713)</f>
        <v>2</v>
      </c>
      <c r="F719" s="24">
        <f ca="1">ABS(F$5-'4JSON'!F713)</f>
        <v>3</v>
      </c>
      <c r="G719" s="24">
        <f ca="1">ABS(G$5-'4JSON'!G713)</f>
        <v>2</v>
      </c>
      <c r="H719" s="24">
        <f ca="1">ABS(H$5-'4JSON'!H713)</f>
        <v>3</v>
      </c>
      <c r="I719" s="24">
        <f>ABS(I$5-'4JSON'!I713)</f>
        <v>0</v>
      </c>
      <c r="J719" s="24">
        <f>ABS(J$5-'4JSON'!J713)</f>
        <v>0</v>
      </c>
      <c r="K719" s="24">
        <f>ABS(K$5-'4JSON'!K713)</f>
        <v>0</v>
      </c>
      <c r="L719" s="24">
        <f>ABS(L$5-'4JSON'!L713)</f>
        <v>0</v>
      </c>
      <c r="M719" s="53" t="e">
        <f t="shared" ca="1" si="8"/>
        <v>#VALUE!</v>
      </c>
      <c r="N719" s="56" t="e">
        <f t="shared" ca="1" si="9"/>
        <v>#VALUE!</v>
      </c>
      <c r="P719" s="51"/>
      <c r="Q719" s="51"/>
      <c r="S719" s="51"/>
      <c r="T719" s="51"/>
      <c r="Z719" s="55" t="str">
        <f t="shared" si="10"/>
        <v>OMI</v>
      </c>
      <c r="AF719" s="51"/>
      <c r="AG719" s="51"/>
      <c r="AH719" s="51"/>
      <c r="AI719" s="52"/>
      <c r="AJ719" s="52"/>
      <c r="AK719" s="52"/>
      <c r="AL719" s="51"/>
      <c r="AM719" s="51"/>
      <c r="AN719" s="51"/>
      <c r="AO719" s="52"/>
      <c r="AP719" s="52"/>
      <c r="AQ719" s="52"/>
      <c r="AR719" s="51"/>
      <c r="AS719" s="51"/>
      <c r="AT719" s="51"/>
      <c r="AU719" s="52"/>
      <c r="AV719" s="52"/>
      <c r="AW719" s="52"/>
      <c r="AX719" s="51"/>
      <c r="AY719" s="51"/>
      <c r="AZ719" s="51"/>
      <c r="BA719" s="52"/>
      <c r="BB719" s="52"/>
      <c r="BC719" s="52"/>
    </row>
    <row r="720" spans="1:55" ht="13" x14ac:dyDescent="0.3">
      <c r="A720" s="23">
        <f>'4JSON'!A714</f>
        <v>72320</v>
      </c>
      <c r="B720" s="20" t="str">
        <f>'4JSON'!B714</f>
        <v>Bricklayers</v>
      </c>
      <c r="C720" s="24" t="str">
        <f>'4JSON'!D714</f>
        <v>OMI</v>
      </c>
      <c r="D720" s="24" t="e">
        <f ca="1">ABS(D$5-'4JSON'!C714)</f>
        <v>#VALUE!</v>
      </c>
      <c r="E720" s="24">
        <f ca="1">ABS(E$5-'4JSON'!E714)</f>
        <v>2</v>
      </c>
      <c r="F720" s="24">
        <f ca="1">ABS(F$5-'4JSON'!F714)</f>
        <v>3</v>
      </c>
      <c r="G720" s="24">
        <f ca="1">ABS(G$5-'4JSON'!G714)</f>
        <v>2</v>
      </c>
      <c r="H720" s="24">
        <f ca="1">ABS(H$5-'4JSON'!H714)</f>
        <v>3</v>
      </c>
      <c r="I720" s="24">
        <f>ABS(I$5-'4JSON'!I714)</f>
        <v>0</v>
      </c>
      <c r="J720" s="24">
        <f>ABS(J$5-'4JSON'!J714)</f>
        <v>0</v>
      </c>
      <c r="K720" s="24">
        <f>ABS(K$5-'4JSON'!K714)</f>
        <v>0</v>
      </c>
      <c r="L720" s="24">
        <f>ABS(L$5-'4JSON'!L714)</f>
        <v>0</v>
      </c>
      <c r="M720" s="53" t="e">
        <f t="shared" ca="1" si="8"/>
        <v>#VALUE!</v>
      </c>
      <c r="N720" s="56" t="e">
        <f t="shared" ca="1" si="9"/>
        <v>#VALUE!</v>
      </c>
      <c r="P720" s="51"/>
      <c r="Q720" s="51"/>
      <c r="S720" s="51"/>
      <c r="T720" s="51"/>
      <c r="Z720" s="55" t="str">
        <f t="shared" si="10"/>
        <v>OMI</v>
      </c>
      <c r="AF720" s="51"/>
      <c r="AG720" s="51"/>
      <c r="AH720" s="51"/>
      <c r="AI720" s="52"/>
      <c r="AJ720" s="52"/>
      <c r="AK720" s="52"/>
      <c r="AL720" s="51"/>
      <c r="AM720" s="51"/>
      <c r="AN720" s="51"/>
      <c r="AO720" s="52"/>
      <c r="AP720" s="52"/>
      <c r="AQ720" s="52"/>
      <c r="AR720" s="51"/>
      <c r="AS720" s="51"/>
      <c r="AT720" s="51"/>
      <c r="AU720" s="52"/>
      <c r="AV720" s="52"/>
      <c r="AW720" s="52"/>
      <c r="AX720" s="51"/>
      <c r="AY720" s="51"/>
      <c r="AZ720" s="51"/>
      <c r="BA720" s="52"/>
      <c r="BB720" s="52"/>
      <c r="BC720" s="52"/>
    </row>
    <row r="721" spans="1:55" ht="13" x14ac:dyDescent="0.3">
      <c r="A721" s="23">
        <f>'4JSON'!A715</f>
        <v>72311</v>
      </c>
      <c r="B721" s="20" t="str">
        <f>'4JSON'!B715</f>
        <v>Cabinetmakers</v>
      </c>
      <c r="C721" s="24" t="str">
        <f>'4JSON'!D715</f>
        <v>OMI</v>
      </c>
      <c r="D721" s="24" t="e">
        <f ca="1">ABS(D$5-'4JSON'!C715)</f>
        <v>#VALUE!</v>
      </c>
      <c r="E721" s="24">
        <f ca="1">ABS(E$5-'4JSON'!E715)</f>
        <v>2</v>
      </c>
      <c r="F721" s="24">
        <f ca="1">ABS(F$5-'4JSON'!F715)</f>
        <v>3</v>
      </c>
      <c r="G721" s="24">
        <f ca="1">ABS(G$5-'4JSON'!G715)</f>
        <v>2</v>
      </c>
      <c r="H721" s="24">
        <f ca="1">ABS(H$5-'4JSON'!H715)</f>
        <v>3</v>
      </c>
      <c r="I721" s="24">
        <f>ABS(I$5-'4JSON'!I715)</f>
        <v>0</v>
      </c>
      <c r="J721" s="24">
        <f>ABS(J$5-'4JSON'!J715)</f>
        <v>0</v>
      </c>
      <c r="K721" s="24">
        <f>ABS(K$5-'4JSON'!K715)</f>
        <v>0</v>
      </c>
      <c r="L721" s="24">
        <f>ABS(L$5-'4JSON'!L715)</f>
        <v>0</v>
      </c>
      <c r="M721" s="53" t="e">
        <f t="shared" ca="1" si="8"/>
        <v>#VALUE!</v>
      </c>
      <c r="N721" s="56" t="e">
        <f t="shared" ca="1" si="9"/>
        <v>#VALUE!</v>
      </c>
      <c r="P721" s="51"/>
      <c r="Q721" s="51"/>
      <c r="S721" s="51"/>
      <c r="T721" s="51"/>
      <c r="Z721" s="55" t="str">
        <f t="shared" si="10"/>
        <v>OMI</v>
      </c>
      <c r="AF721" s="51"/>
      <c r="AG721" s="51"/>
      <c r="AH721" s="51"/>
      <c r="AI721" s="52"/>
      <c r="AJ721" s="52"/>
      <c r="AK721" s="52"/>
      <c r="AL721" s="51"/>
      <c r="AM721" s="51"/>
      <c r="AN721" s="51"/>
      <c r="AO721" s="52"/>
      <c r="AP721" s="52"/>
      <c r="AQ721" s="52"/>
      <c r="AR721" s="51"/>
      <c r="AS721" s="51"/>
      <c r="AT721" s="51"/>
      <c r="AU721" s="52"/>
      <c r="AV721" s="52"/>
      <c r="AW721" s="52"/>
      <c r="AX721" s="51"/>
      <c r="AY721" s="51"/>
      <c r="AZ721" s="51"/>
      <c r="BA721" s="52"/>
      <c r="BB721" s="52"/>
      <c r="BC721" s="52"/>
    </row>
    <row r="722" spans="1:55" ht="13" x14ac:dyDescent="0.3">
      <c r="A722" s="23">
        <f>'4JSON'!A716</f>
        <v>72310</v>
      </c>
      <c r="B722" s="20" t="str">
        <f>'4JSON'!B716</f>
        <v>Carpenters</v>
      </c>
      <c r="C722" s="24" t="str">
        <f>'4JSON'!D716</f>
        <v>OMI</v>
      </c>
      <c r="D722" s="24" t="e">
        <f ca="1">ABS(D$5-'4JSON'!C716)</f>
        <v>#VALUE!</v>
      </c>
      <c r="E722" s="24">
        <f ca="1">ABS(E$5-'4JSON'!E716)</f>
        <v>2</v>
      </c>
      <c r="F722" s="24">
        <f ca="1">ABS(F$5-'4JSON'!F716)</f>
        <v>3</v>
      </c>
      <c r="G722" s="24">
        <f ca="1">ABS(G$5-'4JSON'!G716)</f>
        <v>2</v>
      </c>
      <c r="H722" s="24">
        <f ca="1">ABS(H$5-'4JSON'!H716)</f>
        <v>3</v>
      </c>
      <c r="I722" s="24">
        <f>ABS(I$5-'4JSON'!I716)</f>
        <v>0</v>
      </c>
      <c r="J722" s="24">
        <f>ABS(J$5-'4JSON'!J716)</f>
        <v>0</v>
      </c>
      <c r="K722" s="24">
        <f>ABS(K$5-'4JSON'!K716)</f>
        <v>0</v>
      </c>
      <c r="L722" s="24">
        <f>ABS(L$5-'4JSON'!L716)</f>
        <v>0</v>
      </c>
      <c r="M722" s="53" t="e">
        <f t="shared" ca="1" si="8"/>
        <v>#VALUE!</v>
      </c>
      <c r="N722" s="56" t="e">
        <f t="shared" ca="1" si="9"/>
        <v>#VALUE!</v>
      </c>
      <c r="P722" s="51"/>
      <c r="Q722" s="51"/>
      <c r="S722" s="51"/>
      <c r="T722" s="51"/>
      <c r="Z722" s="55" t="str">
        <f t="shared" si="10"/>
        <v>OMI</v>
      </c>
      <c r="AF722" s="51"/>
      <c r="AG722" s="51"/>
      <c r="AH722" s="51"/>
      <c r="AI722" s="52"/>
      <c r="AJ722" s="52"/>
      <c r="AK722" s="52"/>
      <c r="AL722" s="51"/>
      <c r="AM722" s="51"/>
      <c r="AN722" s="51"/>
      <c r="AO722" s="52"/>
      <c r="AP722" s="52"/>
      <c r="AQ722" s="52"/>
      <c r="AR722" s="51"/>
      <c r="AS722" s="51"/>
      <c r="AT722" s="51"/>
      <c r="AU722" s="52"/>
      <c r="AV722" s="52"/>
      <c r="AW722" s="52"/>
      <c r="AX722" s="51"/>
      <c r="AY722" s="51"/>
      <c r="AZ722" s="51"/>
      <c r="BA722" s="52"/>
      <c r="BB722" s="52"/>
      <c r="BC722" s="52"/>
    </row>
    <row r="723" spans="1:55" ht="13" x14ac:dyDescent="0.3">
      <c r="A723" s="23">
        <f>'4JSON'!A717</f>
        <v>94151</v>
      </c>
      <c r="B723" s="20" t="str">
        <f>'4JSON'!B717</f>
        <v>Cylinder Preparers</v>
      </c>
      <c r="C723" s="24" t="str">
        <f>'4JSON'!D717</f>
        <v>OMI</v>
      </c>
      <c r="D723" s="24" t="e">
        <f ca="1">ABS(D$5-'4JSON'!C717)</f>
        <v>#VALUE!</v>
      </c>
      <c r="E723" s="24">
        <f ca="1">ABS(E$5-'4JSON'!E717)</f>
        <v>2</v>
      </c>
      <c r="F723" s="24">
        <f ca="1">ABS(F$5-'4JSON'!F717)</f>
        <v>3</v>
      </c>
      <c r="G723" s="24">
        <f ca="1">ABS(G$5-'4JSON'!G717)</f>
        <v>2</v>
      </c>
      <c r="H723" s="24">
        <f ca="1">ABS(H$5-'4JSON'!H717)</f>
        <v>3</v>
      </c>
      <c r="I723" s="24">
        <f>ABS(I$5-'4JSON'!I717)</f>
        <v>0</v>
      </c>
      <c r="J723" s="24">
        <f>ABS(J$5-'4JSON'!J717)</f>
        <v>0</v>
      </c>
      <c r="K723" s="24">
        <f>ABS(K$5-'4JSON'!K717)</f>
        <v>0</v>
      </c>
      <c r="L723" s="24">
        <f>ABS(L$5-'4JSON'!L717)</f>
        <v>0</v>
      </c>
      <c r="M723" s="53" t="e">
        <f t="shared" ca="1" si="8"/>
        <v>#VALUE!</v>
      </c>
      <c r="N723" s="56" t="e">
        <f t="shared" ca="1" si="9"/>
        <v>#VALUE!</v>
      </c>
      <c r="P723" s="51"/>
      <c r="Q723" s="51"/>
      <c r="S723" s="51"/>
      <c r="T723" s="51"/>
      <c r="Z723" s="55" t="str">
        <f t="shared" si="10"/>
        <v>OMI</v>
      </c>
      <c r="AF723" s="51"/>
      <c r="AG723" s="51"/>
      <c r="AH723" s="51"/>
      <c r="AI723" s="52"/>
      <c r="AJ723" s="52"/>
      <c r="AK723" s="52"/>
      <c r="AL723" s="51"/>
      <c r="AM723" s="51"/>
      <c r="AN723" s="51"/>
      <c r="AO723" s="52"/>
      <c r="AP723" s="52"/>
      <c r="AQ723" s="52"/>
      <c r="AR723" s="51"/>
      <c r="AS723" s="51"/>
      <c r="AT723" s="51"/>
      <c r="AU723" s="52"/>
      <c r="AV723" s="52"/>
      <c r="AW723" s="52"/>
      <c r="AX723" s="51"/>
      <c r="AY723" s="51"/>
      <c r="AZ723" s="51"/>
      <c r="BA723" s="52"/>
      <c r="BB723" s="52"/>
      <c r="BC723" s="52"/>
    </row>
    <row r="724" spans="1:55" ht="13" x14ac:dyDescent="0.3">
      <c r="A724" s="23">
        <f>'4JSON'!A718</f>
        <v>72422</v>
      </c>
      <c r="B724" s="20" t="str">
        <f>'4JSON'!B718</f>
        <v>Electrical Mechanics</v>
      </c>
      <c r="C724" s="24" t="str">
        <f>'4JSON'!D718</f>
        <v>OMI</v>
      </c>
      <c r="D724" s="24" t="e">
        <f ca="1">ABS(D$5-'4JSON'!C718)</f>
        <v>#VALUE!</v>
      </c>
      <c r="E724" s="24">
        <f ca="1">ABS(E$5-'4JSON'!E718)</f>
        <v>2</v>
      </c>
      <c r="F724" s="24">
        <f ca="1">ABS(F$5-'4JSON'!F718)</f>
        <v>3</v>
      </c>
      <c r="G724" s="24">
        <f ca="1">ABS(G$5-'4JSON'!G718)</f>
        <v>2</v>
      </c>
      <c r="H724" s="24">
        <f ca="1">ABS(H$5-'4JSON'!H718)</f>
        <v>3</v>
      </c>
      <c r="I724" s="24">
        <f>ABS(I$5-'4JSON'!I718)</f>
        <v>0</v>
      </c>
      <c r="J724" s="24">
        <f>ABS(J$5-'4JSON'!J718)</f>
        <v>0</v>
      </c>
      <c r="K724" s="24">
        <f>ABS(K$5-'4JSON'!K718)</f>
        <v>0</v>
      </c>
      <c r="L724" s="24">
        <f>ABS(L$5-'4JSON'!L718)</f>
        <v>0</v>
      </c>
      <c r="M724" s="53" t="e">
        <f t="shared" ca="1" si="8"/>
        <v>#VALUE!</v>
      </c>
      <c r="N724" s="56" t="e">
        <f t="shared" ca="1" si="9"/>
        <v>#VALUE!</v>
      </c>
      <c r="P724" s="51"/>
      <c r="Q724" s="51"/>
      <c r="S724" s="51"/>
      <c r="T724" s="51"/>
      <c r="Z724" s="55" t="str">
        <f t="shared" si="10"/>
        <v>OMI</v>
      </c>
      <c r="AF724" s="51"/>
      <c r="AG724" s="51"/>
      <c r="AH724" s="51"/>
      <c r="AI724" s="52"/>
      <c r="AJ724" s="52"/>
      <c r="AK724" s="52"/>
      <c r="AL724" s="51"/>
      <c r="AM724" s="51"/>
      <c r="AN724" s="51"/>
      <c r="AO724" s="52"/>
      <c r="AP724" s="52"/>
      <c r="AQ724" s="52"/>
      <c r="AR724" s="51"/>
      <c r="AS724" s="51"/>
      <c r="AT724" s="51"/>
      <c r="AU724" s="52"/>
      <c r="AV724" s="52"/>
      <c r="AW724" s="52"/>
      <c r="AX724" s="51"/>
      <c r="AY724" s="51"/>
      <c r="AZ724" s="51"/>
      <c r="BA724" s="52"/>
      <c r="BB724" s="52"/>
      <c r="BC724" s="52"/>
    </row>
    <row r="725" spans="1:55" ht="13" x14ac:dyDescent="0.3">
      <c r="A725" s="23">
        <f>'4JSON'!A719</f>
        <v>94201</v>
      </c>
      <c r="B725" s="20" t="str">
        <f>'4JSON'!B719</f>
        <v>Electronics Testers</v>
      </c>
      <c r="C725" s="24" t="str">
        <f>'4JSON'!D719</f>
        <v>OMI</v>
      </c>
      <c r="D725" s="24" t="e">
        <f ca="1">ABS(D$5-'4JSON'!C719)</f>
        <v>#VALUE!</v>
      </c>
      <c r="E725" s="24">
        <f ca="1">ABS(E$5-'4JSON'!E719)</f>
        <v>2</v>
      </c>
      <c r="F725" s="24">
        <f ca="1">ABS(F$5-'4JSON'!F719)</f>
        <v>3</v>
      </c>
      <c r="G725" s="24">
        <f ca="1">ABS(G$5-'4JSON'!G719)</f>
        <v>2</v>
      </c>
      <c r="H725" s="24">
        <f ca="1">ABS(H$5-'4JSON'!H719)</f>
        <v>3</v>
      </c>
      <c r="I725" s="24">
        <f>ABS(I$5-'4JSON'!I719)</f>
        <v>0</v>
      </c>
      <c r="J725" s="24">
        <f>ABS(J$5-'4JSON'!J719)</f>
        <v>0</v>
      </c>
      <c r="K725" s="24">
        <f>ABS(K$5-'4JSON'!K719)</f>
        <v>0</v>
      </c>
      <c r="L725" s="24">
        <f>ABS(L$5-'4JSON'!L719)</f>
        <v>0</v>
      </c>
      <c r="M725" s="53" t="e">
        <f t="shared" ca="1" si="8"/>
        <v>#VALUE!</v>
      </c>
      <c r="N725" s="56" t="e">
        <f t="shared" ca="1" si="9"/>
        <v>#VALUE!</v>
      </c>
      <c r="P725" s="51"/>
      <c r="Q725" s="51"/>
      <c r="S725" s="51"/>
      <c r="T725" s="51"/>
      <c r="Z725" s="55" t="str">
        <f t="shared" si="10"/>
        <v>OMI</v>
      </c>
      <c r="AF725" s="51"/>
      <c r="AG725" s="51"/>
      <c r="AH725" s="51"/>
      <c r="AI725" s="52"/>
      <c r="AJ725" s="52"/>
      <c r="AK725" s="52"/>
      <c r="AL725" s="51"/>
      <c r="AM725" s="51"/>
      <c r="AN725" s="51"/>
      <c r="AO725" s="52"/>
      <c r="AP725" s="52"/>
      <c r="AQ725" s="52"/>
      <c r="AR725" s="51"/>
      <c r="AS725" s="51"/>
      <c r="AT725" s="51"/>
      <c r="AU725" s="52"/>
      <c r="AV725" s="52"/>
      <c r="AW725" s="52"/>
      <c r="AX725" s="51"/>
      <c r="AY725" s="51"/>
      <c r="AZ725" s="51"/>
      <c r="BA725" s="52"/>
      <c r="BB725" s="52"/>
      <c r="BC725" s="52"/>
    </row>
    <row r="726" spans="1:55" ht="13" x14ac:dyDescent="0.3">
      <c r="A726" s="23">
        <f>'4JSON'!A720</f>
        <v>72406</v>
      </c>
      <c r="B726" s="20" t="str">
        <f>'4JSON'!B720</f>
        <v>Elevator Constructors and Mechanics</v>
      </c>
      <c r="C726" s="24" t="str">
        <f>'4JSON'!D720</f>
        <v>OMI</v>
      </c>
      <c r="D726" s="24" t="e">
        <f ca="1">ABS(D$5-'4JSON'!C720)</f>
        <v>#VALUE!</v>
      </c>
      <c r="E726" s="24">
        <f ca="1">ABS(E$5-'4JSON'!E720)</f>
        <v>2</v>
      </c>
      <c r="F726" s="24">
        <f ca="1">ABS(F$5-'4JSON'!F720)</f>
        <v>3</v>
      </c>
      <c r="G726" s="24">
        <f ca="1">ABS(G$5-'4JSON'!G720)</f>
        <v>2</v>
      </c>
      <c r="H726" s="24">
        <f ca="1">ABS(H$5-'4JSON'!H720)</f>
        <v>3</v>
      </c>
      <c r="I726" s="24">
        <f>ABS(I$5-'4JSON'!I720)</f>
        <v>0</v>
      </c>
      <c r="J726" s="24">
        <f>ABS(J$5-'4JSON'!J720)</f>
        <v>0</v>
      </c>
      <c r="K726" s="24">
        <f>ABS(K$5-'4JSON'!K720)</f>
        <v>0</v>
      </c>
      <c r="L726" s="24">
        <f>ABS(L$5-'4JSON'!L720)</f>
        <v>0</v>
      </c>
      <c r="M726" s="53" t="e">
        <f t="shared" ca="1" si="8"/>
        <v>#VALUE!</v>
      </c>
      <c r="N726" s="56" t="e">
        <f t="shared" ca="1" si="9"/>
        <v>#VALUE!</v>
      </c>
      <c r="P726" s="51"/>
      <c r="Q726" s="51"/>
      <c r="S726" s="51"/>
      <c r="T726" s="51"/>
      <c r="Z726" s="55" t="str">
        <f t="shared" si="10"/>
        <v>OMI</v>
      </c>
      <c r="AF726" s="51"/>
      <c r="AG726" s="51"/>
      <c r="AH726" s="51"/>
      <c r="AI726" s="52"/>
      <c r="AJ726" s="52"/>
      <c r="AK726" s="52"/>
      <c r="AL726" s="51"/>
      <c r="AM726" s="51"/>
      <c r="AN726" s="51"/>
      <c r="AO726" s="52"/>
      <c r="AP726" s="52"/>
      <c r="AQ726" s="52"/>
      <c r="AR726" s="51"/>
      <c r="AS726" s="51"/>
      <c r="AT726" s="51"/>
      <c r="AU726" s="52"/>
      <c r="AV726" s="52"/>
      <c r="AW726" s="52"/>
      <c r="AX726" s="51"/>
      <c r="AY726" s="51"/>
      <c r="AZ726" s="51"/>
      <c r="BA726" s="52"/>
      <c r="BB726" s="52"/>
      <c r="BC726" s="52"/>
    </row>
    <row r="727" spans="1:55" ht="13" x14ac:dyDescent="0.3">
      <c r="A727" s="23">
        <f>'4JSON'!A721</f>
        <v>52110</v>
      </c>
      <c r="B727" s="20" t="str">
        <f>'4JSON'!B721</f>
        <v>Film and Video Camera Operators</v>
      </c>
      <c r="C727" s="24" t="str">
        <f>'4JSON'!D721</f>
        <v>OMI</v>
      </c>
      <c r="D727" s="24" t="e">
        <f ca="1">ABS(D$5-'4JSON'!C721)</f>
        <v>#VALUE!</v>
      </c>
      <c r="E727" s="24">
        <f ca="1">ABS(E$5-'4JSON'!E721)</f>
        <v>2</v>
      </c>
      <c r="F727" s="24">
        <f ca="1">ABS(F$5-'4JSON'!F721)</f>
        <v>3</v>
      </c>
      <c r="G727" s="24">
        <f ca="1">ABS(G$5-'4JSON'!G721)</f>
        <v>2</v>
      </c>
      <c r="H727" s="24">
        <f ca="1">ABS(H$5-'4JSON'!H721)</f>
        <v>3</v>
      </c>
      <c r="I727" s="24">
        <f>ABS(I$5-'4JSON'!I721)</f>
        <v>0</v>
      </c>
      <c r="J727" s="24">
        <f>ABS(J$5-'4JSON'!J721)</f>
        <v>0</v>
      </c>
      <c r="K727" s="24">
        <f>ABS(K$5-'4JSON'!K721)</f>
        <v>0</v>
      </c>
      <c r="L727" s="24">
        <f>ABS(L$5-'4JSON'!L721)</f>
        <v>0</v>
      </c>
      <c r="M727" s="53" t="e">
        <f t="shared" ca="1" si="8"/>
        <v>#VALUE!</v>
      </c>
      <c r="N727" s="56" t="e">
        <f t="shared" ca="1" si="9"/>
        <v>#VALUE!</v>
      </c>
      <c r="P727" s="51"/>
      <c r="Q727" s="51"/>
      <c r="S727" s="51"/>
      <c r="T727" s="51"/>
      <c r="Z727" s="55" t="str">
        <f t="shared" si="10"/>
        <v>OMI</v>
      </c>
      <c r="AF727" s="51"/>
      <c r="AG727" s="51"/>
      <c r="AH727" s="51"/>
      <c r="AI727" s="52"/>
      <c r="AJ727" s="52"/>
      <c r="AK727" s="52"/>
      <c r="AL727" s="51"/>
      <c r="AM727" s="51"/>
      <c r="AN727" s="51"/>
      <c r="AO727" s="52"/>
      <c r="AP727" s="52"/>
      <c r="AQ727" s="52"/>
      <c r="AR727" s="51"/>
      <c r="AS727" s="51"/>
      <c r="AT727" s="51"/>
      <c r="AU727" s="52"/>
      <c r="AV727" s="52"/>
      <c r="AW727" s="52"/>
      <c r="AX727" s="51"/>
      <c r="AY727" s="51"/>
      <c r="AZ727" s="51"/>
      <c r="BA727" s="52"/>
      <c r="BB727" s="52"/>
      <c r="BC727" s="52"/>
    </row>
    <row r="728" spans="1:55" ht="13" x14ac:dyDescent="0.3">
      <c r="A728" s="23">
        <f>'4JSON'!A722</f>
        <v>94151</v>
      </c>
      <c r="B728" s="20" t="str">
        <f>'4JSON'!B722</f>
        <v>Film Strippers/Assemblers</v>
      </c>
      <c r="C728" s="24" t="str">
        <f>'4JSON'!D722</f>
        <v>OMI</v>
      </c>
      <c r="D728" s="24" t="e">
        <f ca="1">ABS(D$5-'4JSON'!C722)</f>
        <v>#VALUE!</v>
      </c>
      <c r="E728" s="24">
        <f ca="1">ABS(E$5-'4JSON'!E722)</f>
        <v>2</v>
      </c>
      <c r="F728" s="24">
        <f ca="1">ABS(F$5-'4JSON'!F722)</f>
        <v>3</v>
      </c>
      <c r="G728" s="24">
        <f ca="1">ABS(G$5-'4JSON'!G722)</f>
        <v>2</v>
      </c>
      <c r="H728" s="24">
        <f ca="1">ABS(H$5-'4JSON'!H722)</f>
        <v>3</v>
      </c>
      <c r="I728" s="24">
        <f>ABS(I$5-'4JSON'!I722)</f>
        <v>0</v>
      </c>
      <c r="J728" s="24">
        <f>ABS(J$5-'4JSON'!J722)</f>
        <v>0</v>
      </c>
      <c r="K728" s="24">
        <f>ABS(K$5-'4JSON'!K722)</f>
        <v>0</v>
      </c>
      <c r="L728" s="24">
        <f>ABS(L$5-'4JSON'!L722)</f>
        <v>0</v>
      </c>
      <c r="M728" s="53" t="e">
        <f t="shared" ca="1" si="8"/>
        <v>#VALUE!</v>
      </c>
      <c r="N728" s="56" t="e">
        <f t="shared" ca="1" si="9"/>
        <v>#VALUE!</v>
      </c>
      <c r="P728" s="51"/>
      <c r="Q728" s="51"/>
      <c r="S728" s="51"/>
      <c r="T728" s="51"/>
      <c r="Z728" s="55" t="str">
        <f t="shared" si="10"/>
        <v>OMI</v>
      </c>
      <c r="AF728" s="51"/>
      <c r="AG728" s="51"/>
      <c r="AH728" s="51"/>
      <c r="AI728" s="52"/>
      <c r="AJ728" s="52"/>
      <c r="AK728" s="52"/>
      <c r="AL728" s="51"/>
      <c r="AM728" s="51"/>
      <c r="AN728" s="51"/>
      <c r="AO728" s="52"/>
      <c r="AP728" s="52"/>
      <c r="AQ728" s="52"/>
      <c r="AR728" s="51"/>
      <c r="AS728" s="51"/>
      <c r="AT728" s="51"/>
      <c r="AU728" s="52"/>
      <c r="AV728" s="52"/>
      <c r="AW728" s="52"/>
      <c r="AX728" s="51"/>
      <c r="AY728" s="51"/>
      <c r="AZ728" s="51"/>
      <c r="BA728" s="52"/>
      <c r="BB728" s="52"/>
      <c r="BC728" s="52"/>
    </row>
    <row r="729" spans="1:55" ht="13" x14ac:dyDescent="0.3">
      <c r="A729" s="23">
        <f>'4JSON'!A723</f>
        <v>72600</v>
      </c>
      <c r="B729" s="20" t="str">
        <f>'4JSON'!B723</f>
        <v>Flight Engineers (Second Officers)</v>
      </c>
      <c r="C729" s="24" t="str">
        <f>'4JSON'!D723</f>
        <v>OMI</v>
      </c>
      <c r="D729" s="24" t="e">
        <f ca="1">ABS(D$5-'4JSON'!C723)</f>
        <v>#VALUE!</v>
      </c>
      <c r="E729" s="24">
        <f ca="1">ABS(E$5-'4JSON'!E723)</f>
        <v>2</v>
      </c>
      <c r="F729" s="24">
        <f ca="1">ABS(F$5-'4JSON'!F723)</f>
        <v>3</v>
      </c>
      <c r="G729" s="24">
        <f ca="1">ABS(G$5-'4JSON'!G723)</f>
        <v>2</v>
      </c>
      <c r="H729" s="24">
        <f ca="1">ABS(H$5-'4JSON'!H723)</f>
        <v>3</v>
      </c>
      <c r="I729" s="24">
        <f>ABS(I$5-'4JSON'!I723)</f>
        <v>0</v>
      </c>
      <c r="J729" s="24">
        <f>ABS(J$5-'4JSON'!J723)</f>
        <v>0</v>
      </c>
      <c r="K729" s="24">
        <f>ABS(K$5-'4JSON'!K723)</f>
        <v>0</v>
      </c>
      <c r="L729" s="24">
        <f>ABS(L$5-'4JSON'!L723)</f>
        <v>0</v>
      </c>
      <c r="M729" s="53" t="e">
        <f t="shared" ca="1" si="8"/>
        <v>#VALUE!</v>
      </c>
      <c r="N729" s="56" t="e">
        <f t="shared" ca="1" si="9"/>
        <v>#VALUE!</v>
      </c>
      <c r="P729" s="51"/>
      <c r="Q729" s="51"/>
      <c r="S729" s="51"/>
      <c r="T729" s="51"/>
      <c r="Z729" s="55" t="str">
        <f t="shared" si="10"/>
        <v>OMI</v>
      </c>
      <c r="AF729" s="51"/>
      <c r="AG729" s="51"/>
      <c r="AH729" s="51"/>
      <c r="AI729" s="52"/>
      <c r="AJ729" s="52"/>
      <c r="AK729" s="52"/>
      <c r="AL729" s="51"/>
      <c r="AM729" s="51"/>
      <c r="AN729" s="51"/>
      <c r="AO729" s="52"/>
      <c r="AP729" s="52"/>
      <c r="AQ729" s="52"/>
      <c r="AR729" s="51"/>
      <c r="AS729" s="51"/>
      <c r="AT729" s="51"/>
      <c r="AU729" s="52"/>
      <c r="AV729" s="52"/>
      <c r="AW729" s="52"/>
      <c r="AX729" s="51"/>
      <c r="AY729" s="51"/>
      <c r="AZ729" s="51"/>
      <c r="BA729" s="52"/>
      <c r="BB729" s="52"/>
      <c r="BC729" s="52"/>
    </row>
    <row r="730" spans="1:55" ht="13" x14ac:dyDescent="0.3">
      <c r="A730" s="23">
        <f>'4JSON'!A724</f>
        <v>94210</v>
      </c>
      <c r="B730" s="20" t="str">
        <f>'4JSON'!B724</f>
        <v>Furniture Finishers</v>
      </c>
      <c r="C730" s="24" t="str">
        <f>'4JSON'!D724</f>
        <v>OMI</v>
      </c>
      <c r="D730" s="24" t="e">
        <f ca="1">ABS(D$5-'4JSON'!C724)</f>
        <v>#VALUE!</v>
      </c>
      <c r="E730" s="24">
        <f ca="1">ABS(E$5-'4JSON'!E724)</f>
        <v>2</v>
      </c>
      <c r="F730" s="24">
        <f ca="1">ABS(F$5-'4JSON'!F724)</f>
        <v>3</v>
      </c>
      <c r="G730" s="24">
        <f ca="1">ABS(G$5-'4JSON'!G724)</f>
        <v>2</v>
      </c>
      <c r="H730" s="24">
        <f ca="1">ABS(H$5-'4JSON'!H724)</f>
        <v>3</v>
      </c>
      <c r="I730" s="24">
        <f>ABS(I$5-'4JSON'!I724)</f>
        <v>0</v>
      </c>
      <c r="J730" s="24">
        <f>ABS(J$5-'4JSON'!J724)</f>
        <v>0</v>
      </c>
      <c r="K730" s="24">
        <f>ABS(K$5-'4JSON'!K724)</f>
        <v>0</v>
      </c>
      <c r="L730" s="24">
        <f>ABS(L$5-'4JSON'!L724)</f>
        <v>0</v>
      </c>
      <c r="M730" s="53" t="e">
        <f t="shared" ca="1" si="8"/>
        <v>#VALUE!</v>
      </c>
      <c r="N730" s="56" t="e">
        <f t="shared" ca="1" si="9"/>
        <v>#VALUE!</v>
      </c>
      <c r="P730" s="51"/>
      <c r="Q730" s="51"/>
      <c r="S730" s="51"/>
      <c r="T730" s="51"/>
      <c r="Z730" s="55" t="str">
        <f t="shared" si="10"/>
        <v>OMI</v>
      </c>
      <c r="AF730" s="51"/>
      <c r="AG730" s="51"/>
      <c r="AH730" s="51"/>
      <c r="AI730" s="52"/>
      <c r="AJ730" s="52"/>
      <c r="AK730" s="52"/>
      <c r="AL730" s="51"/>
      <c r="AM730" s="51"/>
      <c r="AN730" s="51"/>
      <c r="AO730" s="52"/>
      <c r="AP730" s="52"/>
      <c r="AQ730" s="52"/>
      <c r="AR730" s="51"/>
      <c r="AS730" s="51"/>
      <c r="AT730" s="51"/>
      <c r="AU730" s="52"/>
      <c r="AV730" s="52"/>
      <c r="AW730" s="52"/>
      <c r="AX730" s="51"/>
      <c r="AY730" s="51"/>
      <c r="AZ730" s="51"/>
      <c r="BA730" s="52"/>
      <c r="BB730" s="52"/>
      <c r="BC730" s="52"/>
    </row>
    <row r="731" spans="1:55" ht="13" x14ac:dyDescent="0.3">
      <c r="A731" s="23">
        <f>'4JSON'!A725</f>
        <v>94210</v>
      </c>
      <c r="B731" s="20" t="str">
        <f>'4JSON'!B725</f>
        <v>Furniture Refinishers</v>
      </c>
      <c r="C731" s="24" t="str">
        <f>'4JSON'!D725</f>
        <v>OMI</v>
      </c>
      <c r="D731" s="24" t="e">
        <f ca="1">ABS(D$5-'4JSON'!C725)</f>
        <v>#VALUE!</v>
      </c>
      <c r="E731" s="24">
        <f ca="1">ABS(E$5-'4JSON'!E725)</f>
        <v>2</v>
      </c>
      <c r="F731" s="24">
        <f ca="1">ABS(F$5-'4JSON'!F725)</f>
        <v>3</v>
      </c>
      <c r="G731" s="24">
        <f ca="1">ABS(G$5-'4JSON'!G725)</f>
        <v>2</v>
      </c>
      <c r="H731" s="24">
        <f ca="1">ABS(H$5-'4JSON'!H725)</f>
        <v>3</v>
      </c>
      <c r="I731" s="24">
        <f>ABS(I$5-'4JSON'!I725)</f>
        <v>0</v>
      </c>
      <c r="J731" s="24">
        <f>ABS(J$5-'4JSON'!J725)</f>
        <v>0</v>
      </c>
      <c r="K731" s="24">
        <f>ABS(K$5-'4JSON'!K725)</f>
        <v>0</v>
      </c>
      <c r="L731" s="24">
        <f>ABS(L$5-'4JSON'!L725)</f>
        <v>0</v>
      </c>
      <c r="M731" s="53" t="e">
        <f t="shared" ca="1" si="8"/>
        <v>#VALUE!</v>
      </c>
      <c r="N731" s="56" t="e">
        <f t="shared" ca="1" si="9"/>
        <v>#VALUE!</v>
      </c>
      <c r="P731" s="51"/>
      <c r="Q731" s="51"/>
      <c r="S731" s="51"/>
      <c r="T731" s="51"/>
      <c r="Z731" s="55" t="str">
        <f t="shared" si="10"/>
        <v>OMI</v>
      </c>
      <c r="AF731" s="51"/>
      <c r="AG731" s="51"/>
      <c r="AH731" s="51"/>
      <c r="AI731" s="52"/>
      <c r="AJ731" s="52"/>
      <c r="AK731" s="52"/>
      <c r="AL731" s="51"/>
      <c r="AM731" s="51"/>
      <c r="AN731" s="51"/>
      <c r="AO731" s="52"/>
      <c r="AP731" s="52"/>
      <c r="AQ731" s="52"/>
      <c r="AR731" s="51"/>
      <c r="AS731" s="51"/>
      <c r="AT731" s="51"/>
      <c r="AU731" s="52"/>
      <c r="AV731" s="52"/>
      <c r="AW731" s="52"/>
      <c r="AX731" s="51"/>
      <c r="AY731" s="51"/>
      <c r="AZ731" s="51"/>
      <c r="BA731" s="52"/>
      <c r="BB731" s="52"/>
      <c r="BC731" s="52"/>
    </row>
    <row r="732" spans="1:55" ht="13" x14ac:dyDescent="0.3">
      <c r="A732" s="23">
        <f>'4JSON'!A726</f>
        <v>94151</v>
      </c>
      <c r="B732" s="20" t="str">
        <f>'4JSON'!B726</f>
        <v>Graphic Arts Camera Operators</v>
      </c>
      <c r="C732" s="24" t="str">
        <f>'4JSON'!D726</f>
        <v>OMI</v>
      </c>
      <c r="D732" s="24" t="e">
        <f ca="1">ABS(D$5-'4JSON'!C726)</f>
        <v>#VALUE!</v>
      </c>
      <c r="E732" s="24">
        <f ca="1">ABS(E$5-'4JSON'!E726)</f>
        <v>2</v>
      </c>
      <c r="F732" s="24">
        <f ca="1">ABS(F$5-'4JSON'!F726)</f>
        <v>3</v>
      </c>
      <c r="G732" s="24">
        <f ca="1">ABS(G$5-'4JSON'!G726)</f>
        <v>2</v>
      </c>
      <c r="H732" s="24">
        <f ca="1">ABS(H$5-'4JSON'!H726)</f>
        <v>3</v>
      </c>
      <c r="I732" s="24">
        <f>ABS(I$5-'4JSON'!I726)</f>
        <v>0</v>
      </c>
      <c r="J732" s="24">
        <f>ABS(J$5-'4JSON'!J726)</f>
        <v>0</v>
      </c>
      <c r="K732" s="24">
        <f>ABS(K$5-'4JSON'!K726)</f>
        <v>0</v>
      </c>
      <c r="L732" s="24">
        <f>ABS(L$5-'4JSON'!L726)</f>
        <v>0</v>
      </c>
      <c r="M732" s="53" t="e">
        <f t="shared" ca="1" si="8"/>
        <v>#VALUE!</v>
      </c>
      <c r="N732" s="56" t="e">
        <f t="shared" ca="1" si="9"/>
        <v>#VALUE!</v>
      </c>
      <c r="P732" s="51"/>
      <c r="Q732" s="51"/>
      <c r="S732" s="51"/>
      <c r="T732" s="51"/>
      <c r="Z732" s="55" t="str">
        <f t="shared" si="10"/>
        <v>OMI</v>
      </c>
      <c r="AF732" s="51"/>
      <c r="AG732" s="51"/>
      <c r="AH732" s="51"/>
      <c r="AI732" s="52"/>
      <c r="AJ732" s="52"/>
      <c r="AK732" s="52"/>
      <c r="AL732" s="51"/>
      <c r="AM732" s="51"/>
      <c r="AN732" s="51"/>
      <c r="AO732" s="52"/>
      <c r="AP732" s="52"/>
      <c r="AQ732" s="52"/>
      <c r="AR732" s="51"/>
      <c r="AS732" s="51"/>
      <c r="AT732" s="51"/>
      <c r="AU732" s="52"/>
      <c r="AV732" s="52"/>
      <c r="AW732" s="52"/>
      <c r="AX732" s="51"/>
      <c r="AY732" s="51"/>
      <c r="AZ732" s="51"/>
      <c r="BA732" s="52"/>
      <c r="BB732" s="52"/>
      <c r="BC732" s="52"/>
    </row>
    <row r="733" spans="1:55" ht="13" x14ac:dyDescent="0.3">
      <c r="A733" s="23">
        <f>'4JSON'!A727</f>
        <v>72401</v>
      </c>
      <c r="B733" s="20" t="str">
        <f>'4JSON'!B727</f>
        <v>Heavy-Duty Equipment Mechanics</v>
      </c>
      <c r="C733" s="24" t="str">
        <f>'4JSON'!D727</f>
        <v>OMI</v>
      </c>
      <c r="D733" s="24" t="e">
        <f ca="1">ABS(D$5-'4JSON'!C727)</f>
        <v>#VALUE!</v>
      </c>
      <c r="E733" s="24">
        <f ca="1">ABS(E$5-'4JSON'!E727)</f>
        <v>2</v>
      </c>
      <c r="F733" s="24">
        <f ca="1">ABS(F$5-'4JSON'!F727)</f>
        <v>3</v>
      </c>
      <c r="G733" s="24">
        <f ca="1">ABS(G$5-'4JSON'!G727)</f>
        <v>2</v>
      </c>
      <c r="H733" s="24">
        <f ca="1">ABS(H$5-'4JSON'!H727)</f>
        <v>3</v>
      </c>
      <c r="I733" s="24">
        <f>ABS(I$5-'4JSON'!I727)</f>
        <v>0</v>
      </c>
      <c r="J733" s="24">
        <f>ABS(J$5-'4JSON'!J727)</f>
        <v>0</v>
      </c>
      <c r="K733" s="24">
        <f>ABS(K$5-'4JSON'!K727)</f>
        <v>0</v>
      </c>
      <c r="L733" s="24">
        <f>ABS(L$5-'4JSON'!L727)</f>
        <v>0</v>
      </c>
      <c r="M733" s="53" t="e">
        <f t="shared" ca="1" si="8"/>
        <v>#VALUE!</v>
      </c>
      <c r="N733" s="56" t="e">
        <f t="shared" ca="1" si="9"/>
        <v>#VALUE!</v>
      </c>
      <c r="P733" s="51"/>
      <c r="Q733" s="51"/>
      <c r="S733" s="51"/>
      <c r="T733" s="51"/>
      <c r="Z733" s="55" t="str">
        <f t="shared" si="10"/>
        <v>OMI</v>
      </c>
      <c r="AF733" s="51"/>
      <c r="AG733" s="51"/>
      <c r="AH733" s="51"/>
      <c r="AI733" s="52"/>
      <c r="AJ733" s="52"/>
      <c r="AK733" s="52"/>
      <c r="AL733" s="51"/>
      <c r="AM733" s="51"/>
      <c r="AN733" s="51"/>
      <c r="AO733" s="52"/>
      <c r="AP733" s="52"/>
      <c r="AQ733" s="52"/>
      <c r="AR733" s="51"/>
      <c r="AS733" s="51"/>
      <c r="AT733" s="51"/>
      <c r="AU733" s="52"/>
      <c r="AV733" s="52"/>
      <c r="AW733" s="52"/>
      <c r="AX733" s="51"/>
      <c r="AY733" s="51"/>
      <c r="AZ733" s="51"/>
      <c r="BA733" s="52"/>
      <c r="BB733" s="52"/>
      <c r="BC733" s="52"/>
    </row>
    <row r="734" spans="1:55" ht="13" x14ac:dyDescent="0.3">
      <c r="A734" s="23">
        <f>'4JSON'!A728</f>
        <v>94130</v>
      </c>
      <c r="B734" s="20" t="str">
        <f>'4JSON'!B728</f>
        <v>Hide and Pelt Processing Workers</v>
      </c>
      <c r="C734" s="24" t="str">
        <f>'4JSON'!D728</f>
        <v>OMI</v>
      </c>
      <c r="D734" s="24" t="e">
        <f ca="1">ABS(D$5-'4JSON'!C728)</f>
        <v>#VALUE!</v>
      </c>
      <c r="E734" s="24">
        <f ca="1">ABS(E$5-'4JSON'!E728)</f>
        <v>2</v>
      </c>
      <c r="F734" s="24">
        <f ca="1">ABS(F$5-'4JSON'!F728)</f>
        <v>3</v>
      </c>
      <c r="G734" s="24">
        <f ca="1">ABS(G$5-'4JSON'!G728)</f>
        <v>2</v>
      </c>
      <c r="H734" s="24">
        <f ca="1">ABS(H$5-'4JSON'!H728)</f>
        <v>3</v>
      </c>
      <c r="I734" s="24">
        <f>ABS(I$5-'4JSON'!I728)</f>
        <v>0</v>
      </c>
      <c r="J734" s="24">
        <f>ABS(J$5-'4JSON'!J728)</f>
        <v>0</v>
      </c>
      <c r="K734" s="24">
        <f>ABS(K$5-'4JSON'!K728)</f>
        <v>0</v>
      </c>
      <c r="L734" s="24">
        <f>ABS(L$5-'4JSON'!L728)</f>
        <v>0</v>
      </c>
      <c r="M734" s="53" t="e">
        <f t="shared" ca="1" si="8"/>
        <v>#VALUE!</v>
      </c>
      <c r="N734" s="56" t="e">
        <f t="shared" ca="1" si="9"/>
        <v>#VALUE!</v>
      </c>
      <c r="P734" s="51"/>
      <c r="Q734" s="51"/>
      <c r="S734" s="51"/>
      <c r="T734" s="51"/>
      <c r="Z734" s="55" t="str">
        <f t="shared" si="10"/>
        <v>OMI</v>
      </c>
      <c r="AF734" s="51"/>
      <c r="AG734" s="51"/>
      <c r="AH734" s="51"/>
      <c r="AI734" s="52"/>
      <c r="AJ734" s="52"/>
      <c r="AK734" s="52"/>
      <c r="AL734" s="51"/>
      <c r="AM734" s="51"/>
      <c r="AN734" s="51"/>
      <c r="AO734" s="52"/>
      <c r="AP734" s="52"/>
      <c r="AQ734" s="52"/>
      <c r="AR734" s="51"/>
      <c r="AS734" s="51"/>
      <c r="AT734" s="51"/>
      <c r="AU734" s="52"/>
      <c r="AV734" s="52"/>
      <c r="AW734" s="52"/>
      <c r="AX734" s="51"/>
      <c r="AY734" s="51"/>
      <c r="AZ734" s="51"/>
      <c r="BA734" s="52"/>
      <c r="BB734" s="52"/>
      <c r="BC734" s="52"/>
    </row>
    <row r="735" spans="1:55" ht="13" x14ac:dyDescent="0.3">
      <c r="A735" s="23">
        <f>'4JSON'!A729</f>
        <v>72105</v>
      </c>
      <c r="B735" s="20" t="str">
        <f>'4JSON'!B729</f>
        <v>Ironworkers</v>
      </c>
      <c r="C735" s="24" t="str">
        <f>'4JSON'!D729</f>
        <v>OMI</v>
      </c>
      <c r="D735" s="24" t="e">
        <f ca="1">ABS(D$5-'4JSON'!C729)</f>
        <v>#VALUE!</v>
      </c>
      <c r="E735" s="24">
        <f ca="1">ABS(E$5-'4JSON'!E729)</f>
        <v>2</v>
      </c>
      <c r="F735" s="24">
        <f ca="1">ABS(F$5-'4JSON'!F729)</f>
        <v>3</v>
      </c>
      <c r="G735" s="24">
        <f ca="1">ABS(G$5-'4JSON'!G729)</f>
        <v>2</v>
      </c>
      <c r="H735" s="24">
        <f ca="1">ABS(H$5-'4JSON'!H729)</f>
        <v>3</v>
      </c>
      <c r="I735" s="24">
        <f>ABS(I$5-'4JSON'!I729)</f>
        <v>0</v>
      </c>
      <c r="J735" s="24">
        <f>ABS(J$5-'4JSON'!J729)</f>
        <v>0</v>
      </c>
      <c r="K735" s="24">
        <f>ABS(K$5-'4JSON'!K729)</f>
        <v>0</v>
      </c>
      <c r="L735" s="24">
        <f>ABS(L$5-'4JSON'!L729)</f>
        <v>0</v>
      </c>
      <c r="M735" s="53" t="e">
        <f t="shared" ca="1" si="8"/>
        <v>#VALUE!</v>
      </c>
      <c r="N735" s="56" t="e">
        <f t="shared" ca="1" si="9"/>
        <v>#VALUE!</v>
      </c>
      <c r="P735" s="51"/>
      <c r="Q735" s="51"/>
      <c r="S735" s="51"/>
      <c r="T735" s="51"/>
      <c r="Z735" s="55" t="str">
        <f t="shared" si="10"/>
        <v>OMI</v>
      </c>
      <c r="AF735" s="51"/>
      <c r="AG735" s="51"/>
      <c r="AH735" s="51"/>
      <c r="AI735" s="52"/>
      <c r="AJ735" s="52"/>
      <c r="AK735" s="52"/>
      <c r="AL735" s="51"/>
      <c r="AM735" s="51"/>
      <c r="AN735" s="51"/>
      <c r="AO735" s="52"/>
      <c r="AP735" s="52"/>
      <c r="AQ735" s="52"/>
      <c r="AR735" s="51"/>
      <c r="AS735" s="51"/>
      <c r="AT735" s="51"/>
      <c r="AU735" s="52"/>
      <c r="AV735" s="52"/>
      <c r="AW735" s="52"/>
      <c r="AX735" s="51"/>
      <c r="AY735" s="51"/>
      <c r="AZ735" s="51"/>
      <c r="BA735" s="52"/>
      <c r="BB735" s="52"/>
      <c r="BC735" s="52"/>
    </row>
    <row r="736" spans="1:55" ht="13" x14ac:dyDescent="0.3">
      <c r="A736" s="23">
        <f>'4JSON'!A730</f>
        <v>72405</v>
      </c>
      <c r="B736" s="20" t="str">
        <f>'4JSON'!B730</f>
        <v>Machine Fitters</v>
      </c>
      <c r="C736" s="24" t="str">
        <f>'4JSON'!D730</f>
        <v>OMI</v>
      </c>
      <c r="D736" s="24" t="e">
        <f ca="1">ABS(D$5-'4JSON'!C730)</f>
        <v>#VALUE!</v>
      </c>
      <c r="E736" s="24">
        <f ca="1">ABS(E$5-'4JSON'!E730)</f>
        <v>2</v>
      </c>
      <c r="F736" s="24">
        <f ca="1">ABS(F$5-'4JSON'!F730)</f>
        <v>3</v>
      </c>
      <c r="G736" s="24">
        <f ca="1">ABS(G$5-'4JSON'!G730)</f>
        <v>2</v>
      </c>
      <c r="H736" s="24">
        <f ca="1">ABS(H$5-'4JSON'!H730)</f>
        <v>3</v>
      </c>
      <c r="I736" s="24">
        <f>ABS(I$5-'4JSON'!I730)</f>
        <v>0</v>
      </c>
      <c r="J736" s="24">
        <f>ABS(J$5-'4JSON'!J730)</f>
        <v>0</v>
      </c>
      <c r="K736" s="24">
        <f>ABS(K$5-'4JSON'!K730)</f>
        <v>0</v>
      </c>
      <c r="L736" s="24">
        <f>ABS(L$5-'4JSON'!L730)</f>
        <v>0</v>
      </c>
      <c r="M736" s="53" t="e">
        <f t="shared" ca="1" si="8"/>
        <v>#VALUE!</v>
      </c>
      <c r="N736" s="56" t="e">
        <f t="shared" ca="1" si="9"/>
        <v>#VALUE!</v>
      </c>
      <c r="P736" s="51"/>
      <c r="Q736" s="51"/>
      <c r="S736" s="51"/>
      <c r="T736" s="51"/>
      <c r="Z736" s="55" t="str">
        <f t="shared" si="10"/>
        <v>OMI</v>
      </c>
      <c r="AF736" s="51"/>
      <c r="AG736" s="51"/>
      <c r="AH736" s="51"/>
      <c r="AI736" s="52"/>
      <c r="AJ736" s="52"/>
      <c r="AK736" s="52"/>
      <c r="AL736" s="51"/>
      <c r="AM736" s="51"/>
      <c r="AN736" s="51"/>
      <c r="AO736" s="52"/>
      <c r="AP736" s="52"/>
      <c r="AQ736" s="52"/>
      <c r="AR736" s="51"/>
      <c r="AS736" s="51"/>
      <c r="AT736" s="51"/>
      <c r="AU736" s="52"/>
      <c r="AV736" s="52"/>
      <c r="AW736" s="52"/>
      <c r="AX736" s="51"/>
      <c r="AY736" s="51"/>
      <c r="AZ736" s="51"/>
      <c r="BA736" s="52"/>
      <c r="BB736" s="52"/>
      <c r="BC736" s="52"/>
    </row>
    <row r="737" spans="1:55" ht="13" x14ac:dyDescent="0.3">
      <c r="A737" s="23">
        <f>'4JSON'!A731</f>
        <v>72421</v>
      </c>
      <c r="B737" s="20" t="str">
        <f>'4JSON'!B731</f>
        <v>Major Appliance Repairers/Technicians</v>
      </c>
      <c r="C737" s="24" t="str">
        <f>'4JSON'!D731</f>
        <v>OMI</v>
      </c>
      <c r="D737" s="24" t="e">
        <f ca="1">ABS(D$5-'4JSON'!C731)</f>
        <v>#VALUE!</v>
      </c>
      <c r="E737" s="24">
        <f ca="1">ABS(E$5-'4JSON'!E731)</f>
        <v>2</v>
      </c>
      <c r="F737" s="24">
        <f ca="1">ABS(F$5-'4JSON'!F731)</f>
        <v>3</v>
      </c>
      <c r="G737" s="24">
        <f ca="1">ABS(G$5-'4JSON'!G731)</f>
        <v>2</v>
      </c>
      <c r="H737" s="24">
        <f ca="1">ABS(H$5-'4JSON'!H731)</f>
        <v>3</v>
      </c>
      <c r="I737" s="24">
        <f>ABS(I$5-'4JSON'!I731)</f>
        <v>0</v>
      </c>
      <c r="J737" s="24">
        <f>ABS(J$5-'4JSON'!J731)</f>
        <v>0</v>
      </c>
      <c r="K737" s="24">
        <f>ABS(K$5-'4JSON'!K731)</f>
        <v>0</v>
      </c>
      <c r="L737" s="24">
        <f>ABS(L$5-'4JSON'!L731)</f>
        <v>0</v>
      </c>
      <c r="M737" s="53" t="e">
        <f t="shared" ca="1" si="8"/>
        <v>#VALUE!</v>
      </c>
      <c r="N737" s="56" t="e">
        <f t="shared" ca="1" si="9"/>
        <v>#VALUE!</v>
      </c>
      <c r="P737" s="51"/>
      <c r="Q737" s="51"/>
      <c r="S737" s="51"/>
      <c r="T737" s="51"/>
      <c r="Z737" s="55" t="str">
        <f t="shared" si="10"/>
        <v>OMI</v>
      </c>
      <c r="AF737" s="51"/>
      <c r="AG737" s="51"/>
      <c r="AH737" s="51"/>
      <c r="AI737" s="52"/>
      <c r="AJ737" s="52"/>
      <c r="AK737" s="52"/>
      <c r="AL737" s="51"/>
      <c r="AM737" s="51"/>
      <c r="AN737" s="51"/>
      <c r="AO737" s="52"/>
      <c r="AP737" s="52"/>
      <c r="AQ737" s="52"/>
      <c r="AR737" s="51"/>
      <c r="AS737" s="51"/>
      <c r="AT737" s="51"/>
      <c r="AU737" s="52"/>
      <c r="AV737" s="52"/>
      <c r="AW737" s="52"/>
      <c r="AX737" s="51"/>
      <c r="AY737" s="51"/>
      <c r="AZ737" s="51"/>
      <c r="BA737" s="52"/>
      <c r="BB737" s="52"/>
      <c r="BC737" s="52"/>
    </row>
    <row r="738" spans="1:55" ht="13" x14ac:dyDescent="0.3">
      <c r="A738" s="23">
        <f>'4JSON'!A732</f>
        <v>52119</v>
      </c>
      <c r="B738" s="20" t="str">
        <f>'4JSON'!B732</f>
        <v>Make-Up Artists</v>
      </c>
      <c r="C738" s="24" t="str">
        <f>'4JSON'!D732</f>
        <v>OMI</v>
      </c>
      <c r="D738" s="24" t="e">
        <f ca="1">ABS(D$5-'4JSON'!C732)</f>
        <v>#VALUE!</v>
      </c>
      <c r="E738" s="24">
        <f ca="1">ABS(E$5-'4JSON'!E732)</f>
        <v>2</v>
      </c>
      <c r="F738" s="24">
        <f ca="1">ABS(F$5-'4JSON'!F732)</f>
        <v>3</v>
      </c>
      <c r="G738" s="24">
        <f ca="1">ABS(G$5-'4JSON'!G732)</f>
        <v>2</v>
      </c>
      <c r="H738" s="24">
        <f ca="1">ABS(H$5-'4JSON'!H732)</f>
        <v>3</v>
      </c>
      <c r="I738" s="24">
        <f>ABS(I$5-'4JSON'!I732)</f>
        <v>0</v>
      </c>
      <c r="J738" s="24">
        <f>ABS(J$5-'4JSON'!J732)</f>
        <v>0</v>
      </c>
      <c r="K738" s="24">
        <f>ABS(K$5-'4JSON'!K732)</f>
        <v>0</v>
      </c>
      <c r="L738" s="24">
        <f>ABS(L$5-'4JSON'!L732)</f>
        <v>0</v>
      </c>
      <c r="M738" s="53" t="e">
        <f t="shared" ca="1" si="8"/>
        <v>#VALUE!</v>
      </c>
      <c r="N738" s="56" t="e">
        <f t="shared" ca="1" si="9"/>
        <v>#VALUE!</v>
      </c>
      <c r="P738" s="51"/>
      <c r="Q738" s="51"/>
      <c r="S738" s="51"/>
      <c r="T738" s="51"/>
      <c r="Z738" s="55" t="str">
        <f t="shared" si="10"/>
        <v>OMI</v>
      </c>
      <c r="AF738" s="51"/>
      <c r="AG738" s="51"/>
      <c r="AH738" s="51"/>
      <c r="AI738" s="52"/>
      <c r="AJ738" s="52"/>
      <c r="AK738" s="52"/>
      <c r="AL738" s="51"/>
      <c r="AM738" s="51"/>
      <c r="AN738" s="51"/>
      <c r="AO738" s="52"/>
      <c r="AP738" s="52"/>
      <c r="AQ738" s="52"/>
      <c r="AR738" s="51"/>
      <c r="AS738" s="51"/>
      <c r="AT738" s="51"/>
      <c r="AU738" s="52"/>
      <c r="AV738" s="52"/>
      <c r="AW738" s="52"/>
      <c r="AX738" s="51"/>
      <c r="AY738" s="51"/>
      <c r="AZ738" s="51"/>
      <c r="BA738" s="52"/>
      <c r="BB738" s="52"/>
      <c r="BC738" s="52"/>
    </row>
    <row r="739" spans="1:55" ht="13" x14ac:dyDescent="0.3">
      <c r="A739" s="23">
        <f>'4JSON'!A733</f>
        <v>22214</v>
      </c>
      <c r="B739" s="20" t="str">
        <f>'4JSON'!B733</f>
        <v>Meteorological Technicians</v>
      </c>
      <c r="C739" s="24" t="str">
        <f>'4JSON'!D733</f>
        <v>OMI</v>
      </c>
      <c r="D739" s="24" t="e">
        <f ca="1">ABS(D$5-'4JSON'!C733)</f>
        <v>#VALUE!</v>
      </c>
      <c r="E739" s="24">
        <f ca="1">ABS(E$5-'4JSON'!E733)</f>
        <v>2</v>
      </c>
      <c r="F739" s="24">
        <f ca="1">ABS(F$5-'4JSON'!F733)</f>
        <v>3</v>
      </c>
      <c r="G739" s="24">
        <f ca="1">ABS(G$5-'4JSON'!G733)</f>
        <v>2</v>
      </c>
      <c r="H739" s="24">
        <f ca="1">ABS(H$5-'4JSON'!H733)</f>
        <v>3</v>
      </c>
      <c r="I739" s="24">
        <f>ABS(I$5-'4JSON'!I733)</f>
        <v>0</v>
      </c>
      <c r="J739" s="24">
        <f>ABS(J$5-'4JSON'!J733)</f>
        <v>0</v>
      </c>
      <c r="K739" s="24">
        <f>ABS(K$5-'4JSON'!K733)</f>
        <v>0</v>
      </c>
      <c r="L739" s="24">
        <f>ABS(L$5-'4JSON'!L733)</f>
        <v>0</v>
      </c>
      <c r="M739" s="53" t="e">
        <f t="shared" ca="1" si="8"/>
        <v>#VALUE!</v>
      </c>
      <c r="N739" s="56" t="e">
        <f t="shared" ca="1" si="9"/>
        <v>#VALUE!</v>
      </c>
      <c r="P739" s="51"/>
      <c r="Q739" s="51"/>
      <c r="S739" s="51"/>
      <c r="T739" s="51"/>
      <c r="Z739" s="55" t="str">
        <f t="shared" si="10"/>
        <v>OMI</v>
      </c>
      <c r="AF739" s="51"/>
      <c r="AG739" s="51"/>
      <c r="AH739" s="51"/>
      <c r="AI739" s="52"/>
      <c r="AJ739" s="52"/>
      <c r="AK739" s="52"/>
      <c r="AL739" s="51"/>
      <c r="AM739" s="51"/>
      <c r="AN739" s="51"/>
      <c r="AO739" s="52"/>
      <c r="AP739" s="52"/>
      <c r="AQ739" s="52"/>
      <c r="AR739" s="51"/>
      <c r="AS739" s="51"/>
      <c r="AT739" s="51"/>
      <c r="AU739" s="52"/>
      <c r="AV739" s="52"/>
      <c r="AW739" s="52"/>
      <c r="AX739" s="51"/>
      <c r="AY739" s="51"/>
      <c r="AZ739" s="51"/>
      <c r="BA739" s="52"/>
      <c r="BB739" s="52"/>
      <c r="BC739" s="52"/>
    </row>
    <row r="740" spans="1:55" ht="13" x14ac:dyDescent="0.3">
      <c r="A740" s="23">
        <f>'4JSON'!A734</f>
        <v>94200</v>
      </c>
      <c r="B740" s="20" t="str">
        <f>'4JSON'!B734</f>
        <v>Motor Vehicle Inspectors and Testers</v>
      </c>
      <c r="C740" s="24" t="str">
        <f>'4JSON'!D734</f>
        <v>OMI</v>
      </c>
      <c r="D740" s="24" t="e">
        <f ca="1">ABS(D$5-'4JSON'!C734)</f>
        <v>#VALUE!</v>
      </c>
      <c r="E740" s="24">
        <f ca="1">ABS(E$5-'4JSON'!E734)</f>
        <v>2</v>
      </c>
      <c r="F740" s="24">
        <f ca="1">ABS(F$5-'4JSON'!F734)</f>
        <v>3</v>
      </c>
      <c r="G740" s="24">
        <f ca="1">ABS(G$5-'4JSON'!G734)</f>
        <v>2</v>
      </c>
      <c r="H740" s="24">
        <f ca="1">ABS(H$5-'4JSON'!H734)</f>
        <v>3</v>
      </c>
      <c r="I740" s="24">
        <f>ABS(I$5-'4JSON'!I734)</f>
        <v>0</v>
      </c>
      <c r="J740" s="24">
        <f>ABS(J$5-'4JSON'!J734)</f>
        <v>0</v>
      </c>
      <c r="K740" s="24">
        <f>ABS(K$5-'4JSON'!K734)</f>
        <v>0</v>
      </c>
      <c r="L740" s="24">
        <f>ABS(L$5-'4JSON'!L734)</f>
        <v>0</v>
      </c>
      <c r="M740" s="53" t="e">
        <f t="shared" ca="1" si="8"/>
        <v>#VALUE!</v>
      </c>
      <c r="N740" s="56" t="e">
        <f t="shared" ca="1" si="9"/>
        <v>#VALUE!</v>
      </c>
      <c r="P740" s="51"/>
      <c r="Q740" s="51"/>
      <c r="S740" s="51"/>
      <c r="T740" s="51"/>
      <c r="Z740" s="55" t="str">
        <f t="shared" si="10"/>
        <v>OMI</v>
      </c>
      <c r="AF740" s="51"/>
      <c r="AG740" s="51"/>
      <c r="AH740" s="51"/>
      <c r="AI740" s="52"/>
      <c r="AJ740" s="52"/>
      <c r="AK740" s="52"/>
      <c r="AL740" s="51"/>
      <c r="AM740" s="51"/>
      <c r="AN740" s="51"/>
      <c r="AO740" s="52"/>
      <c r="AP740" s="52"/>
      <c r="AQ740" s="52"/>
      <c r="AR740" s="51"/>
      <c r="AS740" s="51"/>
      <c r="AT740" s="51"/>
      <c r="AU740" s="52"/>
      <c r="AV740" s="52"/>
      <c r="AW740" s="52"/>
      <c r="AX740" s="51"/>
      <c r="AY740" s="51"/>
      <c r="AZ740" s="51"/>
      <c r="BA740" s="52"/>
      <c r="BB740" s="52"/>
      <c r="BC740" s="52"/>
    </row>
    <row r="741" spans="1:55" ht="13" x14ac:dyDescent="0.3">
      <c r="A741" s="23">
        <f>'4JSON'!A735</f>
        <v>51122</v>
      </c>
      <c r="B741" s="20" t="str">
        <f>'4JSON'!B735</f>
        <v>Musicians</v>
      </c>
      <c r="C741" s="24" t="str">
        <f>'4JSON'!D735</f>
        <v>OMI</v>
      </c>
      <c r="D741" s="24" t="e">
        <f ca="1">ABS(D$5-'4JSON'!C735)</f>
        <v>#VALUE!</v>
      </c>
      <c r="E741" s="24">
        <f ca="1">ABS(E$5-'4JSON'!E735)</f>
        <v>2</v>
      </c>
      <c r="F741" s="24">
        <f ca="1">ABS(F$5-'4JSON'!F735)</f>
        <v>3</v>
      </c>
      <c r="G741" s="24">
        <f ca="1">ABS(G$5-'4JSON'!G735)</f>
        <v>2</v>
      </c>
      <c r="H741" s="24">
        <f ca="1">ABS(H$5-'4JSON'!H735)</f>
        <v>3</v>
      </c>
      <c r="I741" s="24">
        <f>ABS(I$5-'4JSON'!I735)</f>
        <v>0</v>
      </c>
      <c r="J741" s="24">
        <f>ABS(J$5-'4JSON'!J735)</f>
        <v>0</v>
      </c>
      <c r="K741" s="24">
        <f>ABS(K$5-'4JSON'!K735)</f>
        <v>0</v>
      </c>
      <c r="L741" s="24">
        <f>ABS(L$5-'4JSON'!L735)</f>
        <v>0</v>
      </c>
      <c r="M741" s="53" t="e">
        <f t="shared" ca="1" si="8"/>
        <v>#VALUE!</v>
      </c>
      <c r="N741" s="56" t="e">
        <f t="shared" ca="1" si="9"/>
        <v>#VALUE!</v>
      </c>
      <c r="P741" s="51"/>
      <c r="Q741" s="51"/>
      <c r="S741" s="51"/>
      <c r="T741" s="51"/>
      <c r="Z741" s="55" t="str">
        <f t="shared" si="10"/>
        <v>OMI</v>
      </c>
      <c r="AF741" s="51"/>
      <c r="AG741" s="51"/>
      <c r="AH741" s="51"/>
      <c r="AI741" s="52"/>
      <c r="AJ741" s="52"/>
      <c r="AK741" s="52"/>
      <c r="AL741" s="51"/>
      <c r="AM741" s="51"/>
      <c r="AN741" s="51"/>
      <c r="AO741" s="52"/>
      <c r="AP741" s="52"/>
      <c r="AQ741" s="52"/>
      <c r="AR741" s="51"/>
      <c r="AS741" s="51"/>
      <c r="AT741" s="51"/>
      <c r="AU741" s="52"/>
      <c r="AV741" s="52"/>
      <c r="AW741" s="52"/>
      <c r="AX741" s="51"/>
      <c r="AY741" s="51"/>
      <c r="AZ741" s="51"/>
      <c r="BA741" s="52"/>
      <c r="BB741" s="52"/>
      <c r="BC741" s="52"/>
    </row>
    <row r="742" spans="1:55" ht="13" x14ac:dyDescent="0.3">
      <c r="A742" s="23">
        <f>'4JSON'!A736</f>
        <v>94153</v>
      </c>
      <c r="B742" s="20" t="str">
        <f>'4JSON'!B736</f>
        <v>Photographic and Film Processors</v>
      </c>
      <c r="C742" s="24" t="str">
        <f>'4JSON'!D736</f>
        <v>OMI</v>
      </c>
      <c r="D742" s="24" t="e">
        <f ca="1">ABS(D$5-'4JSON'!C736)</f>
        <v>#VALUE!</v>
      </c>
      <c r="E742" s="24">
        <f ca="1">ABS(E$5-'4JSON'!E736)</f>
        <v>2</v>
      </c>
      <c r="F742" s="24">
        <f ca="1">ABS(F$5-'4JSON'!F736)</f>
        <v>3</v>
      </c>
      <c r="G742" s="24">
        <f ca="1">ABS(G$5-'4JSON'!G736)</f>
        <v>2</v>
      </c>
      <c r="H742" s="24">
        <f ca="1">ABS(H$5-'4JSON'!H736)</f>
        <v>3</v>
      </c>
      <c r="I742" s="24">
        <f>ABS(I$5-'4JSON'!I736)</f>
        <v>0</v>
      </c>
      <c r="J742" s="24">
        <f>ABS(J$5-'4JSON'!J736)</f>
        <v>0</v>
      </c>
      <c r="K742" s="24">
        <f>ABS(K$5-'4JSON'!K736)</f>
        <v>0</v>
      </c>
      <c r="L742" s="24">
        <f>ABS(L$5-'4JSON'!L736)</f>
        <v>0</v>
      </c>
      <c r="M742" s="53" t="e">
        <f t="shared" ca="1" si="8"/>
        <v>#VALUE!</v>
      </c>
      <c r="N742" s="56" t="e">
        <f t="shared" ca="1" si="9"/>
        <v>#VALUE!</v>
      </c>
      <c r="P742" s="51"/>
      <c r="Q742" s="51"/>
      <c r="S742" s="51"/>
      <c r="T742" s="51"/>
      <c r="Z742" s="55" t="str">
        <f t="shared" si="10"/>
        <v>OMI</v>
      </c>
      <c r="AF742" s="51"/>
      <c r="AG742" s="51"/>
      <c r="AH742" s="51"/>
      <c r="AI742" s="52"/>
      <c r="AJ742" s="52"/>
      <c r="AK742" s="52"/>
      <c r="AL742" s="51"/>
      <c r="AM742" s="51"/>
      <c r="AN742" s="51"/>
      <c r="AO742" s="52"/>
      <c r="AP742" s="52"/>
      <c r="AQ742" s="52"/>
      <c r="AR742" s="51"/>
      <c r="AS742" s="51"/>
      <c r="AT742" s="51"/>
      <c r="AU742" s="52"/>
      <c r="AV742" s="52"/>
      <c r="AW742" s="52"/>
      <c r="AX742" s="51"/>
      <c r="AY742" s="51"/>
      <c r="AZ742" s="51"/>
      <c r="BA742" s="52"/>
      <c r="BB742" s="52"/>
      <c r="BC742" s="52"/>
    </row>
    <row r="743" spans="1:55" ht="13" x14ac:dyDescent="0.3">
      <c r="A743" s="23">
        <f>'4JSON'!A737</f>
        <v>94151</v>
      </c>
      <c r="B743" s="20" t="str">
        <f>'4JSON'!B737</f>
        <v>Platemakers</v>
      </c>
      <c r="C743" s="24" t="str">
        <f>'4JSON'!D737</f>
        <v>OMI</v>
      </c>
      <c r="D743" s="24" t="e">
        <f ca="1">ABS(D$5-'4JSON'!C737)</f>
        <v>#VALUE!</v>
      </c>
      <c r="E743" s="24">
        <f ca="1">ABS(E$5-'4JSON'!E737)</f>
        <v>2</v>
      </c>
      <c r="F743" s="24">
        <f ca="1">ABS(F$5-'4JSON'!F737)</f>
        <v>3</v>
      </c>
      <c r="G743" s="24">
        <f ca="1">ABS(G$5-'4JSON'!G737)</f>
        <v>2</v>
      </c>
      <c r="H743" s="24">
        <f ca="1">ABS(H$5-'4JSON'!H737)</f>
        <v>3</v>
      </c>
      <c r="I743" s="24">
        <f>ABS(I$5-'4JSON'!I737)</f>
        <v>0</v>
      </c>
      <c r="J743" s="24">
        <f>ABS(J$5-'4JSON'!J737)</f>
        <v>0</v>
      </c>
      <c r="K743" s="24">
        <f>ABS(K$5-'4JSON'!K737)</f>
        <v>0</v>
      </c>
      <c r="L743" s="24">
        <f>ABS(L$5-'4JSON'!L737)</f>
        <v>0</v>
      </c>
      <c r="M743" s="53" t="e">
        <f t="shared" ca="1" si="8"/>
        <v>#VALUE!</v>
      </c>
      <c r="N743" s="56" t="e">
        <f t="shared" ca="1" si="9"/>
        <v>#VALUE!</v>
      </c>
      <c r="P743" s="51"/>
      <c r="Q743" s="51"/>
      <c r="S743" s="51"/>
      <c r="T743" s="51"/>
      <c r="Z743" s="55" t="str">
        <f t="shared" si="10"/>
        <v>OMI</v>
      </c>
      <c r="AF743" s="51"/>
      <c r="AG743" s="51"/>
      <c r="AH743" s="51"/>
      <c r="AI743" s="52"/>
      <c r="AJ743" s="52"/>
      <c r="AK743" s="52"/>
      <c r="AL743" s="51"/>
      <c r="AM743" s="51"/>
      <c r="AN743" s="51"/>
      <c r="AO743" s="52"/>
      <c r="AP743" s="52"/>
      <c r="AQ743" s="52"/>
      <c r="AR743" s="51"/>
      <c r="AS743" s="51"/>
      <c r="AT743" s="51"/>
      <c r="AU743" s="52"/>
      <c r="AV743" s="52"/>
      <c r="AW743" s="52"/>
      <c r="AX743" s="51"/>
      <c r="AY743" s="51"/>
      <c r="AZ743" s="51"/>
      <c r="BA743" s="52"/>
      <c r="BB743" s="52"/>
      <c r="BC743" s="52"/>
    </row>
    <row r="744" spans="1:55" ht="13" x14ac:dyDescent="0.3">
      <c r="A744" s="23">
        <f>'4JSON'!A738</f>
        <v>94151</v>
      </c>
      <c r="B744" s="20" t="str">
        <f>'4JSON'!B738</f>
        <v>Pre-Press Technicians</v>
      </c>
      <c r="C744" s="24" t="str">
        <f>'4JSON'!D738</f>
        <v>OMI</v>
      </c>
      <c r="D744" s="24" t="e">
        <f ca="1">ABS(D$5-'4JSON'!C738)</f>
        <v>#VALUE!</v>
      </c>
      <c r="E744" s="24">
        <f ca="1">ABS(E$5-'4JSON'!E738)</f>
        <v>2</v>
      </c>
      <c r="F744" s="24">
        <f ca="1">ABS(F$5-'4JSON'!F738)</f>
        <v>3</v>
      </c>
      <c r="G744" s="24">
        <f ca="1">ABS(G$5-'4JSON'!G738)</f>
        <v>2</v>
      </c>
      <c r="H744" s="24">
        <f ca="1">ABS(H$5-'4JSON'!H738)</f>
        <v>3</v>
      </c>
      <c r="I744" s="24">
        <f>ABS(I$5-'4JSON'!I738)</f>
        <v>0</v>
      </c>
      <c r="J744" s="24">
        <f>ABS(J$5-'4JSON'!J738)</f>
        <v>0</v>
      </c>
      <c r="K744" s="24">
        <f>ABS(K$5-'4JSON'!K738)</f>
        <v>0</v>
      </c>
      <c r="L744" s="24">
        <f>ABS(L$5-'4JSON'!L738)</f>
        <v>0</v>
      </c>
      <c r="M744" s="53" t="e">
        <f t="shared" ca="1" si="8"/>
        <v>#VALUE!</v>
      </c>
      <c r="N744" s="56" t="e">
        <f t="shared" ca="1" si="9"/>
        <v>#VALUE!</v>
      </c>
      <c r="P744" s="51"/>
      <c r="Q744" s="51"/>
      <c r="S744" s="51"/>
      <c r="T744" s="51"/>
      <c r="Z744" s="55" t="str">
        <f t="shared" si="10"/>
        <v>OMI</v>
      </c>
      <c r="AF744" s="51"/>
      <c r="AG744" s="51"/>
      <c r="AH744" s="51"/>
      <c r="AI744" s="52"/>
      <c r="AJ744" s="52"/>
      <c r="AK744" s="52"/>
      <c r="AL744" s="51"/>
      <c r="AM744" s="51"/>
      <c r="AN744" s="51"/>
      <c r="AO744" s="52"/>
      <c r="AP744" s="52"/>
      <c r="AQ744" s="52"/>
      <c r="AR744" s="51"/>
      <c r="AS744" s="51"/>
      <c r="AT744" s="51"/>
      <c r="AU744" s="52"/>
      <c r="AV744" s="52"/>
      <c r="AW744" s="52"/>
      <c r="AX744" s="51"/>
      <c r="AY744" s="51"/>
      <c r="AZ744" s="51"/>
      <c r="BA744" s="52"/>
      <c r="BB744" s="52"/>
      <c r="BC744" s="52"/>
    </row>
    <row r="745" spans="1:55" ht="13" x14ac:dyDescent="0.3">
      <c r="A745" s="23">
        <f>'4JSON'!A739</f>
        <v>94140</v>
      </c>
      <c r="B745" s="20" t="str">
        <f>'4JSON'!B739</f>
        <v>Process Control Operators, Food and Beverage Processing</v>
      </c>
      <c r="C745" s="24" t="str">
        <f>'4JSON'!D739</f>
        <v>OMI</v>
      </c>
      <c r="D745" s="24" t="e">
        <f ca="1">ABS(D$5-'4JSON'!C739)</f>
        <v>#VALUE!</v>
      </c>
      <c r="E745" s="24">
        <f ca="1">ABS(E$5-'4JSON'!E739)</f>
        <v>2</v>
      </c>
      <c r="F745" s="24">
        <f ca="1">ABS(F$5-'4JSON'!F739)</f>
        <v>3</v>
      </c>
      <c r="G745" s="24">
        <f ca="1">ABS(G$5-'4JSON'!G739)</f>
        <v>2</v>
      </c>
      <c r="H745" s="24">
        <f ca="1">ABS(H$5-'4JSON'!H739)</f>
        <v>3</v>
      </c>
      <c r="I745" s="24">
        <f>ABS(I$5-'4JSON'!I739)</f>
        <v>0</v>
      </c>
      <c r="J745" s="24">
        <f>ABS(J$5-'4JSON'!J739)</f>
        <v>0</v>
      </c>
      <c r="K745" s="24">
        <f>ABS(K$5-'4JSON'!K739)</f>
        <v>0</v>
      </c>
      <c r="L745" s="24">
        <f>ABS(L$5-'4JSON'!L739)</f>
        <v>0</v>
      </c>
      <c r="M745" s="53" t="e">
        <f t="shared" ca="1" si="8"/>
        <v>#VALUE!</v>
      </c>
      <c r="N745" s="56" t="e">
        <f t="shared" ca="1" si="9"/>
        <v>#VALUE!</v>
      </c>
      <c r="P745" s="51"/>
      <c r="Q745" s="51"/>
      <c r="S745" s="51"/>
      <c r="T745" s="51"/>
      <c r="Z745" s="55" t="str">
        <f t="shared" si="10"/>
        <v>OMI</v>
      </c>
      <c r="AF745" s="51"/>
      <c r="AG745" s="51"/>
      <c r="AH745" s="51"/>
      <c r="AI745" s="52"/>
      <c r="AJ745" s="52"/>
      <c r="AK745" s="52"/>
      <c r="AL745" s="51"/>
      <c r="AM745" s="51"/>
      <c r="AN745" s="51"/>
      <c r="AO745" s="52"/>
      <c r="AP745" s="52"/>
      <c r="AQ745" s="52"/>
      <c r="AR745" s="51"/>
      <c r="AS745" s="51"/>
      <c r="AT745" s="51"/>
      <c r="AU745" s="52"/>
      <c r="AV745" s="52"/>
      <c r="AW745" s="52"/>
      <c r="AX745" s="51"/>
      <c r="AY745" s="51"/>
      <c r="AZ745" s="51"/>
      <c r="BA745" s="52"/>
      <c r="BB745" s="52"/>
      <c r="BC745" s="52"/>
    </row>
    <row r="746" spans="1:55" ht="13" x14ac:dyDescent="0.3">
      <c r="A746" s="23">
        <f>'4JSON'!A740</f>
        <v>94151</v>
      </c>
      <c r="B746" s="20" t="str">
        <f>'4JSON'!B740</f>
        <v>Proofmakers</v>
      </c>
      <c r="C746" s="24" t="str">
        <f>'4JSON'!D740</f>
        <v>OMI</v>
      </c>
      <c r="D746" s="24" t="e">
        <f ca="1">ABS(D$5-'4JSON'!C740)</f>
        <v>#VALUE!</v>
      </c>
      <c r="E746" s="24">
        <f ca="1">ABS(E$5-'4JSON'!E740)</f>
        <v>2</v>
      </c>
      <c r="F746" s="24">
        <f ca="1">ABS(F$5-'4JSON'!F740)</f>
        <v>3</v>
      </c>
      <c r="G746" s="24">
        <f ca="1">ABS(G$5-'4JSON'!G740)</f>
        <v>2</v>
      </c>
      <c r="H746" s="24">
        <f ca="1">ABS(H$5-'4JSON'!H740)</f>
        <v>3</v>
      </c>
      <c r="I746" s="24">
        <f>ABS(I$5-'4JSON'!I740)</f>
        <v>0</v>
      </c>
      <c r="J746" s="24">
        <f>ABS(J$5-'4JSON'!J740)</f>
        <v>0</v>
      </c>
      <c r="K746" s="24">
        <f>ABS(K$5-'4JSON'!K740)</f>
        <v>0</v>
      </c>
      <c r="L746" s="24">
        <f>ABS(L$5-'4JSON'!L740)</f>
        <v>0</v>
      </c>
      <c r="M746" s="53" t="e">
        <f t="shared" ca="1" si="8"/>
        <v>#VALUE!</v>
      </c>
      <c r="N746" s="56" t="e">
        <f t="shared" ca="1" si="9"/>
        <v>#VALUE!</v>
      </c>
      <c r="P746" s="51"/>
      <c r="Q746" s="51"/>
      <c r="S746" s="51"/>
      <c r="T746" s="51"/>
      <c r="Z746" s="55" t="str">
        <f t="shared" si="10"/>
        <v>OMI</v>
      </c>
      <c r="AF746" s="51"/>
      <c r="AG746" s="51"/>
      <c r="AH746" s="51"/>
      <c r="AI746" s="52"/>
      <c r="AJ746" s="52"/>
      <c r="AK746" s="52"/>
      <c r="AL746" s="51"/>
      <c r="AM746" s="51"/>
      <c r="AN746" s="51"/>
      <c r="AO746" s="52"/>
      <c r="AP746" s="52"/>
      <c r="AQ746" s="52"/>
      <c r="AR746" s="51"/>
      <c r="AS746" s="51"/>
      <c r="AT746" s="51"/>
      <c r="AU746" s="52"/>
      <c r="AV746" s="52"/>
      <c r="AW746" s="52"/>
      <c r="AX746" s="51"/>
      <c r="AY746" s="51"/>
      <c r="AZ746" s="51"/>
      <c r="BA746" s="52"/>
      <c r="BB746" s="52"/>
      <c r="BC746" s="52"/>
    </row>
    <row r="747" spans="1:55" ht="13" x14ac:dyDescent="0.3">
      <c r="A747" s="23">
        <f>'4JSON'!A741</f>
        <v>72403</v>
      </c>
      <c r="B747" s="20" t="str">
        <f>'4JSON'!B741</f>
        <v>Railway Carmen/women</v>
      </c>
      <c r="C747" s="24" t="str">
        <f>'4JSON'!D741</f>
        <v>OMI</v>
      </c>
      <c r="D747" s="24" t="e">
        <f ca="1">ABS(D$5-'4JSON'!C741)</f>
        <v>#VALUE!</v>
      </c>
      <c r="E747" s="24">
        <f ca="1">ABS(E$5-'4JSON'!E741)</f>
        <v>2</v>
      </c>
      <c r="F747" s="24">
        <f ca="1">ABS(F$5-'4JSON'!F741)</f>
        <v>3</v>
      </c>
      <c r="G747" s="24">
        <f ca="1">ABS(G$5-'4JSON'!G741)</f>
        <v>2</v>
      </c>
      <c r="H747" s="24">
        <f ca="1">ABS(H$5-'4JSON'!H741)</f>
        <v>3</v>
      </c>
      <c r="I747" s="24">
        <f>ABS(I$5-'4JSON'!I741)</f>
        <v>0</v>
      </c>
      <c r="J747" s="24">
        <f>ABS(J$5-'4JSON'!J741)</f>
        <v>0</v>
      </c>
      <c r="K747" s="24">
        <f>ABS(K$5-'4JSON'!K741)</f>
        <v>0</v>
      </c>
      <c r="L747" s="24">
        <f>ABS(L$5-'4JSON'!L741)</f>
        <v>0</v>
      </c>
      <c r="M747" s="53" t="e">
        <f t="shared" ca="1" si="8"/>
        <v>#VALUE!</v>
      </c>
      <c r="N747" s="56" t="e">
        <f t="shared" ca="1" si="9"/>
        <v>#VALUE!</v>
      </c>
      <c r="P747" s="51"/>
      <c r="Q747" s="51"/>
      <c r="S747" s="51"/>
      <c r="T747" s="51"/>
      <c r="Z747" s="55" t="str">
        <f t="shared" si="10"/>
        <v>OMI</v>
      </c>
      <c r="AF747" s="51"/>
      <c r="AG747" s="51"/>
      <c r="AH747" s="51"/>
      <c r="AI747" s="52"/>
      <c r="AJ747" s="52"/>
      <c r="AK747" s="52"/>
      <c r="AL747" s="51"/>
      <c r="AM747" s="51"/>
      <c r="AN747" s="51"/>
      <c r="AO747" s="52"/>
      <c r="AP747" s="52"/>
      <c r="AQ747" s="52"/>
      <c r="AR747" s="51"/>
      <c r="AS747" s="51"/>
      <c r="AT747" s="51"/>
      <c r="AU747" s="52"/>
      <c r="AV747" s="52"/>
      <c r="AW747" s="52"/>
      <c r="AX747" s="51"/>
      <c r="AY747" s="51"/>
      <c r="AZ747" s="51"/>
      <c r="BA747" s="52"/>
      <c r="BB747" s="52"/>
      <c r="BC747" s="52"/>
    </row>
    <row r="748" spans="1:55" ht="13" x14ac:dyDescent="0.3">
      <c r="A748" s="23">
        <f>'4JSON'!A742</f>
        <v>72402</v>
      </c>
      <c r="B748" s="20" t="str">
        <f>'4JSON'!B742</f>
        <v>Refrigeration and Air Conditioning Mechanics</v>
      </c>
      <c r="C748" s="24" t="str">
        <f>'4JSON'!D742</f>
        <v>OMI</v>
      </c>
      <c r="D748" s="24" t="e">
        <f ca="1">ABS(D$5-'4JSON'!C742)</f>
        <v>#VALUE!</v>
      </c>
      <c r="E748" s="24">
        <f ca="1">ABS(E$5-'4JSON'!E742)</f>
        <v>2</v>
      </c>
      <c r="F748" s="24">
        <f ca="1">ABS(F$5-'4JSON'!F742)</f>
        <v>3</v>
      </c>
      <c r="G748" s="24">
        <f ca="1">ABS(G$5-'4JSON'!G742)</f>
        <v>2</v>
      </c>
      <c r="H748" s="24">
        <f ca="1">ABS(H$5-'4JSON'!H742)</f>
        <v>3</v>
      </c>
      <c r="I748" s="24">
        <f>ABS(I$5-'4JSON'!I742)</f>
        <v>0</v>
      </c>
      <c r="J748" s="24">
        <f>ABS(J$5-'4JSON'!J742)</f>
        <v>0</v>
      </c>
      <c r="K748" s="24">
        <f>ABS(K$5-'4JSON'!K742)</f>
        <v>0</v>
      </c>
      <c r="L748" s="24">
        <f>ABS(L$5-'4JSON'!L742)</f>
        <v>0</v>
      </c>
      <c r="M748" s="53" t="e">
        <f t="shared" ca="1" si="8"/>
        <v>#VALUE!</v>
      </c>
      <c r="N748" s="56" t="e">
        <f t="shared" ca="1" si="9"/>
        <v>#VALUE!</v>
      </c>
      <c r="P748" s="51"/>
      <c r="Q748" s="51"/>
      <c r="S748" s="51"/>
      <c r="T748" s="51"/>
      <c r="Z748" s="55" t="str">
        <f t="shared" si="10"/>
        <v>OMI</v>
      </c>
      <c r="AF748" s="51"/>
      <c r="AG748" s="51"/>
      <c r="AH748" s="51"/>
      <c r="AI748" s="52"/>
      <c r="AJ748" s="52"/>
      <c r="AK748" s="52"/>
      <c r="AL748" s="51"/>
      <c r="AM748" s="51"/>
      <c r="AN748" s="51"/>
      <c r="AO748" s="52"/>
      <c r="AP748" s="52"/>
      <c r="AQ748" s="52"/>
      <c r="AR748" s="51"/>
      <c r="AS748" s="51"/>
      <c r="AT748" s="51"/>
      <c r="AU748" s="52"/>
      <c r="AV748" s="52"/>
      <c r="AW748" s="52"/>
      <c r="AX748" s="51"/>
      <c r="AY748" s="51"/>
      <c r="AZ748" s="51"/>
      <c r="BA748" s="52"/>
      <c r="BB748" s="52"/>
      <c r="BC748" s="52"/>
    </row>
    <row r="749" spans="1:55" ht="13" x14ac:dyDescent="0.3">
      <c r="A749" s="23">
        <f>'4JSON'!A743</f>
        <v>22214</v>
      </c>
      <c r="B749" s="20" t="str">
        <f>'4JSON'!B743</f>
        <v>Remote Sensing Technologists and Technicians</v>
      </c>
      <c r="C749" s="24" t="str">
        <f>'4JSON'!D743</f>
        <v>OMI</v>
      </c>
      <c r="D749" s="24" t="e">
        <f ca="1">ABS(D$5-'4JSON'!C743)</f>
        <v>#VALUE!</v>
      </c>
      <c r="E749" s="24">
        <f ca="1">ABS(E$5-'4JSON'!E743)</f>
        <v>2</v>
      </c>
      <c r="F749" s="24">
        <f ca="1">ABS(F$5-'4JSON'!F743)</f>
        <v>3</v>
      </c>
      <c r="G749" s="24">
        <f ca="1">ABS(G$5-'4JSON'!G743)</f>
        <v>2</v>
      </c>
      <c r="H749" s="24">
        <f ca="1">ABS(H$5-'4JSON'!H743)</f>
        <v>3</v>
      </c>
      <c r="I749" s="24">
        <f>ABS(I$5-'4JSON'!I743)</f>
        <v>0</v>
      </c>
      <c r="J749" s="24">
        <f>ABS(J$5-'4JSON'!J743)</f>
        <v>0</v>
      </c>
      <c r="K749" s="24">
        <f>ABS(K$5-'4JSON'!K743)</f>
        <v>0</v>
      </c>
      <c r="L749" s="24">
        <f>ABS(L$5-'4JSON'!L743)</f>
        <v>0</v>
      </c>
      <c r="M749" s="53" t="e">
        <f t="shared" ca="1" si="8"/>
        <v>#VALUE!</v>
      </c>
      <c r="N749" s="56" t="e">
        <f t="shared" ca="1" si="9"/>
        <v>#VALUE!</v>
      </c>
      <c r="P749" s="51"/>
      <c r="Q749" s="51"/>
      <c r="S749" s="51"/>
      <c r="T749" s="51"/>
      <c r="Z749" s="55" t="str">
        <f t="shared" si="10"/>
        <v>OMI</v>
      </c>
      <c r="AF749" s="51"/>
      <c r="AG749" s="51"/>
      <c r="AH749" s="51"/>
      <c r="AI749" s="52"/>
      <c r="AJ749" s="52"/>
      <c r="AK749" s="52"/>
      <c r="AL749" s="51"/>
      <c r="AM749" s="51"/>
      <c r="AN749" s="51"/>
      <c r="AO749" s="52"/>
      <c r="AP749" s="52"/>
      <c r="AQ749" s="52"/>
      <c r="AR749" s="51"/>
      <c r="AS749" s="51"/>
      <c r="AT749" s="51"/>
      <c r="AU749" s="52"/>
      <c r="AV749" s="52"/>
      <c r="AW749" s="52"/>
      <c r="AX749" s="51"/>
      <c r="AY749" s="51"/>
      <c r="AZ749" s="51"/>
      <c r="BA749" s="52"/>
      <c r="BB749" s="52"/>
      <c r="BC749" s="52"/>
    </row>
    <row r="750" spans="1:55" ht="13" x14ac:dyDescent="0.3">
      <c r="A750" s="23">
        <f>'4JSON'!A744</f>
        <v>14112</v>
      </c>
      <c r="B750" s="20" t="str">
        <f>'4JSON'!B744</f>
        <v>Scanner Operators</v>
      </c>
      <c r="C750" s="24" t="str">
        <f>'4JSON'!D744</f>
        <v>OMI</v>
      </c>
      <c r="D750" s="24" t="e">
        <f ca="1">ABS(D$5-'4JSON'!C744)</f>
        <v>#VALUE!</v>
      </c>
      <c r="E750" s="24">
        <f ca="1">ABS(E$5-'4JSON'!E744)</f>
        <v>2</v>
      </c>
      <c r="F750" s="24">
        <f ca="1">ABS(F$5-'4JSON'!F744)</f>
        <v>3</v>
      </c>
      <c r="G750" s="24">
        <f ca="1">ABS(G$5-'4JSON'!G744)</f>
        <v>2</v>
      </c>
      <c r="H750" s="24">
        <f ca="1">ABS(H$5-'4JSON'!H744)</f>
        <v>3</v>
      </c>
      <c r="I750" s="24">
        <f>ABS(I$5-'4JSON'!I744)</f>
        <v>0</v>
      </c>
      <c r="J750" s="24">
        <f>ABS(J$5-'4JSON'!J744)</f>
        <v>0</v>
      </c>
      <c r="K750" s="24">
        <f>ABS(K$5-'4JSON'!K744)</f>
        <v>0</v>
      </c>
      <c r="L750" s="24">
        <f>ABS(L$5-'4JSON'!L744)</f>
        <v>0</v>
      </c>
      <c r="M750" s="53" t="e">
        <f t="shared" ca="1" si="8"/>
        <v>#VALUE!</v>
      </c>
      <c r="N750" s="56" t="e">
        <f t="shared" ca="1" si="9"/>
        <v>#VALUE!</v>
      </c>
      <c r="P750" s="51"/>
      <c r="Q750" s="51"/>
      <c r="S750" s="51"/>
      <c r="T750" s="51"/>
      <c r="Z750" s="55" t="str">
        <f t="shared" si="10"/>
        <v>OMI</v>
      </c>
      <c r="AF750" s="51"/>
      <c r="AG750" s="51"/>
      <c r="AH750" s="51"/>
      <c r="AI750" s="52"/>
      <c r="AJ750" s="52"/>
      <c r="AK750" s="52"/>
      <c r="AL750" s="51"/>
      <c r="AM750" s="51"/>
      <c r="AN750" s="51"/>
      <c r="AO750" s="52"/>
      <c r="AP750" s="52"/>
      <c r="AQ750" s="52"/>
      <c r="AR750" s="51"/>
      <c r="AS750" s="51"/>
      <c r="AT750" s="51"/>
      <c r="AU750" s="52"/>
      <c r="AV750" s="52"/>
      <c r="AW750" s="52"/>
      <c r="AX750" s="51"/>
      <c r="AY750" s="51"/>
      <c r="AZ750" s="51"/>
      <c r="BA750" s="52"/>
      <c r="BB750" s="52"/>
      <c r="BC750" s="52"/>
    </row>
    <row r="751" spans="1:55" ht="13" x14ac:dyDescent="0.3">
      <c r="A751" s="23">
        <f>'4JSON'!A745</f>
        <v>72102</v>
      </c>
      <c r="B751" s="20" t="str">
        <f>'4JSON'!B745</f>
        <v>Sheet Metal Workers</v>
      </c>
      <c r="C751" s="24" t="str">
        <f>'4JSON'!D745</f>
        <v>OMI</v>
      </c>
      <c r="D751" s="24" t="e">
        <f ca="1">ABS(D$5-'4JSON'!C745)</f>
        <v>#VALUE!</v>
      </c>
      <c r="E751" s="24">
        <f ca="1">ABS(E$5-'4JSON'!E745)</f>
        <v>2</v>
      </c>
      <c r="F751" s="24">
        <f ca="1">ABS(F$5-'4JSON'!F745)</f>
        <v>3</v>
      </c>
      <c r="G751" s="24">
        <f ca="1">ABS(G$5-'4JSON'!G745)</f>
        <v>2</v>
      </c>
      <c r="H751" s="24">
        <f ca="1">ABS(H$5-'4JSON'!H745)</f>
        <v>3</v>
      </c>
      <c r="I751" s="24">
        <f>ABS(I$5-'4JSON'!I745)</f>
        <v>0</v>
      </c>
      <c r="J751" s="24">
        <f>ABS(J$5-'4JSON'!J745)</f>
        <v>0</v>
      </c>
      <c r="K751" s="24">
        <f>ABS(K$5-'4JSON'!K745)</f>
        <v>0</v>
      </c>
      <c r="L751" s="24">
        <f>ABS(L$5-'4JSON'!L745)</f>
        <v>0</v>
      </c>
      <c r="M751" s="53" t="e">
        <f t="shared" ca="1" si="8"/>
        <v>#VALUE!</v>
      </c>
      <c r="N751" s="56" t="e">
        <f t="shared" ca="1" si="9"/>
        <v>#VALUE!</v>
      </c>
      <c r="P751" s="51"/>
      <c r="Q751" s="51"/>
      <c r="S751" s="51"/>
      <c r="T751" s="51"/>
      <c r="Z751" s="55" t="str">
        <f t="shared" si="10"/>
        <v>OMI</v>
      </c>
      <c r="AF751" s="51"/>
      <c r="AG751" s="51"/>
      <c r="AH751" s="51"/>
      <c r="AI751" s="52"/>
      <c r="AJ751" s="52"/>
      <c r="AK751" s="52"/>
      <c r="AL751" s="51"/>
      <c r="AM751" s="51"/>
      <c r="AN751" s="51"/>
      <c r="AO751" s="52"/>
      <c r="AP751" s="52"/>
      <c r="AQ751" s="52"/>
      <c r="AR751" s="51"/>
      <c r="AS751" s="51"/>
      <c r="AT751" s="51"/>
      <c r="AU751" s="52"/>
      <c r="AV751" s="52"/>
      <c r="AW751" s="52"/>
      <c r="AX751" s="51"/>
      <c r="AY751" s="51"/>
      <c r="AZ751" s="51"/>
      <c r="BA751" s="52"/>
      <c r="BB751" s="52"/>
      <c r="BC751" s="52"/>
    </row>
    <row r="752" spans="1:55" ht="13" x14ac:dyDescent="0.3">
      <c r="A752" s="23">
        <f>'4JSON'!A746</f>
        <v>72104</v>
      </c>
      <c r="B752" s="20" t="str">
        <f>'4JSON'!B746</f>
        <v>Structural Metal and Platework Fabricators and Fitters</v>
      </c>
      <c r="C752" s="24" t="str">
        <f>'4JSON'!D746</f>
        <v>OMI</v>
      </c>
      <c r="D752" s="24" t="e">
        <f ca="1">ABS(D$5-'4JSON'!C746)</f>
        <v>#VALUE!</v>
      </c>
      <c r="E752" s="24">
        <f ca="1">ABS(E$5-'4JSON'!E746)</f>
        <v>2</v>
      </c>
      <c r="F752" s="24">
        <f ca="1">ABS(F$5-'4JSON'!F746)</f>
        <v>3</v>
      </c>
      <c r="G752" s="24">
        <f ca="1">ABS(G$5-'4JSON'!G746)</f>
        <v>2</v>
      </c>
      <c r="H752" s="24">
        <f ca="1">ABS(H$5-'4JSON'!H746)</f>
        <v>3</v>
      </c>
      <c r="I752" s="24">
        <f>ABS(I$5-'4JSON'!I746)</f>
        <v>0</v>
      </c>
      <c r="J752" s="24">
        <f>ABS(J$5-'4JSON'!J746)</f>
        <v>0</v>
      </c>
      <c r="K752" s="24">
        <f>ABS(K$5-'4JSON'!K746)</f>
        <v>0</v>
      </c>
      <c r="L752" s="24">
        <f>ABS(L$5-'4JSON'!L746)</f>
        <v>0</v>
      </c>
      <c r="M752" s="53" t="e">
        <f t="shared" ca="1" si="8"/>
        <v>#VALUE!</v>
      </c>
      <c r="N752" s="56" t="e">
        <f t="shared" ca="1" si="9"/>
        <v>#VALUE!</v>
      </c>
      <c r="P752" s="51"/>
      <c r="Q752" s="51"/>
      <c r="S752" s="51"/>
      <c r="T752" s="51"/>
      <c r="Z752" s="55" t="str">
        <f t="shared" si="10"/>
        <v>OMI</v>
      </c>
      <c r="AF752" s="51"/>
      <c r="AG752" s="51"/>
      <c r="AH752" s="51"/>
      <c r="AI752" s="52"/>
      <c r="AJ752" s="52"/>
      <c r="AK752" s="52"/>
      <c r="AL752" s="51"/>
      <c r="AM752" s="51"/>
      <c r="AN752" s="51"/>
      <c r="AO752" s="52"/>
      <c r="AP752" s="52"/>
      <c r="AQ752" s="52"/>
      <c r="AR752" s="51"/>
      <c r="AS752" s="51"/>
      <c r="AT752" s="51"/>
      <c r="AU752" s="52"/>
      <c r="AV752" s="52"/>
      <c r="AW752" s="52"/>
      <c r="AX752" s="51"/>
      <c r="AY752" s="51"/>
      <c r="AZ752" s="51"/>
      <c r="BA752" s="52"/>
      <c r="BB752" s="52"/>
      <c r="BC752" s="52"/>
    </row>
    <row r="753" spans="1:55" ht="13" x14ac:dyDescent="0.3">
      <c r="A753" s="23">
        <f>'4JSON'!A747</f>
        <v>53100</v>
      </c>
      <c r="B753" s="20" t="str">
        <f>'4JSON'!B747</f>
        <v>Taxidermists</v>
      </c>
      <c r="C753" s="24" t="str">
        <f>'4JSON'!D747</f>
        <v>OMI</v>
      </c>
      <c r="D753" s="24" t="e">
        <f ca="1">ABS(D$5-'4JSON'!C747)</f>
        <v>#VALUE!</v>
      </c>
      <c r="E753" s="24">
        <f ca="1">ABS(E$5-'4JSON'!E747)</f>
        <v>2</v>
      </c>
      <c r="F753" s="24">
        <f ca="1">ABS(F$5-'4JSON'!F747)</f>
        <v>3</v>
      </c>
      <c r="G753" s="24">
        <f ca="1">ABS(G$5-'4JSON'!G747)</f>
        <v>2</v>
      </c>
      <c r="H753" s="24">
        <f ca="1">ABS(H$5-'4JSON'!H747)</f>
        <v>3</v>
      </c>
      <c r="I753" s="24">
        <f>ABS(I$5-'4JSON'!I747)</f>
        <v>0</v>
      </c>
      <c r="J753" s="24">
        <f>ABS(J$5-'4JSON'!J747)</f>
        <v>0</v>
      </c>
      <c r="K753" s="24">
        <f>ABS(K$5-'4JSON'!K747)</f>
        <v>0</v>
      </c>
      <c r="L753" s="24">
        <f>ABS(L$5-'4JSON'!L747)</f>
        <v>0</v>
      </c>
      <c r="M753" s="53" t="e">
        <f t="shared" ca="1" si="8"/>
        <v>#VALUE!</v>
      </c>
      <c r="N753" s="56" t="e">
        <f t="shared" ca="1" si="9"/>
        <v>#VALUE!</v>
      </c>
      <c r="P753" s="51"/>
      <c r="Q753" s="51"/>
      <c r="S753" s="51"/>
      <c r="T753" s="51"/>
      <c r="Z753" s="55" t="str">
        <f t="shared" si="10"/>
        <v>OMI</v>
      </c>
      <c r="AF753" s="51"/>
      <c r="AG753" s="51"/>
      <c r="AH753" s="51"/>
      <c r="AI753" s="52"/>
      <c r="AJ753" s="52"/>
      <c r="AK753" s="52"/>
      <c r="AL753" s="51"/>
      <c r="AM753" s="51"/>
      <c r="AN753" s="51"/>
      <c r="AO753" s="52"/>
      <c r="AP753" s="52"/>
      <c r="AQ753" s="52"/>
      <c r="AR753" s="51"/>
      <c r="AS753" s="51"/>
      <c r="AT753" s="51"/>
      <c r="AU753" s="52"/>
      <c r="AV753" s="52"/>
      <c r="AW753" s="52"/>
      <c r="AX753" s="51"/>
      <c r="AY753" s="51"/>
      <c r="AZ753" s="51"/>
      <c r="BA753" s="52"/>
      <c r="BB753" s="52"/>
      <c r="BC753" s="52"/>
    </row>
    <row r="754" spans="1:55" ht="13" x14ac:dyDescent="0.3">
      <c r="A754" s="23">
        <f>'4JSON'!A748</f>
        <v>72400</v>
      </c>
      <c r="B754" s="20" t="str">
        <f>'4JSON'!B748</f>
        <v>Textile Machinery Mechanics and Repairers</v>
      </c>
      <c r="C754" s="24" t="str">
        <f>'4JSON'!D748</f>
        <v>OMI</v>
      </c>
      <c r="D754" s="24" t="e">
        <f ca="1">ABS(D$5-'4JSON'!C748)</f>
        <v>#VALUE!</v>
      </c>
      <c r="E754" s="24">
        <f ca="1">ABS(E$5-'4JSON'!E748)</f>
        <v>2</v>
      </c>
      <c r="F754" s="24">
        <f ca="1">ABS(F$5-'4JSON'!F748)</f>
        <v>3</v>
      </c>
      <c r="G754" s="24">
        <f ca="1">ABS(G$5-'4JSON'!G748)</f>
        <v>2</v>
      </c>
      <c r="H754" s="24">
        <f ca="1">ABS(H$5-'4JSON'!H748)</f>
        <v>3</v>
      </c>
      <c r="I754" s="24">
        <f>ABS(I$5-'4JSON'!I748)</f>
        <v>0</v>
      </c>
      <c r="J754" s="24">
        <f>ABS(J$5-'4JSON'!J748)</f>
        <v>0</v>
      </c>
      <c r="K754" s="24">
        <f>ABS(K$5-'4JSON'!K748)</f>
        <v>0</v>
      </c>
      <c r="L754" s="24">
        <f>ABS(L$5-'4JSON'!L748)</f>
        <v>0</v>
      </c>
      <c r="M754" s="53" t="e">
        <f t="shared" ca="1" si="8"/>
        <v>#VALUE!</v>
      </c>
      <c r="N754" s="56" t="e">
        <f t="shared" ca="1" si="9"/>
        <v>#VALUE!</v>
      </c>
      <c r="P754" s="51"/>
      <c r="Q754" s="51"/>
      <c r="S754" s="51"/>
      <c r="T754" s="51"/>
      <c r="Z754" s="55" t="str">
        <f t="shared" si="10"/>
        <v>OMI</v>
      </c>
      <c r="AF754" s="51"/>
      <c r="AG754" s="51"/>
      <c r="AH754" s="51"/>
      <c r="AI754" s="52"/>
      <c r="AJ754" s="52"/>
      <c r="AK754" s="52"/>
      <c r="AL754" s="51"/>
      <c r="AM754" s="51"/>
      <c r="AN754" s="51"/>
      <c r="AO754" s="52"/>
      <c r="AP754" s="52"/>
      <c r="AQ754" s="52"/>
      <c r="AR754" s="51"/>
      <c r="AS754" s="51"/>
      <c r="AT754" s="51"/>
      <c r="AU754" s="52"/>
      <c r="AV754" s="52"/>
      <c r="AW754" s="52"/>
      <c r="AX754" s="51"/>
      <c r="AY754" s="51"/>
      <c r="AZ754" s="51"/>
      <c r="BA754" s="52"/>
      <c r="BB754" s="52"/>
      <c r="BC754" s="52"/>
    </row>
    <row r="755" spans="1:55" ht="13" x14ac:dyDescent="0.3">
      <c r="A755" s="23">
        <f>'4JSON'!A749</f>
        <v>73101</v>
      </c>
      <c r="B755" s="20" t="str">
        <f>'4JSON'!B749</f>
        <v>Tilesetters</v>
      </c>
      <c r="C755" s="24" t="str">
        <f>'4JSON'!D749</f>
        <v>OMI</v>
      </c>
      <c r="D755" s="24" t="e">
        <f ca="1">ABS(D$5-'4JSON'!C749)</f>
        <v>#VALUE!</v>
      </c>
      <c r="E755" s="24">
        <f ca="1">ABS(E$5-'4JSON'!E749)</f>
        <v>2</v>
      </c>
      <c r="F755" s="24">
        <f ca="1">ABS(F$5-'4JSON'!F749)</f>
        <v>3</v>
      </c>
      <c r="G755" s="24">
        <f ca="1">ABS(G$5-'4JSON'!G749)</f>
        <v>2</v>
      </c>
      <c r="H755" s="24">
        <f ca="1">ABS(H$5-'4JSON'!H749)</f>
        <v>3</v>
      </c>
      <c r="I755" s="24">
        <f>ABS(I$5-'4JSON'!I749)</f>
        <v>0</v>
      </c>
      <c r="J755" s="24">
        <f>ABS(J$5-'4JSON'!J749)</f>
        <v>0</v>
      </c>
      <c r="K755" s="24">
        <f>ABS(K$5-'4JSON'!K749)</f>
        <v>0</v>
      </c>
      <c r="L755" s="24">
        <f>ABS(L$5-'4JSON'!L749)</f>
        <v>0</v>
      </c>
      <c r="M755" s="53" t="e">
        <f t="shared" ca="1" si="8"/>
        <v>#VALUE!</v>
      </c>
      <c r="N755" s="56" t="e">
        <f t="shared" ca="1" si="9"/>
        <v>#VALUE!</v>
      </c>
      <c r="P755" s="51"/>
      <c r="Q755" s="51"/>
      <c r="S755" s="51"/>
      <c r="T755" s="51"/>
      <c r="Z755" s="55" t="str">
        <f t="shared" si="10"/>
        <v>OMI</v>
      </c>
      <c r="AF755" s="51"/>
      <c r="AG755" s="51"/>
      <c r="AH755" s="51"/>
      <c r="AI755" s="52"/>
      <c r="AJ755" s="52"/>
      <c r="AK755" s="52"/>
      <c r="AL755" s="51"/>
      <c r="AM755" s="51"/>
      <c r="AN755" s="51"/>
      <c r="AO755" s="52"/>
      <c r="AP755" s="52"/>
      <c r="AQ755" s="52"/>
      <c r="AR755" s="51"/>
      <c r="AS755" s="51"/>
      <c r="AT755" s="51"/>
      <c r="AU755" s="52"/>
      <c r="AV755" s="52"/>
      <c r="AW755" s="52"/>
      <c r="AX755" s="51"/>
      <c r="AY755" s="51"/>
      <c r="AZ755" s="51"/>
      <c r="BA755" s="52"/>
      <c r="BB755" s="52"/>
      <c r="BC755" s="52"/>
    </row>
    <row r="756" spans="1:55" ht="13" x14ac:dyDescent="0.3">
      <c r="A756" s="23">
        <f>'4JSON'!A750</f>
        <v>63221</v>
      </c>
      <c r="B756" s="20" t="str">
        <f>'4JSON'!B750</f>
        <v>Upholsterers</v>
      </c>
      <c r="C756" s="24" t="str">
        <f>'4JSON'!D750</f>
        <v>OMI</v>
      </c>
      <c r="D756" s="24" t="e">
        <f ca="1">ABS(D$5-'4JSON'!C750)</f>
        <v>#VALUE!</v>
      </c>
      <c r="E756" s="24">
        <f ca="1">ABS(E$5-'4JSON'!E750)</f>
        <v>2</v>
      </c>
      <c r="F756" s="24">
        <f ca="1">ABS(F$5-'4JSON'!F750)</f>
        <v>3</v>
      </c>
      <c r="G756" s="24">
        <f ca="1">ABS(G$5-'4JSON'!G750)</f>
        <v>2</v>
      </c>
      <c r="H756" s="24">
        <f ca="1">ABS(H$5-'4JSON'!H750)</f>
        <v>3</v>
      </c>
      <c r="I756" s="24">
        <f>ABS(I$5-'4JSON'!I750)</f>
        <v>0</v>
      </c>
      <c r="J756" s="24">
        <f>ABS(J$5-'4JSON'!J750)</f>
        <v>0</v>
      </c>
      <c r="K756" s="24">
        <f>ABS(K$5-'4JSON'!K750)</f>
        <v>0</v>
      </c>
      <c r="L756" s="24">
        <f>ABS(L$5-'4JSON'!L750)</f>
        <v>0</v>
      </c>
      <c r="M756" s="53" t="e">
        <f t="shared" ca="1" si="8"/>
        <v>#VALUE!</v>
      </c>
      <c r="N756" s="56" t="e">
        <f t="shared" ca="1" si="9"/>
        <v>#VALUE!</v>
      </c>
      <c r="P756" s="51"/>
      <c r="Q756" s="51"/>
      <c r="S756" s="51"/>
      <c r="T756" s="51"/>
      <c r="Z756" s="55" t="str">
        <f t="shared" si="10"/>
        <v>OMI</v>
      </c>
      <c r="AF756" s="51"/>
      <c r="AG756" s="51"/>
      <c r="AH756" s="51"/>
      <c r="AI756" s="52"/>
      <c r="AJ756" s="52"/>
      <c r="AK756" s="52"/>
      <c r="AL756" s="51"/>
      <c r="AM756" s="51"/>
      <c r="AN756" s="51"/>
      <c r="AO756" s="52"/>
      <c r="AP756" s="52"/>
      <c r="AQ756" s="52"/>
      <c r="AR756" s="51"/>
      <c r="AS756" s="51"/>
      <c r="AT756" s="51"/>
      <c r="AU756" s="52"/>
      <c r="AV756" s="52"/>
      <c r="AW756" s="52"/>
      <c r="AX756" s="51"/>
      <c r="AY756" s="51"/>
      <c r="AZ756" s="51"/>
      <c r="BA756" s="52"/>
      <c r="BB756" s="52"/>
      <c r="BC756" s="52"/>
    </row>
    <row r="757" spans="1:55" ht="13" x14ac:dyDescent="0.3">
      <c r="A757" s="23">
        <f>'4JSON'!A751</f>
        <v>72106</v>
      </c>
      <c r="B757" s="20" t="str">
        <f>'4JSON'!B751</f>
        <v>Welders</v>
      </c>
      <c r="C757" s="24" t="str">
        <f>'4JSON'!D751</f>
        <v>OMI</v>
      </c>
      <c r="D757" s="24" t="e">
        <f ca="1">ABS(D$5-'4JSON'!C751)</f>
        <v>#VALUE!</v>
      </c>
      <c r="E757" s="24">
        <f ca="1">ABS(E$5-'4JSON'!E751)</f>
        <v>2</v>
      </c>
      <c r="F757" s="24">
        <f ca="1">ABS(F$5-'4JSON'!F751)</f>
        <v>3</v>
      </c>
      <c r="G757" s="24">
        <f ca="1">ABS(G$5-'4JSON'!G751)</f>
        <v>2</v>
      </c>
      <c r="H757" s="24">
        <f ca="1">ABS(H$5-'4JSON'!H751)</f>
        <v>3</v>
      </c>
      <c r="I757" s="24">
        <f>ABS(I$5-'4JSON'!I751)</f>
        <v>0</v>
      </c>
      <c r="J757" s="24">
        <f>ABS(J$5-'4JSON'!J751)</f>
        <v>0</v>
      </c>
      <c r="K757" s="24">
        <f>ABS(K$5-'4JSON'!K751)</f>
        <v>0</v>
      </c>
      <c r="L757" s="24">
        <f>ABS(L$5-'4JSON'!L751)</f>
        <v>0</v>
      </c>
      <c r="M757" s="53" t="e">
        <f t="shared" ca="1" si="8"/>
        <v>#VALUE!</v>
      </c>
      <c r="N757" s="56" t="e">
        <f t="shared" ca="1" si="9"/>
        <v>#VALUE!</v>
      </c>
      <c r="P757" s="51"/>
      <c r="Q757" s="51"/>
      <c r="S757" s="51"/>
      <c r="T757" s="51"/>
      <c r="Z757" s="55" t="str">
        <f t="shared" si="10"/>
        <v>OMI</v>
      </c>
      <c r="AF757" s="51"/>
      <c r="AG757" s="51"/>
      <c r="AH757" s="51"/>
      <c r="AI757" s="52"/>
      <c r="AJ757" s="52"/>
      <c r="AK757" s="52"/>
      <c r="AL757" s="51"/>
      <c r="AM757" s="51"/>
      <c r="AN757" s="51"/>
      <c r="AO757" s="52"/>
      <c r="AP757" s="52"/>
      <c r="AQ757" s="52"/>
      <c r="AR757" s="51"/>
      <c r="AS757" s="51"/>
      <c r="AT757" s="51"/>
      <c r="AU757" s="52"/>
      <c r="AV757" s="52"/>
      <c r="AW757" s="52"/>
      <c r="AX757" s="51"/>
      <c r="AY757" s="51"/>
      <c r="AZ757" s="51"/>
      <c r="BA757" s="52"/>
      <c r="BB757" s="52"/>
      <c r="BC757" s="52"/>
    </row>
    <row r="758" spans="1:55" ht="13" x14ac:dyDescent="0.3">
      <c r="A758" s="23">
        <f>'4JSON'!A752</f>
        <v>22111</v>
      </c>
      <c r="B758" s="20" t="str">
        <f>'4JSON'!B752</f>
        <v>Agricultural and Related Service Contractors and Managers</v>
      </c>
      <c r="C758" s="24" t="str">
        <f>'4JSON'!D752</f>
        <v>OMi</v>
      </c>
      <c r="D758" s="24" t="e">
        <f ca="1">ABS(D$5-'4JSON'!C752)</f>
        <v>#VALUE!</v>
      </c>
      <c r="E758" s="24">
        <f ca="1">ABS(E$5-'4JSON'!E752)</f>
        <v>2</v>
      </c>
      <c r="F758" s="24">
        <f ca="1">ABS(F$5-'4JSON'!F752)</f>
        <v>3</v>
      </c>
      <c r="G758" s="24">
        <f ca="1">ABS(G$5-'4JSON'!G752)</f>
        <v>2</v>
      </c>
      <c r="H758" s="24">
        <f ca="1">ABS(H$5-'4JSON'!H752)</f>
        <v>3</v>
      </c>
      <c r="I758" s="24">
        <f>ABS(I$5-'4JSON'!I752)</f>
        <v>0</v>
      </c>
      <c r="J758" s="24">
        <f>ABS(J$5-'4JSON'!J752)</f>
        <v>0</v>
      </c>
      <c r="K758" s="24">
        <f>ABS(K$5-'4JSON'!K752)</f>
        <v>0</v>
      </c>
      <c r="L758" s="24">
        <f>ABS(L$5-'4JSON'!L752)</f>
        <v>0</v>
      </c>
      <c r="M758" s="53" t="e">
        <f t="shared" ca="1" si="8"/>
        <v>#VALUE!</v>
      </c>
      <c r="N758" s="56" t="e">
        <f t="shared" ca="1" si="9"/>
        <v>#VALUE!</v>
      </c>
      <c r="P758" s="51"/>
      <c r="Q758" s="51"/>
      <c r="S758" s="51"/>
      <c r="T758" s="51"/>
      <c r="Z758" s="55" t="str">
        <f t="shared" si="10"/>
        <v>OMI</v>
      </c>
      <c r="AF758" s="51"/>
      <c r="AG758" s="51"/>
      <c r="AH758" s="51"/>
      <c r="AI758" s="52"/>
      <c r="AJ758" s="52"/>
      <c r="AK758" s="52"/>
      <c r="AL758" s="51"/>
      <c r="AM758" s="51"/>
      <c r="AN758" s="51"/>
      <c r="AO758" s="52"/>
      <c r="AP758" s="52"/>
      <c r="AQ758" s="52"/>
      <c r="AR758" s="51"/>
      <c r="AS758" s="51"/>
      <c r="AT758" s="51"/>
      <c r="AU758" s="52"/>
      <c r="AV758" s="52"/>
      <c r="AW758" s="52"/>
      <c r="AX758" s="51"/>
      <c r="AY758" s="51"/>
      <c r="AZ758" s="51"/>
      <c r="BA758" s="52"/>
      <c r="BB758" s="52"/>
      <c r="BC758" s="52"/>
    </row>
    <row r="759" spans="1:55" ht="13" x14ac:dyDescent="0.3">
      <c r="A759" s="23">
        <f>'4JSON'!A753</f>
        <v>22313</v>
      </c>
      <c r="B759" s="20" t="str">
        <f>'4JSON'!B753</f>
        <v>Aircraft Electrical Mechanics and Technicians</v>
      </c>
      <c r="C759" s="24" t="str">
        <f>'4JSON'!D753</f>
        <v>OMi</v>
      </c>
      <c r="D759" s="24" t="e">
        <f ca="1">ABS(D$5-'4JSON'!C753)</f>
        <v>#VALUE!</v>
      </c>
      <c r="E759" s="24">
        <f ca="1">ABS(E$5-'4JSON'!E753)</f>
        <v>2</v>
      </c>
      <c r="F759" s="24">
        <f ca="1">ABS(F$5-'4JSON'!F753)</f>
        <v>3</v>
      </c>
      <c r="G759" s="24">
        <f ca="1">ABS(G$5-'4JSON'!G753)</f>
        <v>2</v>
      </c>
      <c r="H759" s="24">
        <f ca="1">ABS(H$5-'4JSON'!H753)</f>
        <v>3</v>
      </c>
      <c r="I759" s="24">
        <f>ABS(I$5-'4JSON'!I753)</f>
        <v>0</v>
      </c>
      <c r="J759" s="24">
        <f>ABS(J$5-'4JSON'!J753)</f>
        <v>0</v>
      </c>
      <c r="K759" s="24">
        <f>ABS(K$5-'4JSON'!K753)</f>
        <v>0</v>
      </c>
      <c r="L759" s="24">
        <f>ABS(L$5-'4JSON'!L753)</f>
        <v>0</v>
      </c>
      <c r="M759" s="53" t="e">
        <f t="shared" ca="1" si="8"/>
        <v>#VALUE!</v>
      </c>
      <c r="N759" s="56" t="e">
        <f t="shared" ca="1" si="9"/>
        <v>#VALUE!</v>
      </c>
      <c r="P759" s="51"/>
      <c r="Q759" s="51"/>
      <c r="S759" s="51"/>
      <c r="T759" s="51"/>
      <c r="Z759" s="55" t="str">
        <f t="shared" si="10"/>
        <v>OMI</v>
      </c>
      <c r="AF759" s="51"/>
      <c r="AG759" s="51"/>
      <c r="AH759" s="51"/>
      <c r="AI759" s="52"/>
      <c r="AJ759" s="52"/>
      <c r="AK759" s="52"/>
      <c r="AL759" s="51"/>
      <c r="AM759" s="51"/>
      <c r="AN759" s="51"/>
      <c r="AO759" s="52"/>
      <c r="AP759" s="52"/>
      <c r="AQ759" s="52"/>
      <c r="AR759" s="51"/>
      <c r="AS759" s="51"/>
      <c r="AT759" s="51"/>
      <c r="AU759" s="52"/>
      <c r="AV759" s="52"/>
      <c r="AW759" s="52"/>
      <c r="AX759" s="51"/>
      <c r="AY759" s="51"/>
      <c r="AZ759" s="51"/>
      <c r="BA759" s="52"/>
      <c r="BB759" s="52"/>
      <c r="BC759" s="52"/>
    </row>
    <row r="760" spans="1:55" ht="13" x14ac:dyDescent="0.3">
      <c r="A760" s="23">
        <f>'4JSON'!A754</f>
        <v>22313</v>
      </c>
      <c r="B760" s="20" t="str">
        <f>'4JSON'!B754</f>
        <v>Aircraft Instrument Mechanics and Technicians</v>
      </c>
      <c r="C760" s="24" t="str">
        <f>'4JSON'!D754</f>
        <v>OMi</v>
      </c>
      <c r="D760" s="24" t="e">
        <f ca="1">ABS(D$5-'4JSON'!C754)</f>
        <v>#VALUE!</v>
      </c>
      <c r="E760" s="24">
        <f ca="1">ABS(E$5-'4JSON'!E754)</f>
        <v>2</v>
      </c>
      <c r="F760" s="24">
        <f ca="1">ABS(F$5-'4JSON'!F754)</f>
        <v>3</v>
      </c>
      <c r="G760" s="24">
        <f ca="1">ABS(G$5-'4JSON'!G754)</f>
        <v>2</v>
      </c>
      <c r="H760" s="24">
        <f ca="1">ABS(H$5-'4JSON'!H754)</f>
        <v>3</v>
      </c>
      <c r="I760" s="24">
        <f>ABS(I$5-'4JSON'!I754)</f>
        <v>0</v>
      </c>
      <c r="J760" s="24">
        <f>ABS(J$5-'4JSON'!J754)</f>
        <v>0</v>
      </c>
      <c r="K760" s="24">
        <f>ABS(K$5-'4JSON'!K754)</f>
        <v>0</v>
      </c>
      <c r="L760" s="24">
        <f>ABS(L$5-'4JSON'!L754)</f>
        <v>0</v>
      </c>
      <c r="M760" s="53" t="e">
        <f t="shared" ca="1" si="8"/>
        <v>#VALUE!</v>
      </c>
      <c r="N760" s="56" t="e">
        <f t="shared" ca="1" si="9"/>
        <v>#VALUE!</v>
      </c>
      <c r="P760" s="51"/>
      <c r="Q760" s="51"/>
      <c r="S760" s="51"/>
      <c r="T760" s="51"/>
      <c r="Z760" s="55" t="str">
        <f t="shared" si="10"/>
        <v>OMI</v>
      </c>
      <c r="AF760" s="51"/>
      <c r="AG760" s="51"/>
      <c r="AH760" s="51"/>
      <c r="AI760" s="52"/>
      <c r="AJ760" s="52"/>
      <c r="AK760" s="52"/>
      <c r="AL760" s="51"/>
      <c r="AM760" s="51"/>
      <c r="AN760" s="51"/>
      <c r="AO760" s="52"/>
      <c r="AP760" s="52"/>
      <c r="AQ760" s="52"/>
      <c r="AR760" s="51"/>
      <c r="AS760" s="51"/>
      <c r="AT760" s="51"/>
      <c r="AU760" s="52"/>
      <c r="AV760" s="52"/>
      <c r="AW760" s="52"/>
      <c r="AX760" s="51"/>
      <c r="AY760" s="51"/>
      <c r="AZ760" s="51"/>
      <c r="BA760" s="52"/>
      <c r="BB760" s="52"/>
      <c r="BC760" s="52"/>
    </row>
    <row r="761" spans="1:55" ht="13" x14ac:dyDescent="0.3">
      <c r="A761" s="23">
        <f>'4JSON'!A755</f>
        <v>64200</v>
      </c>
      <c r="B761" s="20" t="str">
        <f>'4JSON'!B755</f>
        <v>Alterationists</v>
      </c>
      <c r="C761" s="24" t="str">
        <f>'4JSON'!D755</f>
        <v>OMi</v>
      </c>
      <c r="D761" s="24" t="e">
        <f ca="1">ABS(D$5-'4JSON'!C755)</f>
        <v>#VALUE!</v>
      </c>
      <c r="E761" s="24">
        <f ca="1">ABS(E$5-'4JSON'!E755)</f>
        <v>2</v>
      </c>
      <c r="F761" s="24">
        <f ca="1">ABS(F$5-'4JSON'!F755)</f>
        <v>3</v>
      </c>
      <c r="G761" s="24">
        <f ca="1">ABS(G$5-'4JSON'!G755)</f>
        <v>2</v>
      </c>
      <c r="H761" s="24">
        <f ca="1">ABS(H$5-'4JSON'!H755)</f>
        <v>3</v>
      </c>
      <c r="I761" s="24">
        <f>ABS(I$5-'4JSON'!I755)</f>
        <v>0</v>
      </c>
      <c r="J761" s="24">
        <f>ABS(J$5-'4JSON'!J755)</f>
        <v>0</v>
      </c>
      <c r="K761" s="24">
        <f>ABS(K$5-'4JSON'!K755)</f>
        <v>0</v>
      </c>
      <c r="L761" s="24">
        <f>ABS(L$5-'4JSON'!L755)</f>
        <v>0</v>
      </c>
      <c r="M761" s="53" t="e">
        <f t="shared" ca="1" si="8"/>
        <v>#VALUE!</v>
      </c>
      <c r="N761" s="56" t="e">
        <f t="shared" ca="1" si="9"/>
        <v>#VALUE!</v>
      </c>
      <c r="P761" s="51"/>
      <c r="Q761" s="51"/>
      <c r="S761" s="51"/>
      <c r="T761" s="51"/>
      <c r="Z761" s="55" t="str">
        <f t="shared" si="10"/>
        <v>OMI</v>
      </c>
      <c r="AF761" s="51"/>
      <c r="AG761" s="51"/>
      <c r="AH761" s="51"/>
      <c r="AI761" s="52"/>
      <c r="AJ761" s="52"/>
      <c r="AK761" s="52"/>
      <c r="AL761" s="51"/>
      <c r="AM761" s="51"/>
      <c r="AN761" s="51"/>
      <c r="AO761" s="52"/>
      <c r="AP761" s="52"/>
      <c r="AQ761" s="52"/>
      <c r="AR761" s="51"/>
      <c r="AS761" s="51"/>
      <c r="AT761" s="51"/>
      <c r="AU761" s="52"/>
      <c r="AV761" s="52"/>
      <c r="AW761" s="52"/>
      <c r="AX761" s="51"/>
      <c r="AY761" s="51"/>
      <c r="AZ761" s="51"/>
      <c r="BA761" s="52"/>
      <c r="BB761" s="52"/>
      <c r="BC761" s="52"/>
    </row>
    <row r="762" spans="1:55" ht="13" x14ac:dyDescent="0.3">
      <c r="A762" s="23">
        <f>'4JSON'!A756</f>
        <v>94202</v>
      </c>
      <c r="B762" s="20" t="str">
        <f>'4JSON'!B756</f>
        <v>Assemblers, Industrial Electrical Motors and Transformers</v>
      </c>
      <c r="C762" s="24" t="str">
        <f>'4JSON'!D756</f>
        <v>OMi</v>
      </c>
      <c r="D762" s="24" t="e">
        <f ca="1">ABS(D$5-'4JSON'!C756)</f>
        <v>#VALUE!</v>
      </c>
      <c r="E762" s="24">
        <f ca="1">ABS(E$5-'4JSON'!E756)</f>
        <v>2</v>
      </c>
      <c r="F762" s="24">
        <f ca="1">ABS(F$5-'4JSON'!F756)</f>
        <v>3</v>
      </c>
      <c r="G762" s="24">
        <f ca="1">ABS(G$5-'4JSON'!G756)</f>
        <v>2</v>
      </c>
      <c r="H762" s="24">
        <f ca="1">ABS(H$5-'4JSON'!H756)</f>
        <v>3</v>
      </c>
      <c r="I762" s="24">
        <f>ABS(I$5-'4JSON'!I756)</f>
        <v>0</v>
      </c>
      <c r="J762" s="24">
        <f>ABS(J$5-'4JSON'!J756)</f>
        <v>0</v>
      </c>
      <c r="K762" s="24">
        <f>ABS(K$5-'4JSON'!K756)</f>
        <v>0</v>
      </c>
      <c r="L762" s="24">
        <f>ABS(L$5-'4JSON'!L756)</f>
        <v>0</v>
      </c>
      <c r="M762" s="53" t="e">
        <f t="shared" ca="1" si="8"/>
        <v>#VALUE!</v>
      </c>
      <c r="N762" s="56" t="e">
        <f t="shared" ca="1" si="9"/>
        <v>#VALUE!</v>
      </c>
      <c r="P762" s="51"/>
      <c r="Q762" s="51"/>
      <c r="S762" s="51"/>
      <c r="T762" s="51"/>
      <c r="Z762" s="55" t="str">
        <f t="shared" si="10"/>
        <v>OMI</v>
      </c>
      <c r="AF762" s="51"/>
      <c r="AG762" s="51"/>
      <c r="AH762" s="51"/>
      <c r="AI762" s="52"/>
      <c r="AJ762" s="52"/>
      <c r="AK762" s="52"/>
      <c r="AL762" s="51"/>
      <c r="AM762" s="51"/>
      <c r="AN762" s="51"/>
      <c r="AO762" s="52"/>
      <c r="AP762" s="52"/>
      <c r="AQ762" s="52"/>
      <c r="AR762" s="51"/>
      <c r="AS762" s="51"/>
      <c r="AT762" s="51"/>
      <c r="AU762" s="52"/>
      <c r="AV762" s="52"/>
      <c r="AW762" s="52"/>
      <c r="AX762" s="51"/>
      <c r="AY762" s="51"/>
      <c r="AZ762" s="51"/>
      <c r="BA762" s="52"/>
      <c r="BB762" s="52"/>
      <c r="BC762" s="52"/>
    </row>
    <row r="763" spans="1:55" ht="13" x14ac:dyDescent="0.3">
      <c r="A763" s="23">
        <f>'4JSON'!A757</f>
        <v>94112</v>
      </c>
      <c r="B763" s="20" t="str">
        <f>'4JSON'!B757</f>
        <v>Assemblers, Rubber Products</v>
      </c>
      <c r="C763" s="24" t="str">
        <f>'4JSON'!D757</f>
        <v>OMi</v>
      </c>
      <c r="D763" s="24" t="e">
        <f ca="1">ABS(D$5-'4JSON'!C757)</f>
        <v>#VALUE!</v>
      </c>
      <c r="E763" s="24">
        <f ca="1">ABS(E$5-'4JSON'!E757)</f>
        <v>2</v>
      </c>
      <c r="F763" s="24">
        <f ca="1">ABS(F$5-'4JSON'!F757)</f>
        <v>3</v>
      </c>
      <c r="G763" s="24">
        <f ca="1">ABS(G$5-'4JSON'!G757)</f>
        <v>2</v>
      </c>
      <c r="H763" s="24">
        <f ca="1">ABS(H$5-'4JSON'!H757)</f>
        <v>3</v>
      </c>
      <c r="I763" s="24">
        <f>ABS(I$5-'4JSON'!I757)</f>
        <v>0</v>
      </c>
      <c r="J763" s="24">
        <f>ABS(J$5-'4JSON'!J757)</f>
        <v>0</v>
      </c>
      <c r="K763" s="24">
        <f>ABS(K$5-'4JSON'!K757)</f>
        <v>0</v>
      </c>
      <c r="L763" s="24">
        <f>ABS(L$5-'4JSON'!L757)</f>
        <v>0</v>
      </c>
      <c r="M763" s="53" t="e">
        <f t="shared" ca="1" si="8"/>
        <v>#VALUE!</v>
      </c>
      <c r="N763" s="56" t="e">
        <f t="shared" ca="1" si="9"/>
        <v>#VALUE!</v>
      </c>
      <c r="P763" s="51"/>
      <c r="Q763" s="51"/>
      <c r="S763" s="51"/>
      <c r="T763" s="51"/>
      <c r="Z763" s="55" t="str">
        <f t="shared" si="10"/>
        <v>OMI</v>
      </c>
      <c r="AF763" s="51"/>
      <c r="AG763" s="51"/>
      <c r="AH763" s="51"/>
      <c r="AI763" s="52"/>
      <c r="AJ763" s="52"/>
      <c r="AK763" s="52"/>
      <c r="AL763" s="51"/>
      <c r="AM763" s="51"/>
      <c r="AN763" s="51"/>
      <c r="AO763" s="52"/>
      <c r="AP763" s="52"/>
      <c r="AQ763" s="52"/>
      <c r="AR763" s="51"/>
      <c r="AS763" s="51"/>
      <c r="AT763" s="51"/>
      <c r="AU763" s="52"/>
      <c r="AV763" s="52"/>
      <c r="AW763" s="52"/>
      <c r="AX763" s="51"/>
      <c r="AY763" s="51"/>
      <c r="AZ763" s="51"/>
      <c r="BA763" s="52"/>
      <c r="BB763" s="52"/>
      <c r="BC763" s="52"/>
    </row>
    <row r="764" spans="1:55" ht="13" x14ac:dyDescent="0.3">
      <c r="A764" s="23">
        <f>'4JSON'!A758</f>
        <v>22313</v>
      </c>
      <c r="B764" s="20" t="str">
        <f>'4JSON'!B758</f>
        <v>Avionics Inspectors</v>
      </c>
      <c r="C764" s="24" t="str">
        <f>'4JSON'!D758</f>
        <v>OMi</v>
      </c>
      <c r="D764" s="24" t="e">
        <f ca="1">ABS(D$5-'4JSON'!C758)</f>
        <v>#VALUE!</v>
      </c>
      <c r="E764" s="24">
        <f ca="1">ABS(E$5-'4JSON'!E758)</f>
        <v>2</v>
      </c>
      <c r="F764" s="24">
        <f ca="1">ABS(F$5-'4JSON'!F758)</f>
        <v>3</v>
      </c>
      <c r="G764" s="24">
        <f ca="1">ABS(G$5-'4JSON'!G758)</f>
        <v>2</v>
      </c>
      <c r="H764" s="24">
        <f ca="1">ABS(H$5-'4JSON'!H758)</f>
        <v>3</v>
      </c>
      <c r="I764" s="24">
        <f>ABS(I$5-'4JSON'!I758)</f>
        <v>0</v>
      </c>
      <c r="J764" s="24">
        <f>ABS(J$5-'4JSON'!J758)</f>
        <v>0</v>
      </c>
      <c r="K764" s="24">
        <f>ABS(K$5-'4JSON'!K758)</f>
        <v>0</v>
      </c>
      <c r="L764" s="24">
        <f>ABS(L$5-'4JSON'!L758)</f>
        <v>0</v>
      </c>
      <c r="M764" s="53" t="e">
        <f t="shared" ca="1" si="8"/>
        <v>#VALUE!</v>
      </c>
      <c r="N764" s="56" t="e">
        <f t="shared" ca="1" si="9"/>
        <v>#VALUE!</v>
      </c>
      <c r="P764" s="51"/>
      <c r="Q764" s="51"/>
      <c r="S764" s="51"/>
      <c r="T764" s="51"/>
      <c r="Z764" s="55" t="str">
        <f t="shared" si="10"/>
        <v>OMI</v>
      </c>
      <c r="AF764" s="51"/>
      <c r="AG764" s="51"/>
      <c r="AH764" s="51"/>
      <c r="AI764" s="52"/>
      <c r="AJ764" s="52"/>
      <c r="AK764" s="52"/>
      <c r="AL764" s="51"/>
      <c r="AM764" s="51"/>
      <c r="AN764" s="51"/>
      <c r="AO764" s="52"/>
      <c r="AP764" s="52"/>
      <c r="AQ764" s="52"/>
      <c r="AR764" s="51"/>
      <c r="AS764" s="51"/>
      <c r="AT764" s="51"/>
      <c r="AU764" s="52"/>
      <c r="AV764" s="52"/>
      <c r="AW764" s="52"/>
      <c r="AX764" s="51"/>
      <c r="AY764" s="51"/>
      <c r="AZ764" s="51"/>
      <c r="BA764" s="52"/>
      <c r="BB764" s="52"/>
      <c r="BC764" s="52"/>
    </row>
    <row r="765" spans="1:55" ht="13" x14ac:dyDescent="0.3">
      <c r="A765" s="23">
        <f>'4JSON'!A759</f>
        <v>22313</v>
      </c>
      <c r="B765" s="20" t="str">
        <f>'4JSON'!B759</f>
        <v>Avionics Mechanics and Technicians</v>
      </c>
      <c r="C765" s="24" t="str">
        <f>'4JSON'!D759</f>
        <v>OMi</v>
      </c>
      <c r="D765" s="24" t="e">
        <f ca="1">ABS(D$5-'4JSON'!C759)</f>
        <v>#VALUE!</v>
      </c>
      <c r="E765" s="24">
        <f ca="1">ABS(E$5-'4JSON'!E759)</f>
        <v>2</v>
      </c>
      <c r="F765" s="24">
        <f ca="1">ABS(F$5-'4JSON'!F759)</f>
        <v>3</v>
      </c>
      <c r="G765" s="24">
        <f ca="1">ABS(G$5-'4JSON'!G759)</f>
        <v>2</v>
      </c>
      <c r="H765" s="24">
        <f ca="1">ABS(H$5-'4JSON'!H759)</f>
        <v>3</v>
      </c>
      <c r="I765" s="24">
        <f>ABS(I$5-'4JSON'!I759)</f>
        <v>0</v>
      </c>
      <c r="J765" s="24">
        <f>ABS(J$5-'4JSON'!J759)</f>
        <v>0</v>
      </c>
      <c r="K765" s="24">
        <f>ABS(K$5-'4JSON'!K759)</f>
        <v>0</v>
      </c>
      <c r="L765" s="24">
        <f>ABS(L$5-'4JSON'!L759)</f>
        <v>0</v>
      </c>
      <c r="M765" s="53" t="e">
        <f t="shared" ca="1" si="8"/>
        <v>#VALUE!</v>
      </c>
      <c r="N765" s="56" t="e">
        <f t="shared" ca="1" si="9"/>
        <v>#VALUE!</v>
      </c>
      <c r="P765" s="51"/>
      <c r="Q765" s="51"/>
      <c r="S765" s="51"/>
      <c r="T765" s="51"/>
      <c r="Z765" s="55" t="str">
        <f t="shared" si="10"/>
        <v>OMI</v>
      </c>
      <c r="AF765" s="51"/>
      <c r="AG765" s="51"/>
      <c r="AH765" s="51"/>
      <c r="AI765" s="52"/>
      <c r="AJ765" s="52"/>
      <c r="AK765" s="52"/>
      <c r="AL765" s="51"/>
      <c r="AM765" s="51"/>
      <c r="AN765" s="51"/>
      <c r="AO765" s="52"/>
      <c r="AP765" s="52"/>
      <c r="AQ765" s="52"/>
      <c r="AR765" s="51"/>
      <c r="AS765" s="51"/>
      <c r="AT765" s="51"/>
      <c r="AU765" s="52"/>
      <c r="AV765" s="52"/>
      <c r="AW765" s="52"/>
      <c r="AX765" s="51"/>
      <c r="AY765" s="51"/>
      <c r="AZ765" s="51"/>
      <c r="BA765" s="52"/>
      <c r="BB765" s="52"/>
      <c r="BC765" s="52"/>
    </row>
    <row r="766" spans="1:55" ht="13" x14ac:dyDescent="0.3">
      <c r="A766" s="23">
        <f>'4JSON'!A760</f>
        <v>94152</v>
      </c>
      <c r="B766" s="20" t="str">
        <f>'4JSON'!B760</f>
        <v>Binding and Finishing Machine Operators</v>
      </c>
      <c r="C766" s="24" t="str">
        <f>'4JSON'!D760</f>
        <v>OMi</v>
      </c>
      <c r="D766" s="24" t="e">
        <f ca="1">ABS(D$5-'4JSON'!C760)</f>
        <v>#VALUE!</v>
      </c>
      <c r="E766" s="24">
        <f ca="1">ABS(E$5-'4JSON'!E760)</f>
        <v>2</v>
      </c>
      <c r="F766" s="24">
        <f ca="1">ABS(F$5-'4JSON'!F760)</f>
        <v>3</v>
      </c>
      <c r="G766" s="24">
        <f ca="1">ABS(G$5-'4JSON'!G760)</f>
        <v>2</v>
      </c>
      <c r="H766" s="24">
        <f ca="1">ABS(H$5-'4JSON'!H760)</f>
        <v>3</v>
      </c>
      <c r="I766" s="24">
        <f>ABS(I$5-'4JSON'!I760)</f>
        <v>0</v>
      </c>
      <c r="J766" s="24">
        <f>ABS(J$5-'4JSON'!J760)</f>
        <v>0</v>
      </c>
      <c r="K766" s="24">
        <f>ABS(K$5-'4JSON'!K760)</f>
        <v>0</v>
      </c>
      <c r="L766" s="24">
        <f>ABS(L$5-'4JSON'!L760)</f>
        <v>0</v>
      </c>
      <c r="M766" s="53" t="e">
        <f t="shared" ca="1" si="8"/>
        <v>#VALUE!</v>
      </c>
      <c r="N766" s="56" t="e">
        <f t="shared" ca="1" si="9"/>
        <v>#VALUE!</v>
      </c>
      <c r="P766" s="51"/>
      <c r="Q766" s="51"/>
      <c r="S766" s="51"/>
      <c r="T766" s="51"/>
      <c r="Z766" s="55" t="str">
        <f t="shared" si="10"/>
        <v>OMI</v>
      </c>
      <c r="AF766" s="51"/>
      <c r="AG766" s="51"/>
      <c r="AH766" s="51"/>
      <c r="AI766" s="52"/>
      <c r="AJ766" s="52"/>
      <c r="AK766" s="52"/>
      <c r="AL766" s="51"/>
      <c r="AM766" s="51"/>
      <c r="AN766" s="51"/>
      <c r="AO766" s="52"/>
      <c r="AP766" s="52"/>
      <c r="AQ766" s="52"/>
      <c r="AR766" s="51"/>
      <c r="AS766" s="51"/>
      <c r="AT766" s="51"/>
      <c r="AU766" s="52"/>
      <c r="AV766" s="52"/>
      <c r="AW766" s="52"/>
      <c r="AX766" s="51"/>
      <c r="AY766" s="51"/>
      <c r="AZ766" s="51"/>
      <c r="BA766" s="52"/>
      <c r="BB766" s="52"/>
      <c r="BC766" s="52"/>
    </row>
    <row r="767" spans="1:55" ht="13" x14ac:dyDescent="0.3">
      <c r="A767" s="23">
        <f>'4JSON'!A761</f>
        <v>94219</v>
      </c>
      <c r="B767" s="20" t="str">
        <f>'4JSON'!B761</f>
        <v>Boat Assemblers</v>
      </c>
      <c r="C767" s="24" t="str">
        <f>'4JSON'!D761</f>
        <v>OMi</v>
      </c>
      <c r="D767" s="24" t="e">
        <f ca="1">ABS(D$5-'4JSON'!C761)</f>
        <v>#VALUE!</v>
      </c>
      <c r="E767" s="24">
        <f ca="1">ABS(E$5-'4JSON'!E761)</f>
        <v>2</v>
      </c>
      <c r="F767" s="24">
        <f ca="1">ABS(F$5-'4JSON'!F761)</f>
        <v>3</v>
      </c>
      <c r="G767" s="24">
        <f ca="1">ABS(G$5-'4JSON'!G761)</f>
        <v>2</v>
      </c>
      <c r="H767" s="24">
        <f ca="1">ABS(H$5-'4JSON'!H761)</f>
        <v>3</v>
      </c>
      <c r="I767" s="24">
        <f>ABS(I$5-'4JSON'!I761)</f>
        <v>0</v>
      </c>
      <c r="J767" s="24">
        <f>ABS(J$5-'4JSON'!J761)</f>
        <v>0</v>
      </c>
      <c r="K767" s="24">
        <f>ABS(K$5-'4JSON'!K761)</f>
        <v>0</v>
      </c>
      <c r="L767" s="24">
        <f>ABS(L$5-'4JSON'!L761)</f>
        <v>0</v>
      </c>
      <c r="M767" s="53" t="e">
        <f t="shared" ca="1" si="8"/>
        <v>#VALUE!</v>
      </c>
      <c r="N767" s="56" t="e">
        <f t="shared" ca="1" si="9"/>
        <v>#VALUE!</v>
      </c>
      <c r="P767" s="51"/>
      <c r="Q767" s="51"/>
      <c r="S767" s="51"/>
      <c r="T767" s="51"/>
      <c r="Z767" s="55" t="str">
        <f t="shared" si="10"/>
        <v>OMI</v>
      </c>
      <c r="AF767" s="51"/>
      <c r="AG767" s="51"/>
      <c r="AH767" s="51"/>
      <c r="AI767" s="52"/>
      <c r="AJ767" s="52"/>
      <c r="AK767" s="52"/>
      <c r="AL767" s="51"/>
      <c r="AM767" s="51"/>
      <c r="AN767" s="51"/>
      <c r="AO767" s="52"/>
      <c r="AP767" s="52"/>
      <c r="AQ767" s="52"/>
      <c r="AR767" s="51"/>
      <c r="AS767" s="51"/>
      <c r="AT767" s="51"/>
      <c r="AU767" s="52"/>
      <c r="AV767" s="52"/>
      <c r="AW767" s="52"/>
      <c r="AX767" s="51"/>
      <c r="AY767" s="51"/>
      <c r="AZ767" s="51"/>
      <c r="BA767" s="52"/>
      <c r="BB767" s="52"/>
      <c r="BC767" s="52"/>
    </row>
    <row r="768" spans="1:55" ht="13" x14ac:dyDescent="0.3">
      <c r="A768" s="23">
        <f>'4JSON'!A762</f>
        <v>73311</v>
      </c>
      <c r="B768" s="20" t="str">
        <f>'4JSON'!B762</f>
        <v>Brakemen/women</v>
      </c>
      <c r="C768" s="24" t="str">
        <f>'4JSON'!D762</f>
        <v>OMi</v>
      </c>
      <c r="D768" s="24" t="e">
        <f ca="1">ABS(D$5-'4JSON'!C762)</f>
        <v>#VALUE!</v>
      </c>
      <c r="E768" s="24">
        <f ca="1">ABS(E$5-'4JSON'!E762)</f>
        <v>2</v>
      </c>
      <c r="F768" s="24">
        <f ca="1">ABS(F$5-'4JSON'!F762)</f>
        <v>3</v>
      </c>
      <c r="G768" s="24">
        <f ca="1">ABS(G$5-'4JSON'!G762)</f>
        <v>2</v>
      </c>
      <c r="H768" s="24">
        <f ca="1">ABS(H$5-'4JSON'!H762)</f>
        <v>3</v>
      </c>
      <c r="I768" s="24">
        <f>ABS(I$5-'4JSON'!I762)</f>
        <v>0</v>
      </c>
      <c r="J768" s="24">
        <f>ABS(J$5-'4JSON'!J762)</f>
        <v>0</v>
      </c>
      <c r="K768" s="24">
        <f>ABS(K$5-'4JSON'!K762)</f>
        <v>0</v>
      </c>
      <c r="L768" s="24">
        <f>ABS(L$5-'4JSON'!L762)</f>
        <v>0</v>
      </c>
      <c r="M768" s="53" t="e">
        <f t="shared" ca="1" si="8"/>
        <v>#VALUE!</v>
      </c>
      <c r="N768" s="56" t="e">
        <f t="shared" ca="1" si="9"/>
        <v>#VALUE!</v>
      </c>
      <c r="P768" s="51"/>
      <c r="Q768" s="51"/>
      <c r="S768" s="51"/>
      <c r="T768" s="51"/>
      <c r="Z768" s="55" t="str">
        <f t="shared" si="10"/>
        <v>OMI</v>
      </c>
      <c r="AF768" s="51"/>
      <c r="AG768" s="51"/>
      <c r="AH768" s="51"/>
      <c r="AI768" s="52"/>
      <c r="AJ768" s="52"/>
      <c r="AK768" s="52"/>
      <c r="AL768" s="51"/>
      <c r="AM768" s="51"/>
      <c r="AN768" s="51"/>
      <c r="AO768" s="52"/>
      <c r="AP768" s="52"/>
      <c r="AQ768" s="52"/>
      <c r="AR768" s="51"/>
      <c r="AS768" s="51"/>
      <c r="AT768" s="51"/>
      <c r="AU768" s="52"/>
      <c r="AV768" s="52"/>
      <c r="AW768" s="52"/>
      <c r="AX768" s="51"/>
      <c r="AY768" s="51"/>
      <c r="AZ768" s="51"/>
      <c r="BA768" s="52"/>
      <c r="BB768" s="52"/>
      <c r="BC768" s="52"/>
    </row>
    <row r="769" spans="1:55" ht="13" x14ac:dyDescent="0.3">
      <c r="A769" s="23">
        <f>'4JSON'!A763</f>
        <v>52112</v>
      </c>
      <c r="B769" s="20" t="str">
        <f>'4JSON'!B763</f>
        <v>Broadcast Technicians</v>
      </c>
      <c r="C769" s="24" t="str">
        <f>'4JSON'!D763</f>
        <v>OMi</v>
      </c>
      <c r="D769" s="24" t="e">
        <f ca="1">ABS(D$5-'4JSON'!C763)</f>
        <v>#VALUE!</v>
      </c>
      <c r="E769" s="24">
        <f ca="1">ABS(E$5-'4JSON'!E763)</f>
        <v>2</v>
      </c>
      <c r="F769" s="24">
        <f ca="1">ABS(F$5-'4JSON'!F763)</f>
        <v>3</v>
      </c>
      <c r="G769" s="24">
        <f ca="1">ABS(G$5-'4JSON'!G763)</f>
        <v>2</v>
      </c>
      <c r="H769" s="24">
        <f ca="1">ABS(H$5-'4JSON'!H763)</f>
        <v>3</v>
      </c>
      <c r="I769" s="24">
        <f>ABS(I$5-'4JSON'!I763)</f>
        <v>0</v>
      </c>
      <c r="J769" s="24">
        <f>ABS(J$5-'4JSON'!J763)</f>
        <v>0</v>
      </c>
      <c r="K769" s="24">
        <f>ABS(K$5-'4JSON'!K763)</f>
        <v>0</v>
      </c>
      <c r="L769" s="24">
        <f>ABS(L$5-'4JSON'!L763)</f>
        <v>0</v>
      </c>
      <c r="M769" s="53" t="e">
        <f t="shared" ca="1" si="8"/>
        <v>#VALUE!</v>
      </c>
      <c r="N769" s="56" t="e">
        <f t="shared" ca="1" si="9"/>
        <v>#VALUE!</v>
      </c>
      <c r="P769" s="51"/>
      <c r="Q769" s="51"/>
      <c r="S769" s="51"/>
      <c r="T769" s="51"/>
      <c r="Z769" s="55" t="str">
        <f t="shared" si="10"/>
        <v>OMI</v>
      </c>
      <c r="AF769" s="51"/>
      <c r="AG769" s="51"/>
      <c r="AH769" s="51"/>
      <c r="AI769" s="52"/>
      <c r="AJ769" s="52"/>
      <c r="AK769" s="52"/>
      <c r="AL769" s="51"/>
      <c r="AM769" s="51"/>
      <c r="AN769" s="51"/>
      <c r="AO769" s="52"/>
      <c r="AP769" s="52"/>
      <c r="AQ769" s="52"/>
      <c r="AR769" s="51"/>
      <c r="AS769" s="51"/>
      <c r="AT769" s="51"/>
      <c r="AU769" s="52"/>
      <c r="AV769" s="52"/>
      <c r="AW769" s="52"/>
      <c r="AX769" s="51"/>
      <c r="AY769" s="51"/>
      <c r="AZ769" s="51"/>
      <c r="BA769" s="52"/>
      <c r="BB769" s="52"/>
      <c r="BC769" s="52"/>
    </row>
    <row r="770" spans="1:55" ht="13" x14ac:dyDescent="0.3">
      <c r="A770" s="23">
        <f>'4JSON'!A764</f>
        <v>94111</v>
      </c>
      <c r="B770" s="20" t="str">
        <f>'4JSON'!B764</f>
        <v>Calendering Process Operators - Plastics Processing</v>
      </c>
      <c r="C770" s="24" t="str">
        <f>'4JSON'!D764</f>
        <v>OMi</v>
      </c>
      <c r="D770" s="24" t="e">
        <f ca="1">ABS(D$5-'4JSON'!C764)</f>
        <v>#VALUE!</v>
      </c>
      <c r="E770" s="24">
        <f ca="1">ABS(E$5-'4JSON'!E764)</f>
        <v>2</v>
      </c>
      <c r="F770" s="24">
        <f ca="1">ABS(F$5-'4JSON'!F764)</f>
        <v>3</v>
      </c>
      <c r="G770" s="24">
        <f ca="1">ABS(G$5-'4JSON'!G764)</f>
        <v>2</v>
      </c>
      <c r="H770" s="24">
        <f ca="1">ABS(H$5-'4JSON'!H764)</f>
        <v>3</v>
      </c>
      <c r="I770" s="24">
        <f>ABS(I$5-'4JSON'!I764)</f>
        <v>0</v>
      </c>
      <c r="J770" s="24">
        <f>ABS(J$5-'4JSON'!J764)</f>
        <v>0</v>
      </c>
      <c r="K770" s="24">
        <f>ABS(K$5-'4JSON'!K764)</f>
        <v>0</v>
      </c>
      <c r="L770" s="24">
        <f>ABS(L$5-'4JSON'!L764)</f>
        <v>0</v>
      </c>
      <c r="M770" s="53" t="e">
        <f t="shared" ca="1" si="8"/>
        <v>#VALUE!</v>
      </c>
      <c r="N770" s="56" t="e">
        <f t="shared" ca="1" si="9"/>
        <v>#VALUE!</v>
      </c>
      <c r="P770" s="51"/>
      <c r="Q770" s="51"/>
      <c r="S770" s="51"/>
      <c r="T770" s="51"/>
      <c r="Z770" s="55" t="str">
        <f t="shared" si="10"/>
        <v>OMI</v>
      </c>
      <c r="AF770" s="51"/>
      <c r="AG770" s="51"/>
      <c r="AH770" s="51"/>
      <c r="AI770" s="52"/>
      <c r="AJ770" s="52"/>
      <c r="AK770" s="52"/>
      <c r="AL770" s="51"/>
      <c r="AM770" s="51"/>
      <c r="AN770" s="51"/>
      <c r="AO770" s="52"/>
      <c r="AP770" s="52"/>
      <c r="AQ770" s="52"/>
      <c r="AR770" s="51"/>
      <c r="AS770" s="51"/>
      <c r="AT770" s="51"/>
      <c r="AU770" s="52"/>
      <c r="AV770" s="52"/>
      <c r="AW770" s="52"/>
      <c r="AX770" s="51"/>
      <c r="AY770" s="51"/>
      <c r="AZ770" s="51"/>
      <c r="BA770" s="52"/>
      <c r="BB770" s="52"/>
      <c r="BC770" s="52"/>
    </row>
    <row r="771" spans="1:55" ht="13" x14ac:dyDescent="0.3">
      <c r="A771" s="23">
        <f>'4JSON'!A765</f>
        <v>53111</v>
      </c>
      <c r="B771" s="20" t="str">
        <f>'4JSON'!B765</f>
        <v>Camera Crane Operators</v>
      </c>
      <c r="C771" s="24" t="str">
        <f>'4JSON'!D765</f>
        <v>OMi</v>
      </c>
      <c r="D771" s="24" t="e">
        <f ca="1">ABS(D$5-'4JSON'!C765)</f>
        <v>#VALUE!</v>
      </c>
      <c r="E771" s="24">
        <f ca="1">ABS(E$5-'4JSON'!E765)</f>
        <v>2</v>
      </c>
      <c r="F771" s="24">
        <f ca="1">ABS(F$5-'4JSON'!F765)</f>
        <v>3</v>
      </c>
      <c r="G771" s="24">
        <f ca="1">ABS(G$5-'4JSON'!G765)</f>
        <v>2</v>
      </c>
      <c r="H771" s="24">
        <f ca="1">ABS(H$5-'4JSON'!H765)</f>
        <v>3</v>
      </c>
      <c r="I771" s="24">
        <f>ABS(I$5-'4JSON'!I765)</f>
        <v>0</v>
      </c>
      <c r="J771" s="24">
        <f>ABS(J$5-'4JSON'!J765)</f>
        <v>0</v>
      </c>
      <c r="K771" s="24">
        <f>ABS(K$5-'4JSON'!K765)</f>
        <v>0</v>
      </c>
      <c r="L771" s="24">
        <f>ABS(L$5-'4JSON'!L765)</f>
        <v>0</v>
      </c>
      <c r="M771" s="53" t="e">
        <f t="shared" ca="1" si="8"/>
        <v>#VALUE!</v>
      </c>
      <c r="N771" s="56" t="e">
        <f t="shared" ca="1" si="9"/>
        <v>#VALUE!</v>
      </c>
      <c r="P771" s="51"/>
      <c r="Q771" s="51"/>
      <c r="S771" s="51"/>
      <c r="T771" s="51"/>
      <c r="Z771" s="55" t="str">
        <f t="shared" si="10"/>
        <v>OMI</v>
      </c>
      <c r="AF771" s="51"/>
      <c r="AG771" s="51"/>
      <c r="AH771" s="51"/>
      <c r="AI771" s="52"/>
      <c r="AJ771" s="52"/>
      <c r="AK771" s="52"/>
      <c r="AL771" s="51"/>
      <c r="AM771" s="51"/>
      <c r="AN771" s="51"/>
      <c r="AO771" s="52"/>
      <c r="AP771" s="52"/>
      <c r="AQ771" s="52"/>
      <c r="AR771" s="51"/>
      <c r="AS771" s="51"/>
      <c r="AT771" s="51"/>
      <c r="AU771" s="52"/>
      <c r="AV771" s="52"/>
      <c r="AW771" s="52"/>
      <c r="AX771" s="51"/>
      <c r="AY771" s="51"/>
      <c r="AZ771" s="51"/>
      <c r="BA771" s="52"/>
      <c r="BB771" s="52"/>
      <c r="BC771" s="52"/>
    </row>
    <row r="772" spans="1:55" ht="13" x14ac:dyDescent="0.3">
      <c r="A772" s="23">
        <f>'4JSON'!A766</f>
        <v>32123</v>
      </c>
      <c r="B772" s="20" t="str">
        <f>'4JSON'!B766</f>
        <v>Cardiology Technologists</v>
      </c>
      <c r="C772" s="24" t="str">
        <f>'4JSON'!D766</f>
        <v>OMi</v>
      </c>
      <c r="D772" s="24" t="e">
        <f ca="1">ABS(D$5-'4JSON'!C766)</f>
        <v>#VALUE!</v>
      </c>
      <c r="E772" s="24">
        <f ca="1">ABS(E$5-'4JSON'!E766)</f>
        <v>2</v>
      </c>
      <c r="F772" s="24">
        <f ca="1">ABS(F$5-'4JSON'!F766)</f>
        <v>3</v>
      </c>
      <c r="G772" s="24">
        <f ca="1">ABS(G$5-'4JSON'!G766)</f>
        <v>2</v>
      </c>
      <c r="H772" s="24">
        <f ca="1">ABS(H$5-'4JSON'!H766)</f>
        <v>3</v>
      </c>
      <c r="I772" s="24">
        <f>ABS(I$5-'4JSON'!I766)</f>
        <v>0</v>
      </c>
      <c r="J772" s="24">
        <f>ABS(J$5-'4JSON'!J766)</f>
        <v>0</v>
      </c>
      <c r="K772" s="24">
        <f>ABS(K$5-'4JSON'!K766)</f>
        <v>0</v>
      </c>
      <c r="L772" s="24">
        <f>ABS(L$5-'4JSON'!L766)</f>
        <v>0</v>
      </c>
      <c r="M772" s="53" t="e">
        <f t="shared" ca="1" si="8"/>
        <v>#VALUE!</v>
      </c>
      <c r="N772" s="56" t="e">
        <f t="shared" ca="1" si="9"/>
        <v>#VALUE!</v>
      </c>
      <c r="P772" s="51"/>
      <c r="Q772" s="51"/>
      <c r="S772" s="51"/>
      <c r="T772" s="51"/>
      <c r="Z772" s="55" t="str">
        <f t="shared" si="10"/>
        <v>OMI</v>
      </c>
      <c r="AF772" s="51"/>
      <c r="AG772" s="51"/>
      <c r="AH772" s="51"/>
      <c r="AI772" s="52"/>
      <c r="AJ772" s="52"/>
      <c r="AK772" s="52"/>
      <c r="AL772" s="51"/>
      <c r="AM772" s="51"/>
      <c r="AN772" s="51"/>
      <c r="AO772" s="52"/>
      <c r="AP772" s="52"/>
      <c r="AQ772" s="52"/>
      <c r="AR772" s="51"/>
      <c r="AS772" s="51"/>
      <c r="AT772" s="51"/>
      <c r="AU772" s="52"/>
      <c r="AV772" s="52"/>
      <c r="AW772" s="52"/>
      <c r="AX772" s="51"/>
      <c r="AY772" s="51"/>
      <c r="AZ772" s="51"/>
      <c r="BA772" s="52"/>
      <c r="BB772" s="52"/>
      <c r="BC772" s="52"/>
    </row>
    <row r="773" spans="1:55" ht="13" x14ac:dyDescent="0.3">
      <c r="A773" s="23">
        <f>'4JSON'!A767</f>
        <v>32103</v>
      </c>
      <c r="B773" s="20" t="str">
        <f>'4JSON'!B767</f>
        <v>Cardiopulmonary Technologists</v>
      </c>
      <c r="C773" s="24" t="str">
        <f>'4JSON'!D767</f>
        <v>OMi</v>
      </c>
      <c r="D773" s="24" t="e">
        <f ca="1">ABS(D$5-'4JSON'!C767)</f>
        <v>#VALUE!</v>
      </c>
      <c r="E773" s="24">
        <f ca="1">ABS(E$5-'4JSON'!E767)</f>
        <v>2</v>
      </c>
      <c r="F773" s="24">
        <f ca="1">ABS(F$5-'4JSON'!F767)</f>
        <v>3</v>
      </c>
      <c r="G773" s="24">
        <f ca="1">ABS(G$5-'4JSON'!G767)</f>
        <v>2</v>
      </c>
      <c r="H773" s="24">
        <f ca="1">ABS(H$5-'4JSON'!H767)</f>
        <v>3</v>
      </c>
      <c r="I773" s="24">
        <f>ABS(I$5-'4JSON'!I767)</f>
        <v>0</v>
      </c>
      <c r="J773" s="24">
        <f>ABS(J$5-'4JSON'!J767)</f>
        <v>0</v>
      </c>
      <c r="K773" s="24">
        <f>ABS(K$5-'4JSON'!K767)</f>
        <v>0</v>
      </c>
      <c r="L773" s="24">
        <f>ABS(L$5-'4JSON'!L767)</f>
        <v>0</v>
      </c>
      <c r="M773" s="53" t="e">
        <f t="shared" ref="M773:M930" ca="1" si="11">SUM(D773:L773)</f>
        <v>#VALUE!</v>
      </c>
      <c r="N773" s="56" t="e">
        <f t="shared" ref="N773:N930" ca="1" si="12">(36-M773)/36</f>
        <v>#VALUE!</v>
      </c>
      <c r="P773" s="51"/>
      <c r="Q773" s="51"/>
      <c r="S773" s="51"/>
      <c r="T773" s="51"/>
      <c r="Z773" s="55" t="str">
        <f t="shared" ref="Z773:Z930" si="13">UPPER(C773)</f>
        <v>OMI</v>
      </c>
      <c r="AF773" s="51"/>
      <c r="AG773" s="51"/>
      <c r="AH773" s="51"/>
      <c r="AI773" s="52"/>
      <c r="AJ773" s="52"/>
      <c r="AK773" s="52"/>
      <c r="AL773" s="51"/>
      <c r="AM773" s="51"/>
      <c r="AN773" s="51"/>
      <c r="AO773" s="52"/>
      <c r="AP773" s="52"/>
      <c r="AQ773" s="52"/>
      <c r="AR773" s="51"/>
      <c r="AS773" s="51"/>
      <c r="AT773" s="51"/>
      <c r="AU773" s="52"/>
      <c r="AV773" s="52"/>
      <c r="AW773" s="52"/>
      <c r="AX773" s="51"/>
      <c r="AY773" s="51"/>
      <c r="AZ773" s="51"/>
      <c r="BA773" s="52"/>
      <c r="BB773" s="52"/>
      <c r="BC773" s="52"/>
    </row>
    <row r="774" spans="1:55" ht="13" x14ac:dyDescent="0.3">
      <c r="A774" s="23">
        <f>'4JSON'!A768</f>
        <v>33109</v>
      </c>
      <c r="B774" s="20" t="str">
        <f>'4JSON'!B768</f>
        <v>Central Supply Aides</v>
      </c>
      <c r="C774" s="24" t="str">
        <f>'4JSON'!D768</f>
        <v>OMi</v>
      </c>
      <c r="D774" s="24" t="e">
        <f ca="1">ABS(D$5-'4JSON'!C768)</f>
        <v>#VALUE!</v>
      </c>
      <c r="E774" s="24">
        <f ca="1">ABS(E$5-'4JSON'!E768)</f>
        <v>2</v>
      </c>
      <c r="F774" s="24">
        <f ca="1">ABS(F$5-'4JSON'!F768)</f>
        <v>3</v>
      </c>
      <c r="G774" s="24">
        <f ca="1">ABS(G$5-'4JSON'!G768)</f>
        <v>2</v>
      </c>
      <c r="H774" s="24">
        <f ca="1">ABS(H$5-'4JSON'!H768)</f>
        <v>3</v>
      </c>
      <c r="I774" s="24">
        <f>ABS(I$5-'4JSON'!I768)</f>
        <v>0</v>
      </c>
      <c r="J774" s="24">
        <f>ABS(J$5-'4JSON'!J768)</f>
        <v>0</v>
      </c>
      <c r="K774" s="24">
        <f>ABS(K$5-'4JSON'!K768)</f>
        <v>0</v>
      </c>
      <c r="L774" s="24">
        <f>ABS(L$5-'4JSON'!L768)</f>
        <v>0</v>
      </c>
      <c r="M774" s="53" t="e">
        <f t="shared" ca="1" si="11"/>
        <v>#VALUE!</v>
      </c>
      <c r="N774" s="56" t="e">
        <f t="shared" ca="1" si="12"/>
        <v>#VALUE!</v>
      </c>
      <c r="P774" s="51"/>
      <c r="Q774" s="51"/>
      <c r="S774" s="51"/>
      <c r="T774" s="51"/>
      <c r="Z774" s="55" t="str">
        <f t="shared" si="13"/>
        <v>OMI</v>
      </c>
      <c r="AF774" s="51"/>
      <c r="AG774" s="51"/>
      <c r="AH774" s="51"/>
      <c r="AI774" s="52"/>
      <c r="AJ774" s="52"/>
      <c r="AK774" s="52"/>
      <c r="AL774" s="51"/>
      <c r="AM774" s="51"/>
      <c r="AN774" s="51"/>
      <c r="AO774" s="52"/>
      <c r="AP774" s="52"/>
      <c r="AQ774" s="52"/>
      <c r="AR774" s="51"/>
      <c r="AS774" s="51"/>
      <c r="AT774" s="51"/>
      <c r="AU774" s="52"/>
      <c r="AV774" s="52"/>
      <c r="AW774" s="52"/>
      <c r="AX774" s="51"/>
      <c r="AY774" s="51"/>
      <c r="AZ774" s="51"/>
      <c r="BA774" s="52"/>
      <c r="BB774" s="52"/>
      <c r="BC774" s="52"/>
    </row>
    <row r="775" spans="1:55" ht="13" x14ac:dyDescent="0.3">
      <c r="A775" s="23">
        <f>'4JSON'!A769</f>
        <v>84110</v>
      </c>
      <c r="B775" s="20" t="str">
        <f>'4JSON'!B769</f>
        <v>Chainsaw and Skidder Operators</v>
      </c>
      <c r="C775" s="24" t="str">
        <f>'4JSON'!D769</f>
        <v>OMi</v>
      </c>
      <c r="D775" s="24" t="e">
        <f ca="1">ABS(D$5-'4JSON'!C769)</f>
        <v>#VALUE!</v>
      </c>
      <c r="E775" s="24">
        <f ca="1">ABS(E$5-'4JSON'!E769)</f>
        <v>2</v>
      </c>
      <c r="F775" s="24">
        <f ca="1">ABS(F$5-'4JSON'!F769)</f>
        <v>3</v>
      </c>
      <c r="G775" s="24">
        <f ca="1">ABS(G$5-'4JSON'!G769)</f>
        <v>2</v>
      </c>
      <c r="H775" s="24">
        <f ca="1">ABS(H$5-'4JSON'!H769)</f>
        <v>3</v>
      </c>
      <c r="I775" s="24">
        <f>ABS(I$5-'4JSON'!I769)</f>
        <v>0</v>
      </c>
      <c r="J775" s="24">
        <f>ABS(J$5-'4JSON'!J769)</f>
        <v>0</v>
      </c>
      <c r="K775" s="24">
        <f>ABS(K$5-'4JSON'!K769)</f>
        <v>0</v>
      </c>
      <c r="L775" s="24">
        <f>ABS(L$5-'4JSON'!L769)</f>
        <v>0</v>
      </c>
      <c r="M775" s="53" t="e">
        <f t="shared" ca="1" si="11"/>
        <v>#VALUE!</v>
      </c>
      <c r="N775" s="56" t="e">
        <f t="shared" ca="1" si="12"/>
        <v>#VALUE!</v>
      </c>
      <c r="P775" s="51"/>
      <c r="Q775" s="51"/>
      <c r="S775" s="51"/>
      <c r="T775" s="51"/>
      <c r="Z775" s="55" t="str">
        <f t="shared" si="13"/>
        <v>OMI</v>
      </c>
      <c r="AF775" s="51"/>
      <c r="AG775" s="51"/>
      <c r="AH775" s="51"/>
      <c r="AI775" s="52"/>
      <c r="AJ775" s="52"/>
      <c r="AK775" s="52"/>
      <c r="AL775" s="51"/>
      <c r="AM775" s="51"/>
      <c r="AN775" s="51"/>
      <c r="AO775" s="52"/>
      <c r="AP775" s="52"/>
      <c r="AQ775" s="52"/>
      <c r="AR775" s="51"/>
      <c r="AS775" s="51"/>
      <c r="AT775" s="51"/>
      <c r="AU775" s="52"/>
      <c r="AV775" s="52"/>
      <c r="AW775" s="52"/>
      <c r="AX775" s="51"/>
      <c r="AY775" s="51"/>
      <c r="AZ775" s="51"/>
      <c r="BA775" s="52"/>
      <c r="BB775" s="52"/>
      <c r="BC775" s="52"/>
    </row>
    <row r="776" spans="1:55" ht="13" x14ac:dyDescent="0.3">
      <c r="A776" s="23">
        <f>'4JSON'!A770</f>
        <v>94110</v>
      </c>
      <c r="B776" s="20" t="str">
        <f>'4JSON'!B770</f>
        <v>Chemical Plant Machine Operators</v>
      </c>
      <c r="C776" s="24" t="str">
        <f>'4JSON'!D770</f>
        <v>OMi</v>
      </c>
      <c r="D776" s="24" t="e">
        <f ca="1">ABS(D$5-'4JSON'!C770)</f>
        <v>#VALUE!</v>
      </c>
      <c r="E776" s="24">
        <f ca="1">ABS(E$5-'4JSON'!E770)</f>
        <v>2</v>
      </c>
      <c r="F776" s="24">
        <f ca="1">ABS(F$5-'4JSON'!F770)</f>
        <v>3</v>
      </c>
      <c r="G776" s="24">
        <f ca="1">ABS(G$5-'4JSON'!G770)</f>
        <v>2</v>
      </c>
      <c r="H776" s="24">
        <f ca="1">ABS(H$5-'4JSON'!H770)</f>
        <v>3</v>
      </c>
      <c r="I776" s="24">
        <f>ABS(I$5-'4JSON'!I770)</f>
        <v>0</v>
      </c>
      <c r="J776" s="24">
        <f>ABS(J$5-'4JSON'!J770)</f>
        <v>0</v>
      </c>
      <c r="K776" s="24">
        <f>ABS(K$5-'4JSON'!K770)</f>
        <v>0</v>
      </c>
      <c r="L776" s="24">
        <f>ABS(L$5-'4JSON'!L770)</f>
        <v>0</v>
      </c>
      <c r="M776" s="53" t="e">
        <f t="shared" ca="1" si="11"/>
        <v>#VALUE!</v>
      </c>
      <c r="N776" s="56" t="e">
        <f t="shared" ca="1" si="12"/>
        <v>#VALUE!</v>
      </c>
      <c r="P776" s="51"/>
      <c r="Q776" s="51"/>
      <c r="S776" s="51"/>
      <c r="T776" s="51"/>
      <c r="Z776" s="55" t="str">
        <f t="shared" si="13"/>
        <v>OMI</v>
      </c>
      <c r="AF776" s="51"/>
      <c r="AG776" s="51"/>
      <c r="AH776" s="51"/>
      <c r="AI776" s="52"/>
      <c r="AJ776" s="52"/>
      <c r="AK776" s="52"/>
      <c r="AL776" s="51"/>
      <c r="AM776" s="51"/>
      <c r="AN776" s="51"/>
      <c r="AO776" s="52"/>
      <c r="AP776" s="52"/>
      <c r="AQ776" s="52"/>
      <c r="AR776" s="51"/>
      <c r="AS776" s="51"/>
      <c r="AT776" s="51"/>
      <c r="AU776" s="52"/>
      <c r="AV776" s="52"/>
      <c r="AW776" s="52"/>
      <c r="AX776" s="51"/>
      <c r="AY776" s="51"/>
      <c r="AZ776" s="51"/>
      <c r="BA776" s="52"/>
      <c r="BB776" s="52"/>
      <c r="BC776" s="52"/>
    </row>
    <row r="777" spans="1:55" ht="13" x14ac:dyDescent="0.3">
      <c r="A777" s="23">
        <f>'4JSON'!A771</f>
        <v>22300</v>
      </c>
      <c r="B777" s="20" t="str">
        <f>'4JSON'!B771</f>
        <v>Civil Engineering Technicians</v>
      </c>
      <c r="C777" s="24" t="str">
        <f>'4JSON'!D771</f>
        <v>OMi</v>
      </c>
      <c r="D777" s="24" t="e">
        <f ca="1">ABS(D$5-'4JSON'!C771)</f>
        <v>#VALUE!</v>
      </c>
      <c r="E777" s="24">
        <f ca="1">ABS(E$5-'4JSON'!E771)</f>
        <v>2</v>
      </c>
      <c r="F777" s="24">
        <f ca="1">ABS(F$5-'4JSON'!F771)</f>
        <v>3</v>
      </c>
      <c r="G777" s="24">
        <f ca="1">ABS(G$5-'4JSON'!G771)</f>
        <v>2</v>
      </c>
      <c r="H777" s="24">
        <f ca="1">ABS(H$5-'4JSON'!H771)</f>
        <v>3</v>
      </c>
      <c r="I777" s="24">
        <f>ABS(I$5-'4JSON'!I771)</f>
        <v>0</v>
      </c>
      <c r="J777" s="24">
        <f>ABS(J$5-'4JSON'!J771)</f>
        <v>0</v>
      </c>
      <c r="K777" s="24">
        <f>ABS(K$5-'4JSON'!K771)</f>
        <v>0</v>
      </c>
      <c r="L777" s="24">
        <f>ABS(L$5-'4JSON'!L771)</f>
        <v>0</v>
      </c>
      <c r="M777" s="53" t="e">
        <f t="shared" ca="1" si="11"/>
        <v>#VALUE!</v>
      </c>
      <c r="N777" s="56" t="e">
        <f t="shared" ca="1" si="12"/>
        <v>#VALUE!</v>
      </c>
      <c r="P777" s="51"/>
      <c r="Q777" s="51"/>
      <c r="S777" s="51"/>
      <c r="T777" s="51"/>
      <c r="Z777" s="55" t="str">
        <f t="shared" si="13"/>
        <v>OMI</v>
      </c>
      <c r="AF777" s="51"/>
      <c r="AG777" s="51"/>
      <c r="AH777" s="51"/>
      <c r="AI777" s="52"/>
      <c r="AJ777" s="52"/>
      <c r="AK777" s="52"/>
      <c r="AL777" s="51"/>
      <c r="AM777" s="51"/>
      <c r="AN777" s="51"/>
      <c r="AO777" s="52"/>
      <c r="AP777" s="52"/>
      <c r="AQ777" s="52"/>
      <c r="AR777" s="51"/>
      <c r="AS777" s="51"/>
      <c r="AT777" s="51"/>
      <c r="AU777" s="52"/>
      <c r="AV777" s="52"/>
      <c r="AW777" s="52"/>
      <c r="AX777" s="51"/>
      <c r="AY777" s="51"/>
      <c r="AZ777" s="51"/>
      <c r="BA777" s="52"/>
      <c r="BB777" s="52"/>
      <c r="BC777" s="52"/>
    </row>
    <row r="778" spans="1:55" ht="13" x14ac:dyDescent="0.3">
      <c r="A778" s="23">
        <f>'4JSON'!A772</f>
        <v>94103</v>
      </c>
      <c r="B778" s="20" t="str">
        <f>'4JSON'!B772</f>
        <v>Clay Products Forming and Finishing Machine Operators</v>
      </c>
      <c r="C778" s="24" t="str">
        <f>'4JSON'!D772</f>
        <v>OMi</v>
      </c>
      <c r="D778" s="24" t="e">
        <f ca="1">ABS(D$5-'4JSON'!C772)</f>
        <v>#VALUE!</v>
      </c>
      <c r="E778" s="24">
        <f ca="1">ABS(E$5-'4JSON'!E772)</f>
        <v>2</v>
      </c>
      <c r="F778" s="24">
        <f ca="1">ABS(F$5-'4JSON'!F772)</f>
        <v>3</v>
      </c>
      <c r="G778" s="24">
        <f ca="1">ABS(G$5-'4JSON'!G772)</f>
        <v>2</v>
      </c>
      <c r="H778" s="24">
        <f ca="1">ABS(H$5-'4JSON'!H772)</f>
        <v>3</v>
      </c>
      <c r="I778" s="24">
        <f>ABS(I$5-'4JSON'!I772)</f>
        <v>0</v>
      </c>
      <c r="J778" s="24">
        <f>ABS(J$5-'4JSON'!J772)</f>
        <v>0</v>
      </c>
      <c r="K778" s="24">
        <f>ABS(K$5-'4JSON'!K772)</f>
        <v>0</v>
      </c>
      <c r="L778" s="24">
        <f>ABS(L$5-'4JSON'!L772)</f>
        <v>0</v>
      </c>
      <c r="M778" s="53" t="e">
        <f t="shared" ca="1" si="11"/>
        <v>#VALUE!</v>
      </c>
      <c r="N778" s="56" t="e">
        <f t="shared" ca="1" si="12"/>
        <v>#VALUE!</v>
      </c>
      <c r="P778" s="51"/>
      <c r="Q778" s="51"/>
      <c r="S778" s="51"/>
      <c r="T778" s="51"/>
      <c r="Z778" s="55" t="str">
        <f t="shared" si="13"/>
        <v>OMI</v>
      </c>
      <c r="AF778" s="51"/>
      <c r="AG778" s="51"/>
      <c r="AH778" s="51"/>
      <c r="AI778" s="52"/>
      <c r="AJ778" s="52"/>
      <c r="AK778" s="52"/>
      <c r="AL778" s="51"/>
      <c r="AM778" s="51"/>
      <c r="AN778" s="51"/>
      <c r="AO778" s="52"/>
      <c r="AP778" s="52"/>
      <c r="AQ778" s="52"/>
      <c r="AR778" s="51"/>
      <c r="AS778" s="51"/>
      <c r="AT778" s="51"/>
      <c r="AU778" s="52"/>
      <c r="AV778" s="52"/>
      <c r="AW778" s="52"/>
      <c r="AX778" s="51"/>
      <c r="AY778" s="51"/>
      <c r="AZ778" s="51"/>
      <c r="BA778" s="52"/>
      <c r="BB778" s="52"/>
      <c r="BC778" s="52"/>
    </row>
    <row r="779" spans="1:55" ht="13" x14ac:dyDescent="0.3">
      <c r="A779" s="23">
        <f>'4JSON'!A773</f>
        <v>32103</v>
      </c>
      <c r="B779" s="20" t="str">
        <f>'4JSON'!B773</f>
        <v>Clinical Perfusionists</v>
      </c>
      <c r="C779" s="24" t="str">
        <f>'4JSON'!D773</f>
        <v>OMi</v>
      </c>
      <c r="D779" s="24" t="e">
        <f ca="1">ABS(D$5-'4JSON'!C773)</f>
        <v>#VALUE!</v>
      </c>
      <c r="E779" s="24">
        <f ca="1">ABS(E$5-'4JSON'!E773)</f>
        <v>2</v>
      </c>
      <c r="F779" s="24">
        <f ca="1">ABS(F$5-'4JSON'!F773)</f>
        <v>3</v>
      </c>
      <c r="G779" s="24">
        <f ca="1">ABS(G$5-'4JSON'!G773)</f>
        <v>2</v>
      </c>
      <c r="H779" s="24">
        <f ca="1">ABS(H$5-'4JSON'!H773)</f>
        <v>3</v>
      </c>
      <c r="I779" s="24">
        <f>ABS(I$5-'4JSON'!I773)</f>
        <v>0</v>
      </c>
      <c r="J779" s="24">
        <f>ABS(J$5-'4JSON'!J773)</f>
        <v>0</v>
      </c>
      <c r="K779" s="24">
        <f>ABS(K$5-'4JSON'!K773)</f>
        <v>0</v>
      </c>
      <c r="L779" s="24">
        <f>ABS(L$5-'4JSON'!L773)</f>
        <v>0</v>
      </c>
      <c r="M779" s="53" t="e">
        <f t="shared" ca="1" si="11"/>
        <v>#VALUE!</v>
      </c>
      <c r="N779" s="56" t="e">
        <f t="shared" ca="1" si="12"/>
        <v>#VALUE!</v>
      </c>
      <c r="P779" s="51"/>
      <c r="Q779" s="51"/>
      <c r="S779" s="51"/>
      <c r="T779" s="51"/>
      <c r="Z779" s="55" t="str">
        <f t="shared" si="13"/>
        <v>OMI</v>
      </c>
      <c r="AF779" s="51"/>
      <c r="AG779" s="51"/>
      <c r="AH779" s="51"/>
      <c r="AI779" s="52"/>
      <c r="AJ779" s="52"/>
      <c r="AK779" s="52"/>
      <c r="AL779" s="51"/>
      <c r="AM779" s="51"/>
      <c r="AN779" s="51"/>
      <c r="AO779" s="52"/>
      <c r="AP779" s="52"/>
      <c r="AQ779" s="52"/>
      <c r="AR779" s="51"/>
      <c r="AS779" s="51"/>
      <c r="AT779" s="51"/>
      <c r="AU779" s="52"/>
      <c r="AV779" s="52"/>
      <c r="AW779" s="52"/>
      <c r="AX779" s="51"/>
      <c r="AY779" s="51"/>
      <c r="AZ779" s="51"/>
      <c r="BA779" s="52"/>
      <c r="BB779" s="52"/>
      <c r="BC779" s="52"/>
    </row>
    <row r="780" spans="1:55" ht="13" x14ac:dyDescent="0.3">
      <c r="A780" s="23">
        <f>'4JSON'!A774</f>
        <v>73100</v>
      </c>
      <c r="B780" s="20" t="str">
        <f>'4JSON'!B774</f>
        <v>Concrete Finishers</v>
      </c>
      <c r="C780" s="24" t="str">
        <f>'4JSON'!D774</f>
        <v>OMi</v>
      </c>
      <c r="D780" s="24" t="e">
        <f ca="1">ABS(D$5-'4JSON'!C774)</f>
        <v>#VALUE!</v>
      </c>
      <c r="E780" s="24">
        <f ca="1">ABS(E$5-'4JSON'!E774)</f>
        <v>2</v>
      </c>
      <c r="F780" s="24">
        <f ca="1">ABS(F$5-'4JSON'!F774)</f>
        <v>3</v>
      </c>
      <c r="G780" s="24">
        <f ca="1">ABS(G$5-'4JSON'!G774)</f>
        <v>2</v>
      </c>
      <c r="H780" s="24">
        <f ca="1">ABS(H$5-'4JSON'!H774)</f>
        <v>3</v>
      </c>
      <c r="I780" s="24">
        <f>ABS(I$5-'4JSON'!I774)</f>
        <v>0</v>
      </c>
      <c r="J780" s="24">
        <f>ABS(J$5-'4JSON'!J774)</f>
        <v>0</v>
      </c>
      <c r="K780" s="24">
        <f>ABS(K$5-'4JSON'!K774)</f>
        <v>0</v>
      </c>
      <c r="L780" s="24">
        <f>ABS(L$5-'4JSON'!L774)</f>
        <v>0</v>
      </c>
      <c r="M780" s="53" t="e">
        <f t="shared" ca="1" si="11"/>
        <v>#VALUE!</v>
      </c>
      <c r="N780" s="56" t="e">
        <f t="shared" ca="1" si="12"/>
        <v>#VALUE!</v>
      </c>
      <c r="P780" s="51"/>
      <c r="Q780" s="51"/>
      <c r="S780" s="51"/>
      <c r="T780" s="51"/>
      <c r="Z780" s="55" t="str">
        <f t="shared" si="13"/>
        <v>OMI</v>
      </c>
      <c r="AF780" s="51"/>
      <c r="AG780" s="51"/>
      <c r="AH780" s="51"/>
      <c r="AI780" s="52"/>
      <c r="AJ780" s="52"/>
      <c r="AK780" s="52"/>
      <c r="AL780" s="51"/>
      <c r="AM780" s="51"/>
      <c r="AN780" s="51"/>
      <c r="AO780" s="52"/>
      <c r="AP780" s="52"/>
      <c r="AQ780" s="52"/>
      <c r="AR780" s="51"/>
      <c r="AS780" s="51"/>
      <c r="AT780" s="51"/>
      <c r="AU780" s="52"/>
      <c r="AV780" s="52"/>
      <c r="AW780" s="52"/>
      <c r="AX780" s="51"/>
      <c r="AY780" s="51"/>
      <c r="AZ780" s="51"/>
      <c r="BA780" s="52"/>
      <c r="BB780" s="52"/>
      <c r="BC780" s="52"/>
    </row>
    <row r="781" spans="1:55" ht="13" x14ac:dyDescent="0.3">
      <c r="A781" s="23">
        <f>'4JSON'!A775</f>
        <v>94103</v>
      </c>
      <c r="B781" s="20" t="str">
        <f>'4JSON'!B775</f>
        <v>Concrete Products Forming and Finishing Workers</v>
      </c>
      <c r="C781" s="24" t="str">
        <f>'4JSON'!D775</f>
        <v>OMi</v>
      </c>
      <c r="D781" s="24" t="e">
        <f ca="1">ABS(D$5-'4JSON'!C775)</f>
        <v>#VALUE!</v>
      </c>
      <c r="E781" s="24">
        <f ca="1">ABS(E$5-'4JSON'!E775)</f>
        <v>2</v>
      </c>
      <c r="F781" s="24">
        <f ca="1">ABS(F$5-'4JSON'!F775)</f>
        <v>3</v>
      </c>
      <c r="G781" s="24">
        <f ca="1">ABS(G$5-'4JSON'!G775)</f>
        <v>2</v>
      </c>
      <c r="H781" s="24">
        <f ca="1">ABS(H$5-'4JSON'!H775)</f>
        <v>3</v>
      </c>
      <c r="I781" s="24">
        <f>ABS(I$5-'4JSON'!I775)</f>
        <v>0</v>
      </c>
      <c r="J781" s="24">
        <f>ABS(J$5-'4JSON'!J775)</f>
        <v>0</v>
      </c>
      <c r="K781" s="24">
        <f>ABS(K$5-'4JSON'!K775)</f>
        <v>0</v>
      </c>
      <c r="L781" s="24">
        <f>ABS(L$5-'4JSON'!L775)</f>
        <v>0</v>
      </c>
      <c r="M781" s="53" t="e">
        <f t="shared" ca="1" si="11"/>
        <v>#VALUE!</v>
      </c>
      <c r="N781" s="56" t="e">
        <f t="shared" ca="1" si="12"/>
        <v>#VALUE!</v>
      </c>
      <c r="P781" s="51"/>
      <c r="Q781" s="51"/>
      <c r="S781" s="51"/>
      <c r="T781" s="51"/>
      <c r="Z781" s="55" t="str">
        <f t="shared" si="13"/>
        <v>OMI</v>
      </c>
      <c r="AF781" s="51"/>
      <c r="AG781" s="51"/>
      <c r="AH781" s="51"/>
      <c r="AI781" s="52"/>
      <c r="AJ781" s="52"/>
      <c r="AK781" s="52"/>
      <c r="AL781" s="51"/>
      <c r="AM781" s="51"/>
      <c r="AN781" s="51"/>
      <c r="AO781" s="52"/>
      <c r="AP781" s="52"/>
      <c r="AQ781" s="52"/>
      <c r="AR781" s="51"/>
      <c r="AS781" s="51"/>
      <c r="AT781" s="51"/>
      <c r="AU781" s="52"/>
      <c r="AV781" s="52"/>
      <c r="AW781" s="52"/>
      <c r="AX781" s="51"/>
      <c r="AY781" s="51"/>
      <c r="AZ781" s="51"/>
      <c r="BA781" s="52"/>
      <c r="BB781" s="52"/>
      <c r="BC781" s="52"/>
    </row>
    <row r="782" spans="1:55" ht="13" x14ac:dyDescent="0.3">
      <c r="A782" s="23">
        <f>'4JSON'!A776</f>
        <v>94103</v>
      </c>
      <c r="B782" s="20" t="str">
        <f>'4JSON'!B776</f>
        <v>Concrete Products Machine Operators</v>
      </c>
      <c r="C782" s="24" t="str">
        <f>'4JSON'!D776</f>
        <v>OMi</v>
      </c>
      <c r="D782" s="24" t="e">
        <f ca="1">ABS(D$5-'4JSON'!C776)</f>
        <v>#VALUE!</v>
      </c>
      <c r="E782" s="24">
        <f ca="1">ABS(E$5-'4JSON'!E776)</f>
        <v>2</v>
      </c>
      <c r="F782" s="24">
        <f ca="1">ABS(F$5-'4JSON'!F776)</f>
        <v>3</v>
      </c>
      <c r="G782" s="24">
        <f ca="1">ABS(G$5-'4JSON'!G776)</f>
        <v>2</v>
      </c>
      <c r="H782" s="24">
        <f ca="1">ABS(H$5-'4JSON'!H776)</f>
        <v>3</v>
      </c>
      <c r="I782" s="24">
        <f>ABS(I$5-'4JSON'!I776)</f>
        <v>0</v>
      </c>
      <c r="J782" s="24">
        <f>ABS(J$5-'4JSON'!J776)</f>
        <v>0</v>
      </c>
      <c r="K782" s="24">
        <f>ABS(K$5-'4JSON'!K776)</f>
        <v>0</v>
      </c>
      <c r="L782" s="24">
        <f>ABS(L$5-'4JSON'!L776)</f>
        <v>0</v>
      </c>
      <c r="M782" s="53" t="e">
        <f t="shared" ca="1" si="11"/>
        <v>#VALUE!</v>
      </c>
      <c r="N782" s="56" t="e">
        <f t="shared" ca="1" si="12"/>
        <v>#VALUE!</v>
      </c>
      <c r="P782" s="51"/>
      <c r="Q782" s="51"/>
      <c r="S782" s="51"/>
      <c r="T782" s="51"/>
      <c r="Z782" s="55" t="str">
        <f t="shared" si="13"/>
        <v>OMI</v>
      </c>
      <c r="AF782" s="51"/>
      <c r="AG782" s="51"/>
      <c r="AH782" s="51"/>
      <c r="AI782" s="52"/>
      <c r="AJ782" s="52"/>
      <c r="AK782" s="52"/>
      <c r="AL782" s="51"/>
      <c r="AM782" s="51"/>
      <c r="AN782" s="51"/>
      <c r="AO782" s="52"/>
      <c r="AP782" s="52"/>
      <c r="AQ782" s="52"/>
      <c r="AR782" s="51"/>
      <c r="AS782" s="51"/>
      <c r="AT782" s="51"/>
      <c r="AU782" s="52"/>
      <c r="AV782" s="52"/>
      <c r="AW782" s="52"/>
      <c r="AX782" s="51"/>
      <c r="AY782" s="51"/>
      <c r="AZ782" s="51"/>
      <c r="BA782" s="52"/>
      <c r="BB782" s="52"/>
      <c r="BC782" s="52"/>
    </row>
    <row r="783" spans="1:55" ht="13" x14ac:dyDescent="0.3">
      <c r="A783" s="23">
        <f>'4JSON'!A777</f>
        <v>53100</v>
      </c>
      <c r="B783" s="20" t="str">
        <f>'4JSON'!B777</f>
        <v>Conservation and Restoration Technicians</v>
      </c>
      <c r="C783" s="24" t="str">
        <f>'4JSON'!D777</f>
        <v>OMi</v>
      </c>
      <c r="D783" s="24" t="e">
        <f ca="1">ABS(D$5-'4JSON'!C777)</f>
        <v>#VALUE!</v>
      </c>
      <c r="E783" s="24">
        <f ca="1">ABS(E$5-'4JSON'!E777)</f>
        <v>2</v>
      </c>
      <c r="F783" s="24">
        <f ca="1">ABS(F$5-'4JSON'!F777)</f>
        <v>3</v>
      </c>
      <c r="G783" s="24">
        <f ca="1">ABS(G$5-'4JSON'!G777)</f>
        <v>2</v>
      </c>
      <c r="H783" s="24">
        <f ca="1">ABS(H$5-'4JSON'!H777)</f>
        <v>3</v>
      </c>
      <c r="I783" s="24">
        <f>ABS(I$5-'4JSON'!I777)</f>
        <v>0</v>
      </c>
      <c r="J783" s="24">
        <f>ABS(J$5-'4JSON'!J777)</f>
        <v>0</v>
      </c>
      <c r="K783" s="24">
        <f>ABS(K$5-'4JSON'!K777)</f>
        <v>0</v>
      </c>
      <c r="L783" s="24">
        <f>ABS(L$5-'4JSON'!L777)</f>
        <v>0</v>
      </c>
      <c r="M783" s="53" t="e">
        <f t="shared" ca="1" si="11"/>
        <v>#VALUE!</v>
      </c>
      <c r="N783" s="56" t="e">
        <f t="shared" ca="1" si="12"/>
        <v>#VALUE!</v>
      </c>
      <c r="P783" s="51"/>
      <c r="Q783" s="51"/>
      <c r="S783" s="51"/>
      <c r="T783" s="51"/>
      <c r="Z783" s="55" t="str">
        <f t="shared" si="13"/>
        <v>OMI</v>
      </c>
      <c r="AF783" s="51"/>
      <c r="AG783" s="51"/>
      <c r="AH783" s="51"/>
      <c r="AI783" s="52"/>
      <c r="AJ783" s="52"/>
      <c r="AK783" s="52"/>
      <c r="AL783" s="51"/>
      <c r="AM783" s="51"/>
      <c r="AN783" s="51"/>
      <c r="AO783" s="52"/>
      <c r="AP783" s="52"/>
      <c r="AQ783" s="52"/>
      <c r="AR783" s="51"/>
      <c r="AS783" s="51"/>
      <c r="AT783" s="51"/>
      <c r="AU783" s="52"/>
      <c r="AV783" s="52"/>
      <c r="AW783" s="52"/>
      <c r="AX783" s="51"/>
      <c r="AY783" s="51"/>
      <c r="AZ783" s="51"/>
      <c r="BA783" s="52"/>
      <c r="BB783" s="52"/>
      <c r="BC783" s="52"/>
    </row>
    <row r="784" spans="1:55" ht="13" x14ac:dyDescent="0.3">
      <c r="A784" s="23">
        <f>'4JSON'!A778</f>
        <v>72500</v>
      </c>
      <c r="B784" s="20" t="str">
        <f>'4JSON'!B778</f>
        <v>Crane Operators</v>
      </c>
      <c r="C784" s="24" t="str">
        <f>'4JSON'!D778</f>
        <v>OMi</v>
      </c>
      <c r="D784" s="24" t="e">
        <f ca="1">ABS(D$5-'4JSON'!C778)</f>
        <v>#VALUE!</v>
      </c>
      <c r="E784" s="24">
        <f ca="1">ABS(E$5-'4JSON'!E778)</f>
        <v>2</v>
      </c>
      <c r="F784" s="24">
        <f ca="1">ABS(F$5-'4JSON'!F778)</f>
        <v>3</v>
      </c>
      <c r="G784" s="24">
        <f ca="1">ABS(G$5-'4JSON'!G778)</f>
        <v>2</v>
      </c>
      <c r="H784" s="24">
        <f ca="1">ABS(H$5-'4JSON'!H778)</f>
        <v>3</v>
      </c>
      <c r="I784" s="24">
        <f>ABS(I$5-'4JSON'!I778)</f>
        <v>0</v>
      </c>
      <c r="J784" s="24">
        <f>ABS(J$5-'4JSON'!J778)</f>
        <v>0</v>
      </c>
      <c r="K784" s="24">
        <f>ABS(K$5-'4JSON'!K778)</f>
        <v>0</v>
      </c>
      <c r="L784" s="24">
        <f>ABS(L$5-'4JSON'!L778)</f>
        <v>0</v>
      </c>
      <c r="M784" s="53" t="e">
        <f t="shared" ca="1" si="11"/>
        <v>#VALUE!</v>
      </c>
      <c r="N784" s="56" t="e">
        <f t="shared" ca="1" si="12"/>
        <v>#VALUE!</v>
      </c>
      <c r="P784" s="51"/>
      <c r="Q784" s="51"/>
      <c r="S784" s="51"/>
      <c r="T784" s="51"/>
      <c r="Z784" s="55" t="str">
        <f t="shared" si="13"/>
        <v>OMI</v>
      </c>
      <c r="AF784" s="51"/>
      <c r="AG784" s="51"/>
      <c r="AH784" s="51"/>
      <c r="AI784" s="52"/>
      <c r="AJ784" s="52"/>
      <c r="AK784" s="52"/>
      <c r="AL784" s="51"/>
      <c r="AM784" s="51"/>
      <c r="AN784" s="51"/>
      <c r="AO784" s="52"/>
      <c r="AP784" s="52"/>
      <c r="AQ784" s="52"/>
      <c r="AR784" s="51"/>
      <c r="AS784" s="51"/>
      <c r="AT784" s="51"/>
      <c r="AU784" s="52"/>
      <c r="AV784" s="52"/>
      <c r="AW784" s="52"/>
      <c r="AX784" s="51"/>
      <c r="AY784" s="51"/>
      <c r="AZ784" s="51"/>
      <c r="BA784" s="52"/>
      <c r="BB784" s="52"/>
      <c r="BC784" s="52"/>
    </row>
    <row r="785" spans="1:55" ht="13" x14ac:dyDescent="0.3">
      <c r="A785" s="23">
        <f>'4JSON'!A779</f>
        <v>14111</v>
      </c>
      <c r="B785" s="20" t="str">
        <f>'4JSON'!B779</f>
        <v>Data Entry Clerks</v>
      </c>
      <c r="C785" s="24" t="str">
        <f>'4JSON'!D779</f>
        <v>OMi</v>
      </c>
      <c r="D785" s="24" t="e">
        <f ca="1">ABS(D$5-'4JSON'!C779)</f>
        <v>#VALUE!</v>
      </c>
      <c r="E785" s="24">
        <f ca="1">ABS(E$5-'4JSON'!E779)</f>
        <v>2</v>
      </c>
      <c r="F785" s="24">
        <f ca="1">ABS(F$5-'4JSON'!F779)</f>
        <v>3</v>
      </c>
      <c r="G785" s="24">
        <f ca="1">ABS(G$5-'4JSON'!G779)</f>
        <v>2</v>
      </c>
      <c r="H785" s="24">
        <f ca="1">ABS(H$5-'4JSON'!H779)</f>
        <v>3</v>
      </c>
      <c r="I785" s="24">
        <f>ABS(I$5-'4JSON'!I779)</f>
        <v>0</v>
      </c>
      <c r="J785" s="24">
        <f>ABS(J$5-'4JSON'!J779)</f>
        <v>0</v>
      </c>
      <c r="K785" s="24">
        <f>ABS(K$5-'4JSON'!K779)</f>
        <v>0</v>
      </c>
      <c r="L785" s="24">
        <f>ABS(L$5-'4JSON'!L779)</f>
        <v>0</v>
      </c>
      <c r="M785" s="53" t="e">
        <f t="shared" ca="1" si="11"/>
        <v>#VALUE!</v>
      </c>
      <c r="N785" s="56" t="e">
        <f t="shared" ca="1" si="12"/>
        <v>#VALUE!</v>
      </c>
      <c r="P785" s="51"/>
      <c r="Q785" s="51"/>
      <c r="S785" s="51"/>
      <c r="T785" s="51"/>
      <c r="Z785" s="55" t="str">
        <f t="shared" si="13"/>
        <v>OMI</v>
      </c>
      <c r="AF785" s="51"/>
      <c r="AG785" s="51"/>
      <c r="AH785" s="51"/>
      <c r="AI785" s="52"/>
      <c r="AJ785" s="52"/>
      <c r="AK785" s="52"/>
      <c r="AL785" s="51"/>
      <c r="AM785" s="51"/>
      <c r="AN785" s="51"/>
      <c r="AO785" s="52"/>
      <c r="AP785" s="52"/>
      <c r="AQ785" s="52"/>
      <c r="AR785" s="51"/>
      <c r="AS785" s="51"/>
      <c r="AT785" s="51"/>
      <c r="AU785" s="52"/>
      <c r="AV785" s="52"/>
      <c r="AW785" s="52"/>
      <c r="AX785" s="51"/>
      <c r="AY785" s="51"/>
      <c r="AZ785" s="51"/>
      <c r="BA785" s="52"/>
      <c r="BB785" s="52"/>
      <c r="BC785" s="52"/>
    </row>
    <row r="786" spans="1:55" ht="13" x14ac:dyDescent="0.3">
      <c r="A786" s="23">
        <f>'4JSON'!A780</f>
        <v>74201</v>
      </c>
      <c r="B786" s="20" t="str">
        <f>'4JSON'!B780</f>
        <v>Deck Crew, Water Transport</v>
      </c>
      <c r="C786" s="24" t="str">
        <f>'4JSON'!D780</f>
        <v>OMi</v>
      </c>
      <c r="D786" s="24" t="e">
        <f ca="1">ABS(D$5-'4JSON'!C780)</f>
        <v>#VALUE!</v>
      </c>
      <c r="E786" s="24">
        <f ca="1">ABS(E$5-'4JSON'!E780)</f>
        <v>2</v>
      </c>
      <c r="F786" s="24">
        <f ca="1">ABS(F$5-'4JSON'!F780)</f>
        <v>3</v>
      </c>
      <c r="G786" s="24">
        <f ca="1">ABS(G$5-'4JSON'!G780)</f>
        <v>2</v>
      </c>
      <c r="H786" s="24">
        <f ca="1">ABS(H$5-'4JSON'!H780)</f>
        <v>3</v>
      </c>
      <c r="I786" s="24">
        <f>ABS(I$5-'4JSON'!I780)</f>
        <v>0</v>
      </c>
      <c r="J786" s="24">
        <f>ABS(J$5-'4JSON'!J780)</f>
        <v>0</v>
      </c>
      <c r="K786" s="24">
        <f>ABS(K$5-'4JSON'!K780)</f>
        <v>0</v>
      </c>
      <c r="L786" s="24">
        <f>ABS(L$5-'4JSON'!L780)</f>
        <v>0</v>
      </c>
      <c r="M786" s="53" t="e">
        <f t="shared" ca="1" si="11"/>
        <v>#VALUE!</v>
      </c>
      <c r="N786" s="56" t="e">
        <f t="shared" ca="1" si="12"/>
        <v>#VALUE!</v>
      </c>
      <c r="P786" s="51"/>
      <c r="Q786" s="51"/>
      <c r="S786" s="51"/>
      <c r="T786" s="51"/>
      <c r="Z786" s="55" t="str">
        <f t="shared" si="13"/>
        <v>OMI</v>
      </c>
      <c r="AF786" s="51"/>
      <c r="AG786" s="51"/>
      <c r="AH786" s="51"/>
      <c r="AI786" s="52"/>
      <c r="AJ786" s="52"/>
      <c r="AK786" s="52"/>
      <c r="AL786" s="51"/>
      <c r="AM786" s="51"/>
      <c r="AN786" s="51"/>
      <c r="AO786" s="52"/>
      <c r="AP786" s="52"/>
      <c r="AQ786" s="52"/>
      <c r="AR786" s="51"/>
      <c r="AS786" s="51"/>
      <c r="AT786" s="51"/>
      <c r="AU786" s="52"/>
      <c r="AV786" s="52"/>
      <c r="AW786" s="52"/>
      <c r="AX786" s="51"/>
      <c r="AY786" s="51"/>
      <c r="AZ786" s="51"/>
      <c r="BA786" s="52"/>
      <c r="BB786" s="52"/>
      <c r="BC786" s="52"/>
    </row>
    <row r="787" spans="1:55" ht="13" x14ac:dyDescent="0.3">
      <c r="A787" s="23">
        <f>'4JSON'!A781</f>
        <v>33100</v>
      </c>
      <c r="B787" s="20" t="str">
        <f>'4JSON'!B781</f>
        <v>Dental Laboratory Bench Workers</v>
      </c>
      <c r="C787" s="24" t="str">
        <f>'4JSON'!D781</f>
        <v>OMi</v>
      </c>
      <c r="D787" s="24" t="e">
        <f ca="1">ABS(D$5-'4JSON'!C781)</f>
        <v>#VALUE!</v>
      </c>
      <c r="E787" s="24">
        <f ca="1">ABS(E$5-'4JSON'!E781)</f>
        <v>2</v>
      </c>
      <c r="F787" s="24">
        <f ca="1">ABS(F$5-'4JSON'!F781)</f>
        <v>3</v>
      </c>
      <c r="G787" s="24">
        <f ca="1">ABS(G$5-'4JSON'!G781)</f>
        <v>2</v>
      </c>
      <c r="H787" s="24">
        <f ca="1">ABS(H$5-'4JSON'!H781)</f>
        <v>3</v>
      </c>
      <c r="I787" s="24">
        <f>ABS(I$5-'4JSON'!I781)</f>
        <v>0</v>
      </c>
      <c r="J787" s="24">
        <f>ABS(J$5-'4JSON'!J781)</f>
        <v>0</v>
      </c>
      <c r="K787" s="24">
        <f>ABS(K$5-'4JSON'!K781)</f>
        <v>0</v>
      </c>
      <c r="L787" s="24">
        <f>ABS(L$5-'4JSON'!L781)</f>
        <v>0</v>
      </c>
      <c r="M787" s="53" t="e">
        <f t="shared" ca="1" si="11"/>
        <v>#VALUE!</v>
      </c>
      <c r="N787" s="56" t="e">
        <f t="shared" ca="1" si="12"/>
        <v>#VALUE!</v>
      </c>
      <c r="P787" s="51"/>
      <c r="Q787" s="51"/>
      <c r="S787" s="51"/>
      <c r="T787" s="51"/>
      <c r="Z787" s="55" t="str">
        <f t="shared" si="13"/>
        <v>OMI</v>
      </c>
      <c r="AF787" s="51"/>
      <c r="AG787" s="51"/>
      <c r="AH787" s="51"/>
      <c r="AI787" s="52"/>
      <c r="AJ787" s="52"/>
      <c r="AK787" s="52"/>
      <c r="AL787" s="51"/>
      <c r="AM787" s="51"/>
      <c r="AN787" s="51"/>
      <c r="AO787" s="52"/>
      <c r="AP787" s="52"/>
      <c r="AQ787" s="52"/>
      <c r="AR787" s="51"/>
      <c r="AS787" s="51"/>
      <c r="AT787" s="51"/>
      <c r="AU787" s="52"/>
      <c r="AV787" s="52"/>
      <c r="AW787" s="52"/>
      <c r="AX787" s="51"/>
      <c r="AY787" s="51"/>
      <c r="AZ787" s="51"/>
      <c r="BA787" s="52"/>
      <c r="BB787" s="52"/>
      <c r="BC787" s="52"/>
    </row>
    <row r="788" spans="1:55" ht="13" x14ac:dyDescent="0.3">
      <c r="A788" s="23">
        <f>'4JSON'!A782</f>
        <v>72999</v>
      </c>
      <c r="B788" s="20" t="str">
        <f>'4JSON'!B782</f>
        <v>Die Setters</v>
      </c>
      <c r="C788" s="24" t="str">
        <f>'4JSON'!D782</f>
        <v>OMi</v>
      </c>
      <c r="D788" s="24" t="e">
        <f ca="1">ABS(D$5-'4JSON'!C782)</f>
        <v>#VALUE!</v>
      </c>
      <c r="E788" s="24">
        <f ca="1">ABS(E$5-'4JSON'!E782)</f>
        <v>2</v>
      </c>
      <c r="F788" s="24">
        <f ca="1">ABS(F$5-'4JSON'!F782)</f>
        <v>3</v>
      </c>
      <c r="G788" s="24">
        <f ca="1">ABS(G$5-'4JSON'!G782)</f>
        <v>2</v>
      </c>
      <c r="H788" s="24">
        <f ca="1">ABS(H$5-'4JSON'!H782)</f>
        <v>3</v>
      </c>
      <c r="I788" s="24">
        <f>ABS(I$5-'4JSON'!I782)</f>
        <v>0</v>
      </c>
      <c r="J788" s="24">
        <f>ABS(J$5-'4JSON'!J782)</f>
        <v>0</v>
      </c>
      <c r="K788" s="24">
        <f>ABS(K$5-'4JSON'!K782)</f>
        <v>0</v>
      </c>
      <c r="L788" s="24">
        <f>ABS(L$5-'4JSON'!L782)</f>
        <v>0</v>
      </c>
      <c r="M788" s="53" t="e">
        <f t="shared" ca="1" si="11"/>
        <v>#VALUE!</v>
      </c>
      <c r="N788" s="56" t="e">
        <f t="shared" ca="1" si="12"/>
        <v>#VALUE!</v>
      </c>
      <c r="P788" s="51"/>
      <c r="Q788" s="51"/>
      <c r="S788" s="51"/>
      <c r="T788" s="51"/>
      <c r="Z788" s="55" t="str">
        <f t="shared" si="13"/>
        <v>OMI</v>
      </c>
      <c r="AF788" s="51"/>
      <c r="AG788" s="51"/>
      <c r="AH788" s="51"/>
      <c r="AI788" s="52"/>
      <c r="AJ788" s="52"/>
      <c r="AK788" s="52"/>
      <c r="AL788" s="51"/>
      <c r="AM788" s="51"/>
      <c r="AN788" s="51"/>
      <c r="AO788" s="52"/>
      <c r="AP788" s="52"/>
      <c r="AQ788" s="52"/>
      <c r="AR788" s="51"/>
      <c r="AS788" s="51"/>
      <c r="AT788" s="51"/>
      <c r="AU788" s="52"/>
      <c r="AV788" s="52"/>
      <c r="AW788" s="52"/>
      <c r="AX788" s="51"/>
      <c r="AY788" s="51"/>
      <c r="AZ788" s="51"/>
      <c r="BA788" s="52"/>
      <c r="BB788" s="52"/>
      <c r="BC788" s="52"/>
    </row>
    <row r="789" spans="1:55" ht="13" x14ac:dyDescent="0.3">
      <c r="A789" s="23">
        <f>'4JSON'!A783</f>
        <v>73402</v>
      </c>
      <c r="B789" s="20" t="str">
        <f>'4JSON'!B783</f>
        <v>Drillers - Surface Mining, Quarrying and Construction</v>
      </c>
      <c r="C789" s="24" t="str">
        <f>'4JSON'!D783</f>
        <v>OMi</v>
      </c>
      <c r="D789" s="24" t="e">
        <f ca="1">ABS(D$5-'4JSON'!C783)</f>
        <v>#VALUE!</v>
      </c>
      <c r="E789" s="24">
        <f ca="1">ABS(E$5-'4JSON'!E783)</f>
        <v>2</v>
      </c>
      <c r="F789" s="24">
        <f ca="1">ABS(F$5-'4JSON'!F783)</f>
        <v>3</v>
      </c>
      <c r="G789" s="24">
        <f ca="1">ABS(G$5-'4JSON'!G783)</f>
        <v>2</v>
      </c>
      <c r="H789" s="24">
        <f ca="1">ABS(H$5-'4JSON'!H783)</f>
        <v>3</v>
      </c>
      <c r="I789" s="24">
        <f>ABS(I$5-'4JSON'!I783)</f>
        <v>0</v>
      </c>
      <c r="J789" s="24">
        <f>ABS(J$5-'4JSON'!J783)</f>
        <v>0</v>
      </c>
      <c r="K789" s="24">
        <f>ABS(K$5-'4JSON'!K783)</f>
        <v>0</v>
      </c>
      <c r="L789" s="24">
        <f>ABS(L$5-'4JSON'!L783)</f>
        <v>0</v>
      </c>
      <c r="M789" s="53" t="e">
        <f t="shared" ca="1" si="11"/>
        <v>#VALUE!</v>
      </c>
      <c r="N789" s="56" t="e">
        <f t="shared" ca="1" si="12"/>
        <v>#VALUE!</v>
      </c>
      <c r="P789" s="51"/>
      <c r="Q789" s="51"/>
      <c r="S789" s="51"/>
      <c r="T789" s="51"/>
      <c r="Z789" s="55" t="str">
        <f t="shared" si="13"/>
        <v>OMI</v>
      </c>
      <c r="AF789" s="51"/>
      <c r="AG789" s="51"/>
      <c r="AH789" s="51"/>
      <c r="AI789" s="52"/>
      <c r="AJ789" s="52"/>
      <c r="AK789" s="52"/>
      <c r="AL789" s="51"/>
      <c r="AM789" s="51"/>
      <c r="AN789" s="51"/>
      <c r="AO789" s="52"/>
      <c r="AP789" s="52"/>
      <c r="AQ789" s="52"/>
      <c r="AR789" s="51"/>
      <c r="AS789" s="51"/>
      <c r="AT789" s="51"/>
      <c r="AU789" s="52"/>
      <c r="AV789" s="52"/>
      <c r="AW789" s="52"/>
      <c r="AX789" s="51"/>
      <c r="AY789" s="51"/>
      <c r="AZ789" s="51"/>
      <c r="BA789" s="52"/>
      <c r="BB789" s="52"/>
      <c r="BC789" s="52"/>
    </row>
    <row r="790" spans="1:55" ht="13" x14ac:dyDescent="0.3">
      <c r="A790" s="23">
        <f>'4JSON'!A784</f>
        <v>22310</v>
      </c>
      <c r="B790" s="20" t="str">
        <f>'4JSON'!B784</f>
        <v>Electrical and Electronics Engineering Technicians</v>
      </c>
      <c r="C790" s="24" t="str">
        <f>'4JSON'!D784</f>
        <v>OMi</v>
      </c>
      <c r="D790" s="24" t="e">
        <f ca="1">ABS(D$5-'4JSON'!C784)</f>
        <v>#VALUE!</v>
      </c>
      <c r="E790" s="24">
        <f ca="1">ABS(E$5-'4JSON'!E784)</f>
        <v>2</v>
      </c>
      <c r="F790" s="24">
        <f ca="1">ABS(F$5-'4JSON'!F784)</f>
        <v>3</v>
      </c>
      <c r="G790" s="24">
        <f ca="1">ABS(G$5-'4JSON'!G784)</f>
        <v>2</v>
      </c>
      <c r="H790" s="24">
        <f ca="1">ABS(H$5-'4JSON'!H784)</f>
        <v>3</v>
      </c>
      <c r="I790" s="24">
        <f>ABS(I$5-'4JSON'!I784)</f>
        <v>0</v>
      </c>
      <c r="J790" s="24">
        <f>ABS(J$5-'4JSON'!J784)</f>
        <v>0</v>
      </c>
      <c r="K790" s="24">
        <f>ABS(K$5-'4JSON'!K784)</f>
        <v>0</v>
      </c>
      <c r="L790" s="24">
        <f>ABS(L$5-'4JSON'!L784)</f>
        <v>0</v>
      </c>
      <c r="M790" s="53" t="e">
        <f t="shared" ca="1" si="11"/>
        <v>#VALUE!</v>
      </c>
      <c r="N790" s="56" t="e">
        <f t="shared" ca="1" si="12"/>
        <v>#VALUE!</v>
      </c>
      <c r="P790" s="51"/>
      <c r="Q790" s="51"/>
      <c r="S790" s="51"/>
      <c r="T790" s="51"/>
      <c r="Z790" s="55" t="str">
        <f t="shared" si="13"/>
        <v>OMI</v>
      </c>
      <c r="AF790" s="51"/>
      <c r="AG790" s="51"/>
      <c r="AH790" s="51"/>
      <c r="AI790" s="52"/>
      <c r="AJ790" s="52"/>
      <c r="AK790" s="52"/>
      <c r="AL790" s="51"/>
      <c r="AM790" s="51"/>
      <c r="AN790" s="51"/>
      <c r="AO790" s="52"/>
      <c r="AP790" s="52"/>
      <c r="AQ790" s="52"/>
      <c r="AR790" s="51"/>
      <c r="AS790" s="51"/>
      <c r="AT790" s="51"/>
      <c r="AU790" s="52"/>
      <c r="AV790" s="52"/>
      <c r="AW790" s="52"/>
      <c r="AX790" s="51"/>
      <c r="AY790" s="51"/>
      <c r="AZ790" s="51"/>
      <c r="BA790" s="52"/>
      <c r="BB790" s="52"/>
      <c r="BC790" s="52"/>
    </row>
    <row r="791" spans="1:55" ht="13" x14ac:dyDescent="0.3">
      <c r="A791" s="23">
        <f>'4JSON'!A785</f>
        <v>94203</v>
      </c>
      <c r="B791" s="20" t="str">
        <f>'4JSON'!B785</f>
        <v>Electrical Fitters and Wirers, Industrial Electrical Motors and Transformers</v>
      </c>
      <c r="C791" s="24" t="str">
        <f>'4JSON'!D785</f>
        <v>OMi</v>
      </c>
      <c r="D791" s="24" t="e">
        <f ca="1">ABS(D$5-'4JSON'!C785)</f>
        <v>#VALUE!</v>
      </c>
      <c r="E791" s="24">
        <f ca="1">ABS(E$5-'4JSON'!E785)</f>
        <v>2</v>
      </c>
      <c r="F791" s="24">
        <f ca="1">ABS(F$5-'4JSON'!F785)</f>
        <v>3</v>
      </c>
      <c r="G791" s="24">
        <f ca="1">ABS(G$5-'4JSON'!G785)</f>
        <v>2</v>
      </c>
      <c r="H791" s="24">
        <f ca="1">ABS(H$5-'4JSON'!H785)</f>
        <v>3</v>
      </c>
      <c r="I791" s="24">
        <f>ABS(I$5-'4JSON'!I785)</f>
        <v>0</v>
      </c>
      <c r="J791" s="24">
        <f>ABS(J$5-'4JSON'!J785)</f>
        <v>0</v>
      </c>
      <c r="K791" s="24">
        <f>ABS(K$5-'4JSON'!K785)</f>
        <v>0</v>
      </c>
      <c r="L791" s="24">
        <f>ABS(L$5-'4JSON'!L785)</f>
        <v>0</v>
      </c>
      <c r="M791" s="53" t="e">
        <f t="shared" ca="1" si="11"/>
        <v>#VALUE!</v>
      </c>
      <c r="N791" s="56" t="e">
        <f t="shared" ca="1" si="12"/>
        <v>#VALUE!</v>
      </c>
      <c r="P791" s="51"/>
      <c r="Q791" s="51"/>
      <c r="S791" s="51"/>
      <c r="T791" s="51"/>
      <c r="Z791" s="55" t="str">
        <f t="shared" si="13"/>
        <v>OMI</v>
      </c>
      <c r="AF791" s="51"/>
      <c r="AG791" s="51"/>
      <c r="AH791" s="51"/>
      <c r="AI791" s="52"/>
      <c r="AJ791" s="52"/>
      <c r="AK791" s="52"/>
      <c r="AL791" s="51"/>
      <c r="AM791" s="51"/>
      <c r="AN791" s="51"/>
      <c r="AO791" s="52"/>
      <c r="AP791" s="52"/>
      <c r="AQ791" s="52"/>
      <c r="AR791" s="51"/>
      <c r="AS791" s="51"/>
      <c r="AT791" s="51"/>
      <c r="AU791" s="52"/>
      <c r="AV791" s="52"/>
      <c r="AW791" s="52"/>
      <c r="AX791" s="51"/>
      <c r="AY791" s="51"/>
      <c r="AZ791" s="51"/>
      <c r="BA791" s="52"/>
      <c r="BB791" s="52"/>
      <c r="BC791" s="52"/>
    </row>
    <row r="792" spans="1:55" ht="13" x14ac:dyDescent="0.3">
      <c r="A792" s="23">
        <f>'4JSON'!A786</f>
        <v>32123</v>
      </c>
      <c r="B792" s="20" t="str">
        <f>'4JSON'!B786</f>
        <v>Electroencephalographic (EEG) Technologists</v>
      </c>
      <c r="C792" s="24" t="str">
        <f>'4JSON'!D786</f>
        <v>OMi</v>
      </c>
      <c r="D792" s="24" t="e">
        <f ca="1">ABS(D$5-'4JSON'!C786)</f>
        <v>#VALUE!</v>
      </c>
      <c r="E792" s="24">
        <f ca="1">ABS(E$5-'4JSON'!E786)</f>
        <v>2</v>
      </c>
      <c r="F792" s="24">
        <f ca="1">ABS(F$5-'4JSON'!F786)</f>
        <v>3</v>
      </c>
      <c r="G792" s="24">
        <f ca="1">ABS(G$5-'4JSON'!G786)</f>
        <v>2</v>
      </c>
      <c r="H792" s="24">
        <f ca="1">ABS(H$5-'4JSON'!H786)</f>
        <v>3</v>
      </c>
      <c r="I792" s="24">
        <f>ABS(I$5-'4JSON'!I786)</f>
        <v>0</v>
      </c>
      <c r="J792" s="24">
        <f>ABS(J$5-'4JSON'!J786)</f>
        <v>0</v>
      </c>
      <c r="K792" s="24">
        <f>ABS(K$5-'4JSON'!K786)</f>
        <v>0</v>
      </c>
      <c r="L792" s="24">
        <f>ABS(L$5-'4JSON'!L786)</f>
        <v>0</v>
      </c>
      <c r="M792" s="53" t="e">
        <f t="shared" ca="1" si="11"/>
        <v>#VALUE!</v>
      </c>
      <c r="N792" s="56" t="e">
        <f t="shared" ca="1" si="12"/>
        <v>#VALUE!</v>
      </c>
      <c r="P792" s="51"/>
      <c r="Q792" s="51"/>
      <c r="S792" s="51"/>
      <c r="T792" s="51"/>
      <c r="Z792" s="55" t="str">
        <f t="shared" si="13"/>
        <v>OMI</v>
      </c>
      <c r="AF792" s="51"/>
      <c r="AG792" s="51"/>
      <c r="AH792" s="51"/>
      <c r="AI792" s="52"/>
      <c r="AJ792" s="52"/>
      <c r="AK792" s="52"/>
      <c r="AL792" s="51"/>
      <c r="AM792" s="51"/>
      <c r="AN792" s="51"/>
      <c r="AO792" s="52"/>
      <c r="AP792" s="52"/>
      <c r="AQ792" s="52"/>
      <c r="AR792" s="51"/>
      <c r="AS792" s="51"/>
      <c r="AT792" s="51"/>
      <c r="AU792" s="52"/>
      <c r="AV792" s="52"/>
      <c r="AW792" s="52"/>
      <c r="AX792" s="51"/>
      <c r="AY792" s="51"/>
      <c r="AZ792" s="51"/>
      <c r="BA792" s="52"/>
      <c r="BB792" s="52"/>
      <c r="BC792" s="52"/>
    </row>
    <row r="793" spans="1:55" ht="13" x14ac:dyDescent="0.3">
      <c r="A793" s="23">
        <f>'4JSON'!A787</f>
        <v>32123</v>
      </c>
      <c r="B793" s="20" t="str">
        <f>'4JSON'!B787</f>
        <v>Electromyography (EMG) Technologists</v>
      </c>
      <c r="C793" s="24" t="str">
        <f>'4JSON'!D787</f>
        <v>OMi</v>
      </c>
      <c r="D793" s="24" t="e">
        <f ca="1">ABS(D$5-'4JSON'!C787)</f>
        <v>#VALUE!</v>
      </c>
      <c r="E793" s="24">
        <f ca="1">ABS(E$5-'4JSON'!E787)</f>
        <v>2</v>
      </c>
      <c r="F793" s="24">
        <f ca="1">ABS(F$5-'4JSON'!F787)</f>
        <v>3</v>
      </c>
      <c r="G793" s="24">
        <f ca="1">ABS(G$5-'4JSON'!G787)</f>
        <v>2</v>
      </c>
      <c r="H793" s="24">
        <f ca="1">ABS(H$5-'4JSON'!H787)</f>
        <v>3</v>
      </c>
      <c r="I793" s="24">
        <f>ABS(I$5-'4JSON'!I787)</f>
        <v>0</v>
      </c>
      <c r="J793" s="24">
        <f>ABS(J$5-'4JSON'!J787)</f>
        <v>0</v>
      </c>
      <c r="K793" s="24">
        <f>ABS(K$5-'4JSON'!K787)</f>
        <v>0</v>
      </c>
      <c r="L793" s="24">
        <f>ABS(L$5-'4JSON'!L787)</f>
        <v>0</v>
      </c>
      <c r="M793" s="53" t="e">
        <f t="shared" ca="1" si="11"/>
        <v>#VALUE!</v>
      </c>
      <c r="N793" s="56" t="e">
        <f t="shared" ca="1" si="12"/>
        <v>#VALUE!</v>
      </c>
      <c r="P793" s="51"/>
      <c r="Q793" s="51"/>
      <c r="S793" s="51"/>
      <c r="T793" s="51"/>
      <c r="Z793" s="55" t="str">
        <f t="shared" si="13"/>
        <v>OMI</v>
      </c>
      <c r="AF793" s="51"/>
      <c r="AG793" s="51"/>
      <c r="AH793" s="51"/>
      <c r="AI793" s="52"/>
      <c r="AJ793" s="52"/>
      <c r="AK793" s="52"/>
      <c r="AL793" s="51"/>
      <c r="AM793" s="51"/>
      <c r="AN793" s="51"/>
      <c r="AO793" s="52"/>
      <c r="AP793" s="52"/>
      <c r="AQ793" s="52"/>
      <c r="AR793" s="51"/>
      <c r="AS793" s="51"/>
      <c r="AT793" s="51"/>
      <c r="AU793" s="52"/>
      <c r="AV793" s="52"/>
      <c r="AW793" s="52"/>
      <c r="AX793" s="51"/>
      <c r="AY793" s="51"/>
      <c r="AZ793" s="51"/>
      <c r="BA793" s="52"/>
      <c r="BB793" s="52"/>
      <c r="BC793" s="52"/>
    </row>
    <row r="794" spans="1:55" ht="13" x14ac:dyDescent="0.3">
      <c r="A794" s="23">
        <f>'4JSON'!A788</f>
        <v>94201</v>
      </c>
      <c r="B794" s="20" t="str">
        <f>'4JSON'!B788</f>
        <v>Electronics Assemblers</v>
      </c>
      <c r="C794" s="24" t="str">
        <f>'4JSON'!D788</f>
        <v>OMi</v>
      </c>
      <c r="D794" s="24" t="e">
        <f ca="1">ABS(D$5-'4JSON'!C788)</f>
        <v>#VALUE!</v>
      </c>
      <c r="E794" s="24">
        <f ca="1">ABS(E$5-'4JSON'!E788)</f>
        <v>2</v>
      </c>
      <c r="F794" s="24">
        <f ca="1">ABS(F$5-'4JSON'!F788)</f>
        <v>3</v>
      </c>
      <c r="G794" s="24">
        <f ca="1">ABS(G$5-'4JSON'!G788)</f>
        <v>2</v>
      </c>
      <c r="H794" s="24">
        <f ca="1">ABS(H$5-'4JSON'!H788)</f>
        <v>3</v>
      </c>
      <c r="I794" s="24">
        <f>ABS(I$5-'4JSON'!I788)</f>
        <v>0</v>
      </c>
      <c r="J794" s="24">
        <f>ABS(J$5-'4JSON'!J788)</f>
        <v>0</v>
      </c>
      <c r="K794" s="24">
        <f>ABS(K$5-'4JSON'!K788)</f>
        <v>0</v>
      </c>
      <c r="L794" s="24">
        <f>ABS(L$5-'4JSON'!L788)</f>
        <v>0</v>
      </c>
      <c r="M794" s="53" t="e">
        <f t="shared" ca="1" si="11"/>
        <v>#VALUE!</v>
      </c>
      <c r="N794" s="56" t="e">
        <f t="shared" ca="1" si="12"/>
        <v>#VALUE!</v>
      </c>
      <c r="P794" s="51"/>
      <c r="Q794" s="51"/>
      <c r="S794" s="51"/>
      <c r="T794" s="51"/>
      <c r="Z794" s="55" t="str">
        <f t="shared" si="13"/>
        <v>OMI</v>
      </c>
      <c r="AF794" s="51"/>
      <c r="AG794" s="51"/>
      <c r="AH794" s="51"/>
      <c r="AI794" s="52"/>
      <c r="AJ794" s="52"/>
      <c r="AK794" s="52"/>
      <c r="AL794" s="51"/>
      <c r="AM794" s="51"/>
      <c r="AN794" s="51"/>
      <c r="AO794" s="52"/>
      <c r="AP794" s="52"/>
      <c r="AQ794" s="52"/>
      <c r="AR794" s="51"/>
      <c r="AS794" s="51"/>
      <c r="AT794" s="51"/>
      <c r="AU794" s="52"/>
      <c r="AV794" s="52"/>
      <c r="AW794" s="52"/>
      <c r="AX794" s="51"/>
      <c r="AY794" s="51"/>
      <c r="AZ794" s="51"/>
      <c r="BA794" s="52"/>
      <c r="BB794" s="52"/>
      <c r="BC794" s="52"/>
    </row>
    <row r="795" spans="1:55" ht="13" x14ac:dyDescent="0.3">
      <c r="A795" s="23">
        <f>'4JSON'!A789</f>
        <v>94201</v>
      </c>
      <c r="B795" s="20" t="str">
        <f>'4JSON'!B789</f>
        <v>Electronics Fabricators</v>
      </c>
      <c r="C795" s="24" t="str">
        <f>'4JSON'!D789</f>
        <v>OMi</v>
      </c>
      <c r="D795" s="24" t="e">
        <f ca="1">ABS(D$5-'4JSON'!C789)</f>
        <v>#VALUE!</v>
      </c>
      <c r="E795" s="24">
        <f ca="1">ABS(E$5-'4JSON'!E789)</f>
        <v>2</v>
      </c>
      <c r="F795" s="24">
        <f ca="1">ABS(F$5-'4JSON'!F789)</f>
        <v>3</v>
      </c>
      <c r="G795" s="24">
        <f ca="1">ABS(G$5-'4JSON'!G789)</f>
        <v>2</v>
      </c>
      <c r="H795" s="24">
        <f ca="1">ABS(H$5-'4JSON'!H789)</f>
        <v>3</v>
      </c>
      <c r="I795" s="24">
        <f>ABS(I$5-'4JSON'!I789)</f>
        <v>0</v>
      </c>
      <c r="J795" s="24">
        <f>ABS(J$5-'4JSON'!J789)</f>
        <v>0</v>
      </c>
      <c r="K795" s="24">
        <f>ABS(K$5-'4JSON'!K789)</f>
        <v>0</v>
      </c>
      <c r="L795" s="24">
        <f>ABS(L$5-'4JSON'!L789)</f>
        <v>0</v>
      </c>
      <c r="M795" s="53" t="e">
        <f t="shared" ca="1" si="11"/>
        <v>#VALUE!</v>
      </c>
      <c r="N795" s="56" t="e">
        <f t="shared" ca="1" si="12"/>
        <v>#VALUE!</v>
      </c>
      <c r="P795" s="51"/>
      <c r="Q795" s="51"/>
      <c r="S795" s="51"/>
      <c r="T795" s="51"/>
      <c r="Z795" s="55" t="str">
        <f t="shared" si="13"/>
        <v>OMI</v>
      </c>
      <c r="AF795" s="51"/>
      <c r="AG795" s="51"/>
      <c r="AH795" s="51"/>
      <c r="AI795" s="52"/>
      <c r="AJ795" s="52"/>
      <c r="AK795" s="52"/>
      <c r="AL795" s="51"/>
      <c r="AM795" s="51"/>
      <c r="AN795" s="51"/>
      <c r="AO795" s="52"/>
      <c r="AP795" s="52"/>
      <c r="AQ795" s="52"/>
      <c r="AR795" s="51"/>
      <c r="AS795" s="51"/>
      <c r="AT795" s="51"/>
      <c r="AU795" s="52"/>
      <c r="AV795" s="52"/>
      <c r="AW795" s="52"/>
      <c r="AX795" s="51"/>
      <c r="AY795" s="51"/>
      <c r="AZ795" s="51"/>
      <c r="BA795" s="52"/>
      <c r="BB795" s="52"/>
      <c r="BC795" s="52"/>
    </row>
    <row r="796" spans="1:55" ht="13" x14ac:dyDescent="0.3">
      <c r="A796" s="23">
        <f>'4JSON'!A790</f>
        <v>94111</v>
      </c>
      <c r="B796" s="20" t="str">
        <f>'4JSON'!B790</f>
        <v>Extruding Process Operators - Plastics Processing</v>
      </c>
      <c r="C796" s="24" t="str">
        <f>'4JSON'!D790</f>
        <v>OMi</v>
      </c>
      <c r="D796" s="24" t="e">
        <f ca="1">ABS(D$5-'4JSON'!C790)</f>
        <v>#VALUE!</v>
      </c>
      <c r="E796" s="24">
        <f ca="1">ABS(E$5-'4JSON'!E790)</f>
        <v>2</v>
      </c>
      <c r="F796" s="24">
        <f ca="1">ABS(F$5-'4JSON'!F790)</f>
        <v>3</v>
      </c>
      <c r="G796" s="24">
        <f ca="1">ABS(G$5-'4JSON'!G790)</f>
        <v>2</v>
      </c>
      <c r="H796" s="24">
        <f ca="1">ABS(H$5-'4JSON'!H790)</f>
        <v>3</v>
      </c>
      <c r="I796" s="24">
        <f>ABS(I$5-'4JSON'!I790)</f>
        <v>0</v>
      </c>
      <c r="J796" s="24">
        <f>ABS(J$5-'4JSON'!J790)</f>
        <v>0</v>
      </c>
      <c r="K796" s="24">
        <f>ABS(K$5-'4JSON'!K790)</f>
        <v>0</v>
      </c>
      <c r="L796" s="24">
        <f>ABS(L$5-'4JSON'!L790)</f>
        <v>0</v>
      </c>
      <c r="M796" s="53" t="e">
        <f t="shared" ca="1" si="11"/>
        <v>#VALUE!</v>
      </c>
      <c r="N796" s="56" t="e">
        <f t="shared" ca="1" si="12"/>
        <v>#VALUE!</v>
      </c>
      <c r="P796" s="51"/>
      <c r="Q796" s="51"/>
      <c r="S796" s="51"/>
      <c r="T796" s="51"/>
      <c r="Z796" s="55" t="str">
        <f t="shared" si="13"/>
        <v>OMI</v>
      </c>
      <c r="AF796" s="51"/>
      <c r="AG796" s="51"/>
      <c r="AH796" s="51"/>
      <c r="AI796" s="52"/>
      <c r="AJ796" s="52"/>
      <c r="AK796" s="52"/>
      <c r="AL796" s="51"/>
      <c r="AM796" s="51"/>
      <c r="AN796" s="51"/>
      <c r="AO796" s="52"/>
      <c r="AP796" s="52"/>
      <c r="AQ796" s="52"/>
      <c r="AR796" s="51"/>
      <c r="AS796" s="51"/>
      <c r="AT796" s="51"/>
      <c r="AU796" s="52"/>
      <c r="AV796" s="52"/>
      <c r="AW796" s="52"/>
      <c r="AX796" s="51"/>
      <c r="AY796" s="51"/>
      <c r="AZ796" s="51"/>
      <c r="BA796" s="52"/>
      <c r="BB796" s="52"/>
      <c r="BC796" s="52"/>
    </row>
    <row r="797" spans="1:55" ht="13" x14ac:dyDescent="0.3">
      <c r="A797" s="23">
        <f>'4JSON'!A791</f>
        <v>94142</v>
      </c>
      <c r="B797" s="20" t="str">
        <f>'4JSON'!B791</f>
        <v>Fish Plant Machine Operators</v>
      </c>
      <c r="C797" s="24" t="str">
        <f>'4JSON'!D791</f>
        <v>OMi</v>
      </c>
      <c r="D797" s="24" t="e">
        <f ca="1">ABS(D$5-'4JSON'!C791)</f>
        <v>#VALUE!</v>
      </c>
      <c r="E797" s="24">
        <f ca="1">ABS(E$5-'4JSON'!E791)</f>
        <v>2</v>
      </c>
      <c r="F797" s="24">
        <f ca="1">ABS(F$5-'4JSON'!F791)</f>
        <v>3</v>
      </c>
      <c r="G797" s="24">
        <f ca="1">ABS(G$5-'4JSON'!G791)</f>
        <v>2</v>
      </c>
      <c r="H797" s="24">
        <f ca="1">ABS(H$5-'4JSON'!H791)</f>
        <v>3</v>
      </c>
      <c r="I797" s="24">
        <f>ABS(I$5-'4JSON'!I791)</f>
        <v>0</v>
      </c>
      <c r="J797" s="24">
        <f>ABS(J$5-'4JSON'!J791)</f>
        <v>0</v>
      </c>
      <c r="K797" s="24">
        <f>ABS(K$5-'4JSON'!K791)</f>
        <v>0</v>
      </c>
      <c r="L797" s="24">
        <f>ABS(L$5-'4JSON'!L791)</f>
        <v>0</v>
      </c>
      <c r="M797" s="53" t="e">
        <f t="shared" ca="1" si="11"/>
        <v>#VALUE!</v>
      </c>
      <c r="N797" s="56" t="e">
        <f t="shared" ca="1" si="12"/>
        <v>#VALUE!</v>
      </c>
      <c r="P797" s="51"/>
      <c r="Q797" s="51"/>
      <c r="S797" s="51"/>
      <c r="T797" s="51"/>
      <c r="Z797" s="55" t="str">
        <f t="shared" si="13"/>
        <v>OMI</v>
      </c>
      <c r="AF797" s="51"/>
      <c r="AG797" s="51"/>
      <c r="AH797" s="51"/>
      <c r="AI797" s="52"/>
      <c r="AJ797" s="52"/>
      <c r="AK797" s="52"/>
      <c r="AL797" s="51"/>
      <c r="AM797" s="51"/>
      <c r="AN797" s="51"/>
      <c r="AO797" s="52"/>
      <c r="AP797" s="52"/>
      <c r="AQ797" s="52"/>
      <c r="AR797" s="51"/>
      <c r="AS797" s="51"/>
      <c r="AT797" s="51"/>
      <c r="AU797" s="52"/>
      <c r="AV797" s="52"/>
      <c r="AW797" s="52"/>
      <c r="AX797" s="51"/>
      <c r="AY797" s="51"/>
      <c r="AZ797" s="51"/>
      <c r="BA797" s="52"/>
      <c r="BB797" s="52"/>
      <c r="BC797" s="52"/>
    </row>
    <row r="798" spans="1:55" ht="13" x14ac:dyDescent="0.3">
      <c r="A798" s="23">
        <f>'4JSON'!A792</f>
        <v>94101</v>
      </c>
      <c r="B798" s="20" t="str">
        <f>'4JSON'!B792</f>
        <v>Foundry Furnace Operators</v>
      </c>
      <c r="C798" s="24" t="str">
        <f>'4JSON'!D792</f>
        <v>OMi</v>
      </c>
      <c r="D798" s="24" t="e">
        <f ca="1">ABS(D$5-'4JSON'!C792)</f>
        <v>#VALUE!</v>
      </c>
      <c r="E798" s="24">
        <f ca="1">ABS(E$5-'4JSON'!E792)</f>
        <v>2</v>
      </c>
      <c r="F798" s="24">
        <f ca="1">ABS(F$5-'4JSON'!F792)</f>
        <v>3</v>
      </c>
      <c r="G798" s="24">
        <f ca="1">ABS(G$5-'4JSON'!G792)</f>
        <v>2</v>
      </c>
      <c r="H798" s="24">
        <f ca="1">ABS(H$5-'4JSON'!H792)</f>
        <v>3</v>
      </c>
      <c r="I798" s="24">
        <f>ABS(I$5-'4JSON'!I792)</f>
        <v>0</v>
      </c>
      <c r="J798" s="24">
        <f>ABS(J$5-'4JSON'!J792)</f>
        <v>0</v>
      </c>
      <c r="K798" s="24">
        <f>ABS(K$5-'4JSON'!K792)</f>
        <v>0</v>
      </c>
      <c r="L798" s="24">
        <f>ABS(L$5-'4JSON'!L792)</f>
        <v>0</v>
      </c>
      <c r="M798" s="53" t="e">
        <f t="shared" ca="1" si="11"/>
        <v>#VALUE!</v>
      </c>
      <c r="N798" s="56" t="e">
        <f t="shared" ca="1" si="12"/>
        <v>#VALUE!</v>
      </c>
      <c r="P798" s="51"/>
      <c r="Q798" s="51"/>
      <c r="S798" s="51"/>
      <c r="T798" s="51"/>
      <c r="Z798" s="55" t="str">
        <f t="shared" si="13"/>
        <v>OMI</v>
      </c>
      <c r="AF798" s="51"/>
      <c r="AG798" s="51"/>
      <c r="AH798" s="51"/>
      <c r="AI798" s="52"/>
      <c r="AJ798" s="52"/>
      <c r="AK798" s="52"/>
      <c r="AL798" s="51"/>
      <c r="AM798" s="51"/>
      <c r="AN798" s="51"/>
      <c r="AO798" s="52"/>
      <c r="AP798" s="52"/>
      <c r="AQ798" s="52"/>
      <c r="AR798" s="51"/>
      <c r="AS798" s="51"/>
      <c r="AT798" s="51"/>
      <c r="AU798" s="52"/>
      <c r="AV798" s="52"/>
      <c r="AW798" s="52"/>
      <c r="AX798" s="51"/>
      <c r="AY798" s="51"/>
      <c r="AZ798" s="51"/>
      <c r="BA798" s="52"/>
      <c r="BB798" s="52"/>
      <c r="BC798" s="52"/>
    </row>
    <row r="799" spans="1:55" ht="13" x14ac:dyDescent="0.3">
      <c r="A799" s="23">
        <f>'4JSON'!A793</f>
        <v>94210</v>
      </c>
      <c r="B799" s="20" t="str">
        <f>'4JSON'!B793</f>
        <v>Furniture and Fixture Assemblers</v>
      </c>
      <c r="C799" s="24" t="str">
        <f>'4JSON'!D793</f>
        <v>OMi</v>
      </c>
      <c r="D799" s="24" t="e">
        <f ca="1">ABS(D$5-'4JSON'!C793)</f>
        <v>#VALUE!</v>
      </c>
      <c r="E799" s="24">
        <f ca="1">ABS(E$5-'4JSON'!E793)</f>
        <v>2</v>
      </c>
      <c r="F799" s="24">
        <f ca="1">ABS(F$5-'4JSON'!F793)</f>
        <v>3</v>
      </c>
      <c r="G799" s="24">
        <f ca="1">ABS(G$5-'4JSON'!G793)</f>
        <v>2</v>
      </c>
      <c r="H799" s="24">
        <f ca="1">ABS(H$5-'4JSON'!H793)</f>
        <v>3</v>
      </c>
      <c r="I799" s="24">
        <f>ABS(I$5-'4JSON'!I793)</f>
        <v>0</v>
      </c>
      <c r="J799" s="24">
        <f>ABS(J$5-'4JSON'!J793)</f>
        <v>0</v>
      </c>
      <c r="K799" s="24">
        <f>ABS(K$5-'4JSON'!K793)</f>
        <v>0</v>
      </c>
      <c r="L799" s="24">
        <f>ABS(L$5-'4JSON'!L793)</f>
        <v>0</v>
      </c>
      <c r="M799" s="53" t="e">
        <f t="shared" ca="1" si="11"/>
        <v>#VALUE!</v>
      </c>
      <c r="N799" s="56" t="e">
        <f t="shared" ca="1" si="12"/>
        <v>#VALUE!</v>
      </c>
      <c r="P799" s="51"/>
      <c r="Q799" s="51"/>
      <c r="S799" s="51"/>
      <c r="T799" s="51"/>
      <c r="Z799" s="55" t="str">
        <f t="shared" si="13"/>
        <v>OMI</v>
      </c>
      <c r="AF799" s="51"/>
      <c r="AG799" s="51"/>
      <c r="AH799" s="51"/>
      <c r="AI799" s="52"/>
      <c r="AJ799" s="52"/>
      <c r="AK799" s="52"/>
      <c r="AL799" s="51"/>
      <c r="AM799" s="51"/>
      <c r="AN799" s="51"/>
      <c r="AO799" s="52"/>
      <c r="AP799" s="52"/>
      <c r="AQ799" s="52"/>
      <c r="AR799" s="51"/>
      <c r="AS799" s="51"/>
      <c r="AT799" s="51"/>
      <c r="AU799" s="52"/>
      <c r="AV799" s="52"/>
      <c r="AW799" s="52"/>
      <c r="AX799" s="51"/>
      <c r="AY799" s="51"/>
      <c r="AZ799" s="51"/>
      <c r="BA799" s="52"/>
      <c r="BB799" s="52"/>
      <c r="BC799" s="52"/>
    </row>
    <row r="800" spans="1:55" ht="13" x14ac:dyDescent="0.3">
      <c r="A800" s="23">
        <f>'4JSON'!A794</f>
        <v>52119</v>
      </c>
      <c r="B800" s="20" t="str">
        <f>'4JSON'!B794</f>
        <v>Gaffers and Lighting Technicians</v>
      </c>
      <c r="C800" s="24" t="str">
        <f>'4JSON'!D794</f>
        <v>OMi</v>
      </c>
      <c r="D800" s="24" t="e">
        <f ca="1">ABS(D$5-'4JSON'!C794)</f>
        <v>#VALUE!</v>
      </c>
      <c r="E800" s="24">
        <f ca="1">ABS(E$5-'4JSON'!E794)</f>
        <v>2</v>
      </c>
      <c r="F800" s="24">
        <f ca="1">ABS(F$5-'4JSON'!F794)</f>
        <v>3</v>
      </c>
      <c r="G800" s="24">
        <f ca="1">ABS(G$5-'4JSON'!G794)</f>
        <v>2</v>
      </c>
      <c r="H800" s="24">
        <f ca="1">ABS(H$5-'4JSON'!H794)</f>
        <v>3</v>
      </c>
      <c r="I800" s="24">
        <f>ABS(I$5-'4JSON'!I794)</f>
        <v>0</v>
      </c>
      <c r="J800" s="24">
        <f>ABS(J$5-'4JSON'!J794)</f>
        <v>0</v>
      </c>
      <c r="K800" s="24">
        <f>ABS(K$5-'4JSON'!K794)</f>
        <v>0</v>
      </c>
      <c r="L800" s="24">
        <f>ABS(L$5-'4JSON'!L794)</f>
        <v>0</v>
      </c>
      <c r="M800" s="53" t="e">
        <f t="shared" ca="1" si="11"/>
        <v>#VALUE!</v>
      </c>
      <c r="N800" s="56" t="e">
        <f t="shared" ca="1" si="12"/>
        <v>#VALUE!</v>
      </c>
      <c r="P800" s="51"/>
      <c r="Q800" s="51"/>
      <c r="S800" s="51"/>
      <c r="T800" s="51"/>
      <c r="Z800" s="55" t="str">
        <f t="shared" si="13"/>
        <v>OMI</v>
      </c>
      <c r="AF800" s="51"/>
      <c r="AG800" s="51"/>
      <c r="AH800" s="51"/>
      <c r="AI800" s="52"/>
      <c r="AJ800" s="52"/>
      <c r="AK800" s="52"/>
      <c r="AL800" s="51"/>
      <c r="AM800" s="51"/>
      <c r="AN800" s="51"/>
      <c r="AO800" s="52"/>
      <c r="AP800" s="52"/>
      <c r="AQ800" s="52"/>
      <c r="AR800" s="51"/>
      <c r="AS800" s="51"/>
      <c r="AT800" s="51"/>
      <c r="AU800" s="52"/>
      <c r="AV800" s="52"/>
      <c r="AW800" s="52"/>
      <c r="AX800" s="51"/>
      <c r="AY800" s="51"/>
      <c r="AZ800" s="51"/>
      <c r="BA800" s="52"/>
      <c r="BB800" s="52"/>
      <c r="BC800" s="52"/>
    </row>
    <row r="801" spans="1:55" ht="13" x14ac:dyDescent="0.3">
      <c r="A801" s="23">
        <f>'4JSON'!A795</f>
        <v>72302</v>
      </c>
      <c r="B801" s="20" t="str">
        <f>'4JSON'!B795</f>
        <v>Gas Fitters</v>
      </c>
      <c r="C801" s="24" t="str">
        <f>'4JSON'!D795</f>
        <v>OMi</v>
      </c>
      <c r="D801" s="24" t="e">
        <f ca="1">ABS(D$5-'4JSON'!C795)</f>
        <v>#VALUE!</v>
      </c>
      <c r="E801" s="24">
        <f ca="1">ABS(E$5-'4JSON'!E795)</f>
        <v>2</v>
      </c>
      <c r="F801" s="24">
        <f ca="1">ABS(F$5-'4JSON'!F795)</f>
        <v>3</v>
      </c>
      <c r="G801" s="24">
        <f ca="1">ABS(G$5-'4JSON'!G795)</f>
        <v>2</v>
      </c>
      <c r="H801" s="24">
        <f ca="1">ABS(H$5-'4JSON'!H795)</f>
        <v>3</v>
      </c>
      <c r="I801" s="24">
        <f>ABS(I$5-'4JSON'!I795)</f>
        <v>0</v>
      </c>
      <c r="J801" s="24">
        <f>ABS(J$5-'4JSON'!J795)</f>
        <v>0</v>
      </c>
      <c r="K801" s="24">
        <f>ABS(K$5-'4JSON'!K795)</f>
        <v>0</v>
      </c>
      <c r="L801" s="24">
        <f>ABS(L$5-'4JSON'!L795)</f>
        <v>0</v>
      </c>
      <c r="M801" s="53" t="e">
        <f t="shared" ca="1" si="11"/>
        <v>#VALUE!</v>
      </c>
      <c r="N801" s="56" t="e">
        <f t="shared" ca="1" si="12"/>
        <v>#VALUE!</v>
      </c>
      <c r="P801" s="51"/>
      <c r="Q801" s="51"/>
      <c r="S801" s="51"/>
      <c r="T801" s="51"/>
      <c r="Z801" s="55" t="str">
        <f t="shared" si="13"/>
        <v>OMI</v>
      </c>
      <c r="AF801" s="51"/>
      <c r="AG801" s="51"/>
      <c r="AH801" s="51"/>
      <c r="AI801" s="52"/>
      <c r="AJ801" s="52"/>
      <c r="AK801" s="52"/>
      <c r="AL801" s="51"/>
      <c r="AM801" s="51"/>
      <c r="AN801" s="51"/>
      <c r="AO801" s="52"/>
      <c r="AP801" s="52"/>
      <c r="AQ801" s="52"/>
      <c r="AR801" s="51"/>
      <c r="AS801" s="51"/>
      <c r="AT801" s="51"/>
      <c r="AU801" s="52"/>
      <c r="AV801" s="52"/>
      <c r="AW801" s="52"/>
      <c r="AX801" s="51"/>
      <c r="AY801" s="51"/>
      <c r="AZ801" s="51"/>
      <c r="BA801" s="52"/>
      <c r="BB801" s="52"/>
      <c r="BC801" s="52"/>
    </row>
    <row r="802" spans="1:55" ht="13" x14ac:dyDescent="0.3">
      <c r="A802" s="23">
        <f>'4JSON'!A796</f>
        <v>14100</v>
      </c>
      <c r="B802" s="20" t="str">
        <f>'4JSON'!B796</f>
        <v>General Office Clerks</v>
      </c>
      <c r="C802" s="24" t="str">
        <f>'4JSON'!D796</f>
        <v>OMi</v>
      </c>
      <c r="D802" s="24" t="e">
        <f ca="1">ABS(D$5-'4JSON'!C796)</f>
        <v>#VALUE!</v>
      </c>
      <c r="E802" s="24">
        <f ca="1">ABS(E$5-'4JSON'!E796)</f>
        <v>2</v>
      </c>
      <c r="F802" s="24">
        <f ca="1">ABS(F$5-'4JSON'!F796)</f>
        <v>3</v>
      </c>
      <c r="G802" s="24">
        <f ca="1">ABS(G$5-'4JSON'!G796)</f>
        <v>2</v>
      </c>
      <c r="H802" s="24">
        <f ca="1">ABS(H$5-'4JSON'!H796)</f>
        <v>3</v>
      </c>
      <c r="I802" s="24">
        <f>ABS(I$5-'4JSON'!I796)</f>
        <v>0</v>
      </c>
      <c r="J802" s="24">
        <f>ABS(J$5-'4JSON'!J796)</f>
        <v>0</v>
      </c>
      <c r="K802" s="24">
        <f>ABS(K$5-'4JSON'!K796)</f>
        <v>0</v>
      </c>
      <c r="L802" s="24">
        <f>ABS(L$5-'4JSON'!L796)</f>
        <v>0</v>
      </c>
      <c r="M802" s="53" t="e">
        <f t="shared" ca="1" si="11"/>
        <v>#VALUE!</v>
      </c>
      <c r="N802" s="56" t="e">
        <f t="shared" ca="1" si="12"/>
        <v>#VALUE!</v>
      </c>
      <c r="P802" s="51"/>
      <c r="Q802" s="51"/>
      <c r="S802" s="51"/>
      <c r="T802" s="51"/>
      <c r="Z802" s="55" t="str">
        <f t="shared" si="13"/>
        <v>OMI</v>
      </c>
      <c r="AF802" s="51"/>
      <c r="AG802" s="51"/>
      <c r="AH802" s="51"/>
      <c r="AI802" s="52"/>
      <c r="AJ802" s="52"/>
      <c r="AK802" s="52"/>
      <c r="AL802" s="51"/>
      <c r="AM802" s="51"/>
      <c r="AN802" s="51"/>
      <c r="AO802" s="52"/>
      <c r="AP802" s="52"/>
      <c r="AQ802" s="52"/>
      <c r="AR802" s="51"/>
      <c r="AS802" s="51"/>
      <c r="AT802" s="51"/>
      <c r="AU802" s="52"/>
      <c r="AV802" s="52"/>
      <c r="AW802" s="52"/>
      <c r="AX802" s="51"/>
      <c r="AY802" s="51"/>
      <c r="AZ802" s="51"/>
      <c r="BA802" s="52"/>
      <c r="BB802" s="52"/>
      <c r="BC802" s="52"/>
    </row>
    <row r="803" spans="1:55" ht="13" x14ac:dyDescent="0.3">
      <c r="A803" s="23">
        <f>'4JSON'!A797</f>
        <v>22101</v>
      </c>
      <c r="B803" s="20" t="str">
        <f>'4JSON'!B797</f>
        <v>Geological and Mineral Technicians</v>
      </c>
      <c r="C803" s="24" t="str">
        <f>'4JSON'!D797</f>
        <v>OMi</v>
      </c>
      <c r="D803" s="24" t="e">
        <f ca="1">ABS(D$5-'4JSON'!C797)</f>
        <v>#VALUE!</v>
      </c>
      <c r="E803" s="24">
        <f ca="1">ABS(E$5-'4JSON'!E797)</f>
        <v>2</v>
      </c>
      <c r="F803" s="24">
        <f ca="1">ABS(F$5-'4JSON'!F797)</f>
        <v>3</v>
      </c>
      <c r="G803" s="24">
        <f ca="1">ABS(G$5-'4JSON'!G797)</f>
        <v>2</v>
      </c>
      <c r="H803" s="24">
        <f ca="1">ABS(H$5-'4JSON'!H797)</f>
        <v>3</v>
      </c>
      <c r="I803" s="24">
        <f>ABS(I$5-'4JSON'!I797)</f>
        <v>0</v>
      </c>
      <c r="J803" s="24">
        <f>ABS(J$5-'4JSON'!J797)</f>
        <v>0</v>
      </c>
      <c r="K803" s="24">
        <f>ABS(K$5-'4JSON'!K797)</f>
        <v>0</v>
      </c>
      <c r="L803" s="24">
        <f>ABS(L$5-'4JSON'!L797)</f>
        <v>0</v>
      </c>
      <c r="M803" s="53" t="e">
        <f t="shared" ca="1" si="11"/>
        <v>#VALUE!</v>
      </c>
      <c r="N803" s="56" t="e">
        <f t="shared" ca="1" si="12"/>
        <v>#VALUE!</v>
      </c>
      <c r="P803" s="51"/>
      <c r="Q803" s="51"/>
      <c r="S803" s="51"/>
      <c r="T803" s="51"/>
      <c r="Z803" s="55" t="str">
        <f t="shared" si="13"/>
        <v>OMI</v>
      </c>
      <c r="AF803" s="51"/>
      <c r="AG803" s="51"/>
      <c r="AH803" s="51"/>
      <c r="AI803" s="52"/>
      <c r="AJ803" s="52"/>
      <c r="AK803" s="52"/>
      <c r="AL803" s="51"/>
      <c r="AM803" s="51"/>
      <c r="AN803" s="51"/>
      <c r="AO803" s="52"/>
      <c r="AP803" s="52"/>
      <c r="AQ803" s="52"/>
      <c r="AR803" s="51"/>
      <c r="AS803" s="51"/>
      <c r="AT803" s="51"/>
      <c r="AU803" s="52"/>
      <c r="AV803" s="52"/>
      <c r="AW803" s="52"/>
      <c r="AX803" s="51"/>
      <c r="AY803" s="51"/>
      <c r="AZ803" s="51"/>
      <c r="BA803" s="52"/>
      <c r="BB803" s="52"/>
      <c r="BC803" s="52"/>
    </row>
    <row r="804" spans="1:55" ht="13" x14ac:dyDescent="0.3">
      <c r="A804" s="23">
        <f>'4JSON'!A798</f>
        <v>94102</v>
      </c>
      <c r="B804" s="20" t="str">
        <f>'4JSON'!B798</f>
        <v>Glass Cutters</v>
      </c>
      <c r="C804" s="24" t="str">
        <f>'4JSON'!D798</f>
        <v>OMi</v>
      </c>
      <c r="D804" s="24" t="e">
        <f ca="1">ABS(D$5-'4JSON'!C798)</f>
        <v>#VALUE!</v>
      </c>
      <c r="E804" s="24">
        <f ca="1">ABS(E$5-'4JSON'!E798)</f>
        <v>2</v>
      </c>
      <c r="F804" s="24">
        <f ca="1">ABS(F$5-'4JSON'!F798)</f>
        <v>3</v>
      </c>
      <c r="G804" s="24">
        <f ca="1">ABS(G$5-'4JSON'!G798)</f>
        <v>2</v>
      </c>
      <c r="H804" s="24">
        <f ca="1">ABS(H$5-'4JSON'!H798)</f>
        <v>3</v>
      </c>
      <c r="I804" s="24">
        <f>ABS(I$5-'4JSON'!I798)</f>
        <v>0</v>
      </c>
      <c r="J804" s="24">
        <f>ABS(J$5-'4JSON'!J798)</f>
        <v>0</v>
      </c>
      <c r="K804" s="24">
        <f>ABS(K$5-'4JSON'!K798)</f>
        <v>0</v>
      </c>
      <c r="L804" s="24">
        <f>ABS(L$5-'4JSON'!L798)</f>
        <v>0</v>
      </c>
      <c r="M804" s="53" t="e">
        <f t="shared" ca="1" si="11"/>
        <v>#VALUE!</v>
      </c>
      <c r="N804" s="56" t="e">
        <f t="shared" ca="1" si="12"/>
        <v>#VALUE!</v>
      </c>
      <c r="P804" s="51"/>
      <c r="Q804" s="51"/>
      <c r="S804" s="51"/>
      <c r="T804" s="51"/>
      <c r="Z804" s="55" t="str">
        <f t="shared" si="13"/>
        <v>OMI</v>
      </c>
      <c r="AF804" s="51"/>
      <c r="AG804" s="51"/>
      <c r="AH804" s="51"/>
      <c r="AI804" s="52"/>
      <c r="AJ804" s="52"/>
      <c r="AK804" s="52"/>
      <c r="AL804" s="51"/>
      <c r="AM804" s="51"/>
      <c r="AN804" s="51"/>
      <c r="AO804" s="52"/>
      <c r="AP804" s="52"/>
      <c r="AQ804" s="52"/>
      <c r="AR804" s="51"/>
      <c r="AS804" s="51"/>
      <c r="AT804" s="51"/>
      <c r="AU804" s="52"/>
      <c r="AV804" s="52"/>
      <c r="AW804" s="52"/>
      <c r="AX804" s="51"/>
      <c r="AY804" s="51"/>
      <c r="AZ804" s="51"/>
      <c r="BA804" s="52"/>
      <c r="BB804" s="52"/>
      <c r="BC804" s="52"/>
    </row>
    <row r="805" spans="1:55" ht="13" x14ac:dyDescent="0.3">
      <c r="A805" s="23">
        <f>'4JSON'!A799</f>
        <v>94102</v>
      </c>
      <c r="B805" s="20" t="str">
        <f>'4JSON'!B799</f>
        <v>Glass Finishing Machine Operators</v>
      </c>
      <c r="C805" s="24" t="str">
        <f>'4JSON'!D799</f>
        <v>OMi</v>
      </c>
      <c r="D805" s="24" t="e">
        <f ca="1">ABS(D$5-'4JSON'!C799)</f>
        <v>#VALUE!</v>
      </c>
      <c r="E805" s="24">
        <f ca="1">ABS(E$5-'4JSON'!E799)</f>
        <v>2</v>
      </c>
      <c r="F805" s="24">
        <f ca="1">ABS(F$5-'4JSON'!F799)</f>
        <v>3</v>
      </c>
      <c r="G805" s="24">
        <f ca="1">ABS(G$5-'4JSON'!G799)</f>
        <v>2</v>
      </c>
      <c r="H805" s="24">
        <f ca="1">ABS(H$5-'4JSON'!H799)</f>
        <v>3</v>
      </c>
      <c r="I805" s="24">
        <f>ABS(I$5-'4JSON'!I799)</f>
        <v>0</v>
      </c>
      <c r="J805" s="24">
        <f>ABS(J$5-'4JSON'!J799)</f>
        <v>0</v>
      </c>
      <c r="K805" s="24">
        <f>ABS(K$5-'4JSON'!K799)</f>
        <v>0</v>
      </c>
      <c r="L805" s="24">
        <f>ABS(L$5-'4JSON'!L799)</f>
        <v>0</v>
      </c>
      <c r="M805" s="53" t="e">
        <f t="shared" ca="1" si="11"/>
        <v>#VALUE!</v>
      </c>
      <c r="N805" s="56" t="e">
        <f t="shared" ca="1" si="12"/>
        <v>#VALUE!</v>
      </c>
      <c r="P805" s="51"/>
      <c r="Q805" s="51"/>
      <c r="S805" s="51"/>
      <c r="T805" s="51"/>
      <c r="Z805" s="55" t="str">
        <f t="shared" si="13"/>
        <v>OMI</v>
      </c>
      <c r="AF805" s="51"/>
      <c r="AG805" s="51"/>
      <c r="AH805" s="51"/>
      <c r="AI805" s="52"/>
      <c r="AJ805" s="52"/>
      <c r="AK805" s="52"/>
      <c r="AL805" s="51"/>
      <c r="AM805" s="51"/>
      <c r="AN805" s="51"/>
      <c r="AO805" s="52"/>
      <c r="AP805" s="52"/>
      <c r="AQ805" s="52"/>
      <c r="AR805" s="51"/>
      <c r="AS805" s="51"/>
      <c r="AT805" s="51"/>
      <c r="AU805" s="52"/>
      <c r="AV805" s="52"/>
      <c r="AW805" s="52"/>
      <c r="AX805" s="51"/>
      <c r="AY805" s="51"/>
      <c r="AZ805" s="51"/>
      <c r="BA805" s="52"/>
      <c r="BB805" s="52"/>
      <c r="BC805" s="52"/>
    </row>
    <row r="806" spans="1:55" ht="13" x14ac:dyDescent="0.3">
      <c r="A806" s="23">
        <f>'4JSON'!A800</f>
        <v>94102</v>
      </c>
      <c r="B806" s="20" t="str">
        <f>'4JSON'!B800</f>
        <v>Glass Forming Machine Operators</v>
      </c>
      <c r="C806" s="24" t="str">
        <f>'4JSON'!D800</f>
        <v>OMi</v>
      </c>
      <c r="D806" s="24" t="e">
        <f ca="1">ABS(D$5-'4JSON'!C800)</f>
        <v>#VALUE!</v>
      </c>
      <c r="E806" s="24">
        <f ca="1">ABS(E$5-'4JSON'!E800)</f>
        <v>2</v>
      </c>
      <c r="F806" s="24">
        <f ca="1">ABS(F$5-'4JSON'!F800)</f>
        <v>3</v>
      </c>
      <c r="G806" s="24">
        <f ca="1">ABS(G$5-'4JSON'!G800)</f>
        <v>2</v>
      </c>
      <c r="H806" s="24">
        <f ca="1">ABS(H$5-'4JSON'!H800)</f>
        <v>3</v>
      </c>
      <c r="I806" s="24">
        <f>ABS(I$5-'4JSON'!I800)</f>
        <v>0</v>
      </c>
      <c r="J806" s="24">
        <f>ABS(J$5-'4JSON'!J800)</f>
        <v>0</v>
      </c>
      <c r="K806" s="24">
        <f>ABS(K$5-'4JSON'!K800)</f>
        <v>0</v>
      </c>
      <c r="L806" s="24">
        <f>ABS(L$5-'4JSON'!L800)</f>
        <v>0</v>
      </c>
      <c r="M806" s="53" t="e">
        <f t="shared" ca="1" si="11"/>
        <v>#VALUE!</v>
      </c>
      <c r="N806" s="56" t="e">
        <f t="shared" ca="1" si="12"/>
        <v>#VALUE!</v>
      </c>
      <c r="P806" s="51"/>
      <c r="Q806" s="51"/>
      <c r="S806" s="51"/>
      <c r="T806" s="51"/>
      <c r="Z806" s="55" t="str">
        <f t="shared" si="13"/>
        <v>OMI</v>
      </c>
      <c r="AF806" s="51"/>
      <c r="AG806" s="51"/>
      <c r="AH806" s="51"/>
      <c r="AI806" s="52"/>
      <c r="AJ806" s="52"/>
      <c r="AK806" s="52"/>
      <c r="AL806" s="51"/>
      <c r="AM806" s="51"/>
      <c r="AN806" s="51"/>
      <c r="AO806" s="52"/>
      <c r="AP806" s="52"/>
      <c r="AQ806" s="52"/>
      <c r="AR806" s="51"/>
      <c r="AS806" s="51"/>
      <c r="AT806" s="51"/>
      <c r="AU806" s="52"/>
      <c r="AV806" s="52"/>
      <c r="AW806" s="52"/>
      <c r="AX806" s="51"/>
      <c r="AY806" s="51"/>
      <c r="AZ806" s="51"/>
      <c r="BA806" s="52"/>
      <c r="BB806" s="52"/>
      <c r="BC806" s="52"/>
    </row>
    <row r="807" spans="1:55" ht="13" x14ac:dyDescent="0.3">
      <c r="A807" s="23">
        <f>'4JSON'!A801</f>
        <v>94102</v>
      </c>
      <c r="B807" s="20" t="str">
        <f>'4JSON'!B801</f>
        <v>Glass Process Control Operators</v>
      </c>
      <c r="C807" s="24" t="str">
        <f>'4JSON'!D801</f>
        <v>OMi</v>
      </c>
      <c r="D807" s="24" t="e">
        <f ca="1">ABS(D$5-'4JSON'!C801)</f>
        <v>#VALUE!</v>
      </c>
      <c r="E807" s="24">
        <f ca="1">ABS(E$5-'4JSON'!E801)</f>
        <v>2</v>
      </c>
      <c r="F807" s="24">
        <f ca="1">ABS(F$5-'4JSON'!F801)</f>
        <v>3</v>
      </c>
      <c r="G807" s="24">
        <f ca="1">ABS(G$5-'4JSON'!G801)</f>
        <v>2</v>
      </c>
      <c r="H807" s="24">
        <f ca="1">ABS(H$5-'4JSON'!H801)</f>
        <v>3</v>
      </c>
      <c r="I807" s="24">
        <f>ABS(I$5-'4JSON'!I801)</f>
        <v>0</v>
      </c>
      <c r="J807" s="24">
        <f>ABS(J$5-'4JSON'!J801)</f>
        <v>0</v>
      </c>
      <c r="K807" s="24">
        <f>ABS(K$5-'4JSON'!K801)</f>
        <v>0</v>
      </c>
      <c r="L807" s="24">
        <f>ABS(L$5-'4JSON'!L801)</f>
        <v>0</v>
      </c>
      <c r="M807" s="53" t="e">
        <f t="shared" ca="1" si="11"/>
        <v>#VALUE!</v>
      </c>
      <c r="N807" s="56" t="e">
        <f t="shared" ca="1" si="12"/>
        <v>#VALUE!</v>
      </c>
      <c r="P807" s="51"/>
      <c r="Q807" s="51"/>
      <c r="S807" s="51"/>
      <c r="T807" s="51"/>
      <c r="Z807" s="55" t="str">
        <f t="shared" si="13"/>
        <v>OMI</v>
      </c>
      <c r="AF807" s="51"/>
      <c r="AG807" s="51"/>
      <c r="AH807" s="51"/>
      <c r="AI807" s="52"/>
      <c r="AJ807" s="52"/>
      <c r="AK807" s="52"/>
      <c r="AL807" s="51"/>
      <c r="AM807" s="51"/>
      <c r="AN807" s="51"/>
      <c r="AO807" s="52"/>
      <c r="AP807" s="52"/>
      <c r="AQ807" s="52"/>
      <c r="AR807" s="51"/>
      <c r="AS807" s="51"/>
      <c r="AT807" s="51"/>
      <c r="AU807" s="52"/>
      <c r="AV807" s="52"/>
      <c r="AW807" s="52"/>
      <c r="AX807" s="51"/>
      <c r="AY807" s="51"/>
      <c r="AZ807" s="51"/>
      <c r="BA807" s="52"/>
      <c r="BB807" s="52"/>
      <c r="BC807" s="52"/>
    </row>
    <row r="808" spans="1:55" ht="13" x14ac:dyDescent="0.3">
      <c r="A808" s="23">
        <f>'4JSON'!A802</f>
        <v>52119</v>
      </c>
      <c r="B808" s="20" t="str">
        <f>'4JSON'!B802</f>
        <v>Grips and Riggers</v>
      </c>
      <c r="C808" s="24" t="str">
        <f>'4JSON'!D802</f>
        <v>OMi</v>
      </c>
      <c r="D808" s="24" t="e">
        <f ca="1">ABS(D$5-'4JSON'!C802)</f>
        <v>#VALUE!</v>
      </c>
      <c r="E808" s="24">
        <f ca="1">ABS(E$5-'4JSON'!E802)</f>
        <v>2</v>
      </c>
      <c r="F808" s="24">
        <f ca="1">ABS(F$5-'4JSON'!F802)</f>
        <v>3</v>
      </c>
      <c r="G808" s="24">
        <f ca="1">ABS(G$5-'4JSON'!G802)</f>
        <v>2</v>
      </c>
      <c r="H808" s="24">
        <f ca="1">ABS(H$5-'4JSON'!H802)</f>
        <v>3</v>
      </c>
      <c r="I808" s="24">
        <f>ABS(I$5-'4JSON'!I802)</f>
        <v>0</v>
      </c>
      <c r="J808" s="24">
        <f>ABS(J$5-'4JSON'!J802)</f>
        <v>0</v>
      </c>
      <c r="K808" s="24">
        <f>ABS(K$5-'4JSON'!K802)</f>
        <v>0</v>
      </c>
      <c r="L808" s="24">
        <f>ABS(L$5-'4JSON'!L802)</f>
        <v>0</v>
      </c>
      <c r="M808" s="53" t="e">
        <f t="shared" ca="1" si="11"/>
        <v>#VALUE!</v>
      </c>
      <c r="N808" s="56" t="e">
        <f t="shared" ca="1" si="12"/>
        <v>#VALUE!</v>
      </c>
      <c r="P808" s="51"/>
      <c r="Q808" s="51"/>
      <c r="S808" s="51"/>
      <c r="T808" s="51"/>
      <c r="Z808" s="55" t="str">
        <f t="shared" si="13"/>
        <v>OMI</v>
      </c>
      <c r="AF808" s="51"/>
      <c r="AG808" s="51"/>
      <c r="AH808" s="51"/>
      <c r="AI808" s="52"/>
      <c r="AJ808" s="52"/>
      <c r="AK808" s="52"/>
      <c r="AL808" s="51"/>
      <c r="AM808" s="51"/>
      <c r="AN808" s="51"/>
      <c r="AO808" s="52"/>
      <c r="AP808" s="52"/>
      <c r="AQ808" s="52"/>
      <c r="AR808" s="51"/>
      <c r="AS808" s="51"/>
      <c r="AT808" s="51"/>
      <c r="AU808" s="52"/>
      <c r="AV808" s="52"/>
      <c r="AW808" s="52"/>
      <c r="AX808" s="51"/>
      <c r="AY808" s="51"/>
      <c r="AZ808" s="51"/>
      <c r="BA808" s="52"/>
      <c r="BB808" s="52"/>
      <c r="BC808" s="52"/>
    </row>
    <row r="809" spans="1:55" ht="13" x14ac:dyDescent="0.3">
      <c r="A809" s="23">
        <f>'4JSON'!A803</f>
        <v>73400</v>
      </c>
      <c r="B809" s="20" t="str">
        <f>'4JSON'!B803</f>
        <v>Heavy Equipment Operators (Except Crane)</v>
      </c>
      <c r="C809" s="24" t="str">
        <f>'4JSON'!D803</f>
        <v>OMi</v>
      </c>
      <c r="D809" s="24" t="e">
        <f ca="1">ABS(D$5-'4JSON'!C803)</f>
        <v>#VALUE!</v>
      </c>
      <c r="E809" s="24">
        <f ca="1">ABS(E$5-'4JSON'!E803)</f>
        <v>2</v>
      </c>
      <c r="F809" s="24">
        <f ca="1">ABS(F$5-'4JSON'!F803)</f>
        <v>3</v>
      </c>
      <c r="G809" s="24">
        <f ca="1">ABS(G$5-'4JSON'!G803)</f>
        <v>2</v>
      </c>
      <c r="H809" s="24">
        <f ca="1">ABS(H$5-'4JSON'!H803)</f>
        <v>3</v>
      </c>
      <c r="I809" s="24">
        <f>ABS(I$5-'4JSON'!I803)</f>
        <v>0</v>
      </c>
      <c r="J809" s="24">
        <f>ABS(J$5-'4JSON'!J803)</f>
        <v>0</v>
      </c>
      <c r="K809" s="24">
        <f>ABS(K$5-'4JSON'!K803)</f>
        <v>0</v>
      </c>
      <c r="L809" s="24">
        <f>ABS(L$5-'4JSON'!L803)</f>
        <v>0</v>
      </c>
      <c r="M809" s="53" t="e">
        <f t="shared" ca="1" si="11"/>
        <v>#VALUE!</v>
      </c>
      <c r="N809" s="56" t="e">
        <f t="shared" ca="1" si="12"/>
        <v>#VALUE!</v>
      </c>
      <c r="P809" s="51"/>
      <c r="Q809" s="51"/>
      <c r="S809" s="51"/>
      <c r="T809" s="51"/>
      <c r="Z809" s="55" t="str">
        <f t="shared" si="13"/>
        <v>OMI</v>
      </c>
      <c r="AF809" s="51"/>
      <c r="AG809" s="51"/>
      <c r="AH809" s="51"/>
      <c r="AI809" s="52"/>
      <c r="AJ809" s="52"/>
      <c r="AK809" s="52"/>
      <c r="AL809" s="51"/>
      <c r="AM809" s="51"/>
      <c r="AN809" s="51"/>
      <c r="AO809" s="52"/>
      <c r="AP809" s="52"/>
      <c r="AQ809" s="52"/>
      <c r="AR809" s="51"/>
      <c r="AS809" s="51"/>
      <c r="AT809" s="51"/>
      <c r="AU809" s="52"/>
      <c r="AV809" s="52"/>
      <c r="AW809" s="52"/>
      <c r="AX809" s="51"/>
      <c r="AY809" s="51"/>
      <c r="AZ809" s="51"/>
      <c r="BA809" s="52"/>
      <c r="BB809" s="52"/>
      <c r="BC809" s="52"/>
    </row>
    <row r="810" spans="1:55" ht="13" x14ac:dyDescent="0.3">
      <c r="A810" s="23">
        <f>'4JSON'!A804</f>
        <v>85104</v>
      </c>
      <c r="B810" s="20" t="str">
        <f>'4JSON'!B804</f>
        <v>Hunters</v>
      </c>
      <c r="C810" s="24" t="str">
        <f>'4JSON'!D804</f>
        <v>OMi</v>
      </c>
      <c r="D810" s="24" t="e">
        <f ca="1">ABS(D$5-'4JSON'!C804)</f>
        <v>#VALUE!</v>
      </c>
      <c r="E810" s="24">
        <f ca="1">ABS(E$5-'4JSON'!E804)</f>
        <v>2</v>
      </c>
      <c r="F810" s="24">
        <f ca="1">ABS(F$5-'4JSON'!F804)</f>
        <v>3</v>
      </c>
      <c r="G810" s="24">
        <f ca="1">ABS(G$5-'4JSON'!G804)</f>
        <v>2</v>
      </c>
      <c r="H810" s="24">
        <f ca="1">ABS(H$5-'4JSON'!H804)</f>
        <v>3</v>
      </c>
      <c r="I810" s="24">
        <f>ABS(I$5-'4JSON'!I804)</f>
        <v>0</v>
      </c>
      <c r="J810" s="24">
        <f>ABS(J$5-'4JSON'!J804)</f>
        <v>0</v>
      </c>
      <c r="K810" s="24">
        <f>ABS(K$5-'4JSON'!K804)</f>
        <v>0</v>
      </c>
      <c r="L810" s="24">
        <f>ABS(L$5-'4JSON'!L804)</f>
        <v>0</v>
      </c>
      <c r="M810" s="53" t="e">
        <f t="shared" ca="1" si="11"/>
        <v>#VALUE!</v>
      </c>
      <c r="N810" s="56" t="e">
        <f t="shared" ca="1" si="12"/>
        <v>#VALUE!</v>
      </c>
      <c r="P810" s="51"/>
      <c r="Q810" s="51"/>
      <c r="S810" s="51"/>
      <c r="T810" s="51"/>
      <c r="Z810" s="55" t="str">
        <f t="shared" si="13"/>
        <v>OMI</v>
      </c>
      <c r="AF810" s="51"/>
      <c r="AG810" s="51"/>
      <c r="AH810" s="51"/>
      <c r="AI810" s="52"/>
      <c r="AJ810" s="52"/>
      <c r="AK810" s="52"/>
      <c r="AL810" s="51"/>
      <c r="AM810" s="51"/>
      <c r="AN810" s="51"/>
      <c r="AO810" s="52"/>
      <c r="AP810" s="52"/>
      <c r="AQ810" s="52"/>
      <c r="AR810" s="51"/>
      <c r="AS810" s="51"/>
      <c r="AT810" s="51"/>
      <c r="AU810" s="52"/>
      <c r="AV810" s="52"/>
      <c r="AW810" s="52"/>
      <c r="AX810" s="51"/>
      <c r="AY810" s="51"/>
      <c r="AZ810" s="51"/>
      <c r="BA810" s="52"/>
      <c r="BB810" s="52"/>
      <c r="BC810" s="52"/>
    </row>
    <row r="811" spans="1:55" ht="13" x14ac:dyDescent="0.3">
      <c r="A811" s="23">
        <f>'4JSON'!A805</f>
        <v>22302</v>
      </c>
      <c r="B811" s="20" t="str">
        <f>'4JSON'!B805</f>
        <v>Industrial Engineering and Manufacturing Technicians</v>
      </c>
      <c r="C811" s="24" t="str">
        <f>'4JSON'!D805</f>
        <v>OMi</v>
      </c>
      <c r="D811" s="24" t="e">
        <f ca="1">ABS(D$5-'4JSON'!C805)</f>
        <v>#VALUE!</v>
      </c>
      <c r="E811" s="24">
        <f ca="1">ABS(E$5-'4JSON'!E805)</f>
        <v>2</v>
      </c>
      <c r="F811" s="24">
        <f ca="1">ABS(F$5-'4JSON'!F805)</f>
        <v>3</v>
      </c>
      <c r="G811" s="24">
        <f ca="1">ABS(G$5-'4JSON'!G805)</f>
        <v>2</v>
      </c>
      <c r="H811" s="24">
        <f ca="1">ABS(H$5-'4JSON'!H805)</f>
        <v>3</v>
      </c>
      <c r="I811" s="24">
        <f>ABS(I$5-'4JSON'!I805)</f>
        <v>0</v>
      </c>
      <c r="J811" s="24">
        <f>ABS(J$5-'4JSON'!J805)</f>
        <v>0</v>
      </c>
      <c r="K811" s="24">
        <f>ABS(K$5-'4JSON'!K805)</f>
        <v>0</v>
      </c>
      <c r="L811" s="24">
        <f>ABS(L$5-'4JSON'!L805)</f>
        <v>0</v>
      </c>
      <c r="M811" s="53" t="e">
        <f t="shared" ca="1" si="11"/>
        <v>#VALUE!</v>
      </c>
      <c r="N811" s="56" t="e">
        <f t="shared" ca="1" si="12"/>
        <v>#VALUE!</v>
      </c>
      <c r="P811" s="51"/>
      <c r="Q811" s="51"/>
      <c r="S811" s="51"/>
      <c r="T811" s="51"/>
      <c r="Z811" s="55" t="str">
        <f t="shared" si="13"/>
        <v>OMI</v>
      </c>
      <c r="AF811" s="51"/>
      <c r="AG811" s="51"/>
      <c r="AH811" s="51"/>
      <c r="AI811" s="52"/>
      <c r="AJ811" s="52"/>
      <c r="AK811" s="52"/>
      <c r="AL811" s="51"/>
      <c r="AM811" s="51"/>
      <c r="AN811" s="51"/>
      <c r="AO811" s="52"/>
      <c r="AP811" s="52"/>
      <c r="AQ811" s="52"/>
      <c r="AR811" s="51"/>
      <c r="AS811" s="51"/>
      <c r="AT811" s="51"/>
      <c r="AU811" s="52"/>
      <c r="AV811" s="52"/>
      <c r="AW811" s="52"/>
      <c r="AX811" s="51"/>
      <c r="AY811" s="51"/>
      <c r="AZ811" s="51"/>
      <c r="BA811" s="52"/>
      <c r="BB811" s="52"/>
      <c r="BC811" s="52"/>
    </row>
    <row r="812" spans="1:55" ht="13" x14ac:dyDescent="0.3">
      <c r="A812" s="23">
        <f>'4JSON'!A806</f>
        <v>22213</v>
      </c>
      <c r="B812" s="20" t="str">
        <f>'4JSON'!B806</f>
        <v>Land Survey Technicians</v>
      </c>
      <c r="C812" s="24" t="str">
        <f>'4JSON'!D806</f>
        <v>OMi</v>
      </c>
      <c r="D812" s="24" t="e">
        <f ca="1">ABS(D$5-'4JSON'!C806)</f>
        <v>#VALUE!</v>
      </c>
      <c r="E812" s="24">
        <f ca="1">ABS(E$5-'4JSON'!E806)</f>
        <v>2</v>
      </c>
      <c r="F812" s="24">
        <f ca="1">ABS(F$5-'4JSON'!F806)</f>
        <v>3</v>
      </c>
      <c r="G812" s="24">
        <f ca="1">ABS(G$5-'4JSON'!G806)</f>
        <v>2</v>
      </c>
      <c r="H812" s="24">
        <f ca="1">ABS(H$5-'4JSON'!H806)</f>
        <v>3</v>
      </c>
      <c r="I812" s="24">
        <f>ABS(I$5-'4JSON'!I806)</f>
        <v>0</v>
      </c>
      <c r="J812" s="24">
        <f>ABS(J$5-'4JSON'!J806)</f>
        <v>0</v>
      </c>
      <c r="K812" s="24">
        <f>ABS(K$5-'4JSON'!K806)</f>
        <v>0</v>
      </c>
      <c r="L812" s="24">
        <f>ABS(L$5-'4JSON'!L806)</f>
        <v>0</v>
      </c>
      <c r="M812" s="53" t="e">
        <f t="shared" ca="1" si="11"/>
        <v>#VALUE!</v>
      </c>
      <c r="N812" s="56" t="e">
        <f t="shared" ca="1" si="12"/>
        <v>#VALUE!</v>
      </c>
      <c r="P812" s="51"/>
      <c r="Q812" s="51"/>
      <c r="S812" s="51"/>
      <c r="T812" s="51"/>
      <c r="Z812" s="55" t="str">
        <f t="shared" si="13"/>
        <v>OMI</v>
      </c>
      <c r="AF812" s="51"/>
      <c r="AG812" s="51"/>
      <c r="AH812" s="51"/>
      <c r="AI812" s="52"/>
      <c r="AJ812" s="52"/>
      <c r="AK812" s="52"/>
      <c r="AL812" s="51"/>
      <c r="AM812" s="51"/>
      <c r="AN812" s="51"/>
      <c r="AO812" s="52"/>
      <c r="AP812" s="52"/>
      <c r="AQ812" s="52"/>
      <c r="AR812" s="51"/>
      <c r="AS812" s="51"/>
      <c r="AT812" s="51"/>
      <c r="AU812" s="52"/>
      <c r="AV812" s="52"/>
      <c r="AW812" s="52"/>
      <c r="AX812" s="51"/>
      <c r="AY812" s="51"/>
      <c r="AZ812" s="51"/>
      <c r="BA812" s="52"/>
      <c r="BB812" s="52"/>
      <c r="BC812" s="52"/>
    </row>
    <row r="813" spans="1:55" ht="13" x14ac:dyDescent="0.3">
      <c r="A813" s="23">
        <f>'4JSON'!A807</f>
        <v>95105</v>
      </c>
      <c r="B813" s="20" t="str">
        <f>'4JSON'!B807</f>
        <v>Leather Cutters</v>
      </c>
      <c r="C813" s="24" t="str">
        <f>'4JSON'!D807</f>
        <v>OMi</v>
      </c>
      <c r="D813" s="24" t="e">
        <f ca="1">ABS(D$5-'4JSON'!C807)</f>
        <v>#VALUE!</v>
      </c>
      <c r="E813" s="24">
        <f ca="1">ABS(E$5-'4JSON'!E807)</f>
        <v>2</v>
      </c>
      <c r="F813" s="24">
        <f ca="1">ABS(F$5-'4JSON'!F807)</f>
        <v>3</v>
      </c>
      <c r="G813" s="24">
        <f ca="1">ABS(G$5-'4JSON'!G807)</f>
        <v>2</v>
      </c>
      <c r="H813" s="24">
        <f ca="1">ABS(H$5-'4JSON'!H807)</f>
        <v>3</v>
      </c>
      <c r="I813" s="24">
        <f>ABS(I$5-'4JSON'!I807)</f>
        <v>0</v>
      </c>
      <c r="J813" s="24">
        <f>ABS(J$5-'4JSON'!J807)</f>
        <v>0</v>
      </c>
      <c r="K813" s="24">
        <f>ABS(K$5-'4JSON'!K807)</f>
        <v>0</v>
      </c>
      <c r="L813" s="24">
        <f>ABS(L$5-'4JSON'!L807)</f>
        <v>0</v>
      </c>
      <c r="M813" s="53" t="e">
        <f t="shared" ca="1" si="11"/>
        <v>#VALUE!</v>
      </c>
      <c r="N813" s="56" t="e">
        <f t="shared" ca="1" si="12"/>
        <v>#VALUE!</v>
      </c>
      <c r="P813" s="51"/>
      <c r="Q813" s="51"/>
      <c r="S813" s="51"/>
      <c r="T813" s="51"/>
      <c r="Z813" s="55" t="str">
        <f t="shared" si="13"/>
        <v>OMI</v>
      </c>
      <c r="AF813" s="51"/>
      <c r="AG813" s="51"/>
      <c r="AH813" s="51"/>
      <c r="AI813" s="52"/>
      <c r="AJ813" s="52"/>
      <c r="AK813" s="52"/>
      <c r="AL813" s="51"/>
      <c r="AM813" s="51"/>
      <c r="AN813" s="51"/>
      <c r="AO813" s="52"/>
      <c r="AP813" s="52"/>
      <c r="AQ813" s="52"/>
      <c r="AR813" s="51"/>
      <c r="AS813" s="51"/>
      <c r="AT813" s="51"/>
      <c r="AU813" s="52"/>
      <c r="AV813" s="52"/>
      <c r="AW813" s="52"/>
      <c r="AX813" s="51"/>
      <c r="AY813" s="51"/>
      <c r="AZ813" s="51"/>
      <c r="BA813" s="52"/>
      <c r="BB813" s="52"/>
      <c r="BC813" s="52"/>
    </row>
    <row r="814" spans="1:55" ht="13" x14ac:dyDescent="0.3">
      <c r="A814" s="23">
        <f>'4JSON'!A808</f>
        <v>72999</v>
      </c>
      <c r="B814" s="20" t="str">
        <f>'4JSON'!B808</f>
        <v>Locksmiths</v>
      </c>
      <c r="C814" s="24" t="str">
        <f>'4JSON'!D808</f>
        <v>OMi</v>
      </c>
      <c r="D814" s="24" t="e">
        <f ca="1">ABS(D$5-'4JSON'!C808)</f>
        <v>#VALUE!</v>
      </c>
      <c r="E814" s="24">
        <f ca="1">ABS(E$5-'4JSON'!E808)</f>
        <v>2</v>
      </c>
      <c r="F814" s="24">
        <f ca="1">ABS(F$5-'4JSON'!F808)</f>
        <v>3</v>
      </c>
      <c r="G814" s="24">
        <f ca="1">ABS(G$5-'4JSON'!G808)</f>
        <v>2</v>
      </c>
      <c r="H814" s="24">
        <f ca="1">ABS(H$5-'4JSON'!H808)</f>
        <v>3</v>
      </c>
      <c r="I814" s="24">
        <f>ABS(I$5-'4JSON'!I808)</f>
        <v>0</v>
      </c>
      <c r="J814" s="24">
        <f>ABS(J$5-'4JSON'!J808)</f>
        <v>0</v>
      </c>
      <c r="K814" s="24">
        <f>ABS(K$5-'4JSON'!K808)</f>
        <v>0</v>
      </c>
      <c r="L814" s="24">
        <f>ABS(L$5-'4JSON'!L808)</f>
        <v>0</v>
      </c>
      <c r="M814" s="53" t="e">
        <f t="shared" ca="1" si="11"/>
        <v>#VALUE!</v>
      </c>
      <c r="N814" s="56" t="e">
        <f t="shared" ca="1" si="12"/>
        <v>#VALUE!</v>
      </c>
      <c r="P814" s="51"/>
      <c r="Q814" s="51"/>
      <c r="S814" s="51"/>
      <c r="T814" s="51"/>
      <c r="Z814" s="55" t="str">
        <f t="shared" si="13"/>
        <v>OMI</v>
      </c>
      <c r="AF814" s="51"/>
      <c r="AG814" s="51"/>
      <c r="AH814" s="51"/>
      <c r="AI814" s="52"/>
      <c r="AJ814" s="52"/>
      <c r="AK814" s="52"/>
      <c r="AL814" s="51"/>
      <c r="AM814" s="51"/>
      <c r="AN814" s="51"/>
      <c r="AO814" s="52"/>
      <c r="AP814" s="52"/>
      <c r="AQ814" s="52"/>
      <c r="AR814" s="51"/>
      <c r="AS814" s="51"/>
      <c r="AT814" s="51"/>
      <c r="AU814" s="52"/>
      <c r="AV814" s="52"/>
      <c r="AW814" s="52"/>
      <c r="AX814" s="51"/>
      <c r="AY814" s="51"/>
      <c r="AZ814" s="51"/>
      <c r="BA814" s="52"/>
      <c r="BB814" s="52"/>
      <c r="BC814" s="52"/>
    </row>
    <row r="815" spans="1:55" ht="13" x14ac:dyDescent="0.3">
      <c r="A815" s="23">
        <f>'4JSON'!A809</f>
        <v>75100</v>
      </c>
      <c r="B815" s="20" t="str">
        <f>'4JSON'!B809</f>
        <v>Longshore Workers</v>
      </c>
      <c r="C815" s="24" t="str">
        <f>'4JSON'!D809</f>
        <v>OMi</v>
      </c>
      <c r="D815" s="24" t="e">
        <f ca="1">ABS(D$5-'4JSON'!C809)</f>
        <v>#VALUE!</v>
      </c>
      <c r="E815" s="24">
        <f ca="1">ABS(E$5-'4JSON'!E809)</f>
        <v>2</v>
      </c>
      <c r="F815" s="24">
        <f ca="1">ABS(F$5-'4JSON'!F809)</f>
        <v>3</v>
      </c>
      <c r="G815" s="24">
        <f ca="1">ABS(G$5-'4JSON'!G809)</f>
        <v>2</v>
      </c>
      <c r="H815" s="24">
        <f ca="1">ABS(H$5-'4JSON'!H809)</f>
        <v>3</v>
      </c>
      <c r="I815" s="24">
        <f>ABS(I$5-'4JSON'!I809)</f>
        <v>0</v>
      </c>
      <c r="J815" s="24">
        <f>ABS(J$5-'4JSON'!J809)</f>
        <v>0</v>
      </c>
      <c r="K815" s="24">
        <f>ABS(K$5-'4JSON'!K809)</f>
        <v>0</v>
      </c>
      <c r="L815" s="24">
        <f>ABS(L$5-'4JSON'!L809)</f>
        <v>0</v>
      </c>
      <c r="M815" s="53" t="e">
        <f t="shared" ca="1" si="11"/>
        <v>#VALUE!</v>
      </c>
      <c r="N815" s="56" t="e">
        <f t="shared" ca="1" si="12"/>
        <v>#VALUE!</v>
      </c>
      <c r="P815" s="51"/>
      <c r="Q815" s="51"/>
      <c r="S815" s="51"/>
      <c r="T815" s="51"/>
      <c r="Z815" s="55" t="str">
        <f t="shared" si="13"/>
        <v>OMI</v>
      </c>
      <c r="AF815" s="51"/>
      <c r="AG815" s="51"/>
      <c r="AH815" s="51"/>
      <c r="AI815" s="52"/>
      <c r="AJ815" s="52"/>
      <c r="AK815" s="52"/>
      <c r="AL815" s="51"/>
      <c r="AM815" s="51"/>
      <c r="AN815" s="51"/>
      <c r="AO815" s="52"/>
      <c r="AP815" s="52"/>
      <c r="AQ815" s="52"/>
      <c r="AR815" s="51"/>
      <c r="AS815" s="51"/>
      <c r="AT815" s="51"/>
      <c r="AU815" s="52"/>
      <c r="AV815" s="52"/>
      <c r="AW815" s="52"/>
      <c r="AX815" s="51"/>
      <c r="AY815" s="51"/>
      <c r="AZ815" s="51"/>
      <c r="BA815" s="52"/>
      <c r="BB815" s="52"/>
      <c r="BC815" s="52"/>
    </row>
    <row r="816" spans="1:55" ht="13" x14ac:dyDescent="0.3">
      <c r="A816" s="23">
        <f>'4JSON'!A810</f>
        <v>94101</v>
      </c>
      <c r="B816" s="20" t="str">
        <f>'4JSON'!B810</f>
        <v>Machine Mouldmakers and Coremakers</v>
      </c>
      <c r="C816" s="24" t="str">
        <f>'4JSON'!D810</f>
        <v>OMi</v>
      </c>
      <c r="D816" s="24" t="e">
        <f ca="1">ABS(D$5-'4JSON'!C810)</f>
        <v>#VALUE!</v>
      </c>
      <c r="E816" s="24">
        <f ca="1">ABS(E$5-'4JSON'!E810)</f>
        <v>2</v>
      </c>
      <c r="F816" s="24">
        <f ca="1">ABS(F$5-'4JSON'!F810)</f>
        <v>3</v>
      </c>
      <c r="G816" s="24">
        <f ca="1">ABS(G$5-'4JSON'!G810)</f>
        <v>2</v>
      </c>
      <c r="H816" s="24">
        <f ca="1">ABS(H$5-'4JSON'!H810)</f>
        <v>3</v>
      </c>
      <c r="I816" s="24">
        <f>ABS(I$5-'4JSON'!I810)</f>
        <v>0</v>
      </c>
      <c r="J816" s="24">
        <f>ABS(J$5-'4JSON'!J810)</f>
        <v>0</v>
      </c>
      <c r="K816" s="24">
        <f>ABS(K$5-'4JSON'!K810)</f>
        <v>0</v>
      </c>
      <c r="L816" s="24">
        <f>ABS(L$5-'4JSON'!L810)</f>
        <v>0</v>
      </c>
      <c r="M816" s="53" t="e">
        <f t="shared" ca="1" si="11"/>
        <v>#VALUE!</v>
      </c>
      <c r="N816" s="56" t="e">
        <f t="shared" ca="1" si="12"/>
        <v>#VALUE!</v>
      </c>
      <c r="P816" s="51"/>
      <c r="Q816" s="51"/>
      <c r="S816" s="51"/>
      <c r="T816" s="51"/>
      <c r="Z816" s="55" t="str">
        <f t="shared" si="13"/>
        <v>OMI</v>
      </c>
      <c r="AF816" s="51"/>
      <c r="AG816" s="51"/>
      <c r="AH816" s="51"/>
      <c r="AI816" s="52"/>
      <c r="AJ816" s="52"/>
      <c r="AK816" s="52"/>
      <c r="AL816" s="51"/>
      <c r="AM816" s="51"/>
      <c r="AN816" s="51"/>
      <c r="AO816" s="52"/>
      <c r="AP816" s="52"/>
      <c r="AQ816" s="52"/>
      <c r="AR816" s="51"/>
      <c r="AS816" s="51"/>
      <c r="AT816" s="51"/>
      <c r="AU816" s="52"/>
      <c r="AV816" s="52"/>
      <c r="AW816" s="52"/>
      <c r="AX816" s="51"/>
      <c r="AY816" s="51"/>
      <c r="AZ816" s="51"/>
      <c r="BA816" s="52"/>
      <c r="BB816" s="52"/>
      <c r="BC816" s="52"/>
    </row>
    <row r="817" spans="1:55" ht="13" x14ac:dyDescent="0.3">
      <c r="A817" s="23">
        <f>'4JSON'!A811</f>
        <v>94140</v>
      </c>
      <c r="B817" s="20" t="str">
        <f>'4JSON'!B811</f>
        <v>Machine Operators, Food and Beverage Processing</v>
      </c>
      <c r="C817" s="24" t="str">
        <f>'4JSON'!D811</f>
        <v>OMi</v>
      </c>
      <c r="D817" s="24" t="e">
        <f ca="1">ABS(D$5-'4JSON'!C811)</f>
        <v>#VALUE!</v>
      </c>
      <c r="E817" s="24">
        <f ca="1">ABS(E$5-'4JSON'!E811)</f>
        <v>2</v>
      </c>
      <c r="F817" s="24">
        <f ca="1">ABS(F$5-'4JSON'!F811)</f>
        <v>3</v>
      </c>
      <c r="G817" s="24">
        <f ca="1">ABS(G$5-'4JSON'!G811)</f>
        <v>2</v>
      </c>
      <c r="H817" s="24">
        <f ca="1">ABS(H$5-'4JSON'!H811)</f>
        <v>3</v>
      </c>
      <c r="I817" s="24">
        <f>ABS(I$5-'4JSON'!I811)</f>
        <v>0</v>
      </c>
      <c r="J817" s="24">
        <f>ABS(J$5-'4JSON'!J811)</f>
        <v>0</v>
      </c>
      <c r="K817" s="24">
        <f>ABS(K$5-'4JSON'!K811)</f>
        <v>0</v>
      </c>
      <c r="L817" s="24">
        <f>ABS(L$5-'4JSON'!L811)</f>
        <v>0</v>
      </c>
      <c r="M817" s="53" t="e">
        <f t="shared" ca="1" si="11"/>
        <v>#VALUE!</v>
      </c>
      <c r="N817" s="56" t="e">
        <f t="shared" ca="1" si="12"/>
        <v>#VALUE!</v>
      </c>
      <c r="P817" s="51"/>
      <c r="Q817" s="51"/>
      <c r="S817" s="51"/>
      <c r="T817" s="51"/>
      <c r="Z817" s="55" t="str">
        <f t="shared" si="13"/>
        <v>OMI</v>
      </c>
      <c r="AF817" s="51"/>
      <c r="AG817" s="51"/>
      <c r="AH817" s="51"/>
      <c r="AI817" s="52"/>
      <c r="AJ817" s="52"/>
      <c r="AK817" s="52"/>
      <c r="AL817" s="51"/>
      <c r="AM817" s="51"/>
      <c r="AN817" s="51"/>
      <c r="AO817" s="52"/>
      <c r="AP817" s="52"/>
      <c r="AQ817" s="52"/>
      <c r="AR817" s="51"/>
      <c r="AS817" s="51"/>
      <c r="AT817" s="51"/>
      <c r="AU817" s="52"/>
      <c r="AV817" s="52"/>
      <c r="AW817" s="52"/>
      <c r="AX817" s="51"/>
      <c r="AY817" s="51"/>
      <c r="AZ817" s="51"/>
      <c r="BA817" s="52"/>
      <c r="BB817" s="52"/>
      <c r="BC817" s="52"/>
    </row>
    <row r="818" spans="1:55" ht="13" x14ac:dyDescent="0.3">
      <c r="A818" s="23">
        <f>'4JSON'!A812</f>
        <v>94100</v>
      </c>
      <c r="B818" s="20" t="str">
        <f>'4JSON'!B812</f>
        <v>Machine Operators, Mineral and Metal Processing</v>
      </c>
      <c r="C818" s="24" t="str">
        <f>'4JSON'!D812</f>
        <v>OMi</v>
      </c>
      <c r="D818" s="24" t="e">
        <f ca="1">ABS(D$5-'4JSON'!C812)</f>
        <v>#VALUE!</v>
      </c>
      <c r="E818" s="24">
        <f ca="1">ABS(E$5-'4JSON'!E812)</f>
        <v>2</v>
      </c>
      <c r="F818" s="24">
        <f ca="1">ABS(F$5-'4JSON'!F812)</f>
        <v>3</v>
      </c>
      <c r="G818" s="24">
        <f ca="1">ABS(G$5-'4JSON'!G812)</f>
        <v>2</v>
      </c>
      <c r="H818" s="24">
        <f ca="1">ABS(H$5-'4JSON'!H812)</f>
        <v>3</v>
      </c>
      <c r="I818" s="24">
        <f>ABS(I$5-'4JSON'!I812)</f>
        <v>0</v>
      </c>
      <c r="J818" s="24">
        <f>ABS(J$5-'4JSON'!J812)</f>
        <v>0</v>
      </c>
      <c r="K818" s="24">
        <f>ABS(K$5-'4JSON'!K812)</f>
        <v>0</v>
      </c>
      <c r="L818" s="24">
        <f>ABS(L$5-'4JSON'!L812)</f>
        <v>0</v>
      </c>
      <c r="M818" s="53" t="e">
        <f t="shared" ca="1" si="11"/>
        <v>#VALUE!</v>
      </c>
      <c r="N818" s="56" t="e">
        <f t="shared" ca="1" si="12"/>
        <v>#VALUE!</v>
      </c>
      <c r="P818" s="51"/>
      <c r="Q818" s="51"/>
      <c r="S818" s="51"/>
      <c r="T818" s="51"/>
      <c r="Z818" s="55" t="str">
        <f t="shared" si="13"/>
        <v>OMI</v>
      </c>
      <c r="AF818" s="51"/>
      <c r="AG818" s="51"/>
      <c r="AH818" s="51"/>
      <c r="AI818" s="52"/>
      <c r="AJ818" s="52"/>
      <c r="AK818" s="52"/>
      <c r="AL818" s="51"/>
      <c r="AM818" s="51"/>
      <c r="AN818" s="51"/>
      <c r="AO818" s="52"/>
      <c r="AP818" s="52"/>
      <c r="AQ818" s="52"/>
      <c r="AR818" s="51"/>
      <c r="AS818" s="51"/>
      <c r="AT818" s="51"/>
      <c r="AU818" s="52"/>
      <c r="AV818" s="52"/>
      <c r="AW818" s="52"/>
      <c r="AX818" s="51"/>
      <c r="AY818" s="51"/>
      <c r="AZ818" s="51"/>
      <c r="BA818" s="52"/>
      <c r="BB818" s="52"/>
      <c r="BC818" s="52"/>
    </row>
    <row r="819" spans="1:55" ht="13" x14ac:dyDescent="0.3">
      <c r="A819" s="23">
        <f>'4JSON'!A813</f>
        <v>72100</v>
      </c>
      <c r="B819" s="20" t="str">
        <f>'4JSON'!B813</f>
        <v>Machining and Tooling Inspectors</v>
      </c>
      <c r="C819" s="24" t="str">
        <f>'4JSON'!D813</f>
        <v>OMi</v>
      </c>
      <c r="D819" s="24" t="e">
        <f ca="1">ABS(D$5-'4JSON'!C813)</f>
        <v>#VALUE!</v>
      </c>
      <c r="E819" s="24">
        <f ca="1">ABS(E$5-'4JSON'!E813)</f>
        <v>2</v>
      </c>
      <c r="F819" s="24">
        <f ca="1">ABS(F$5-'4JSON'!F813)</f>
        <v>3</v>
      </c>
      <c r="G819" s="24">
        <f ca="1">ABS(G$5-'4JSON'!G813)</f>
        <v>2</v>
      </c>
      <c r="H819" s="24">
        <f ca="1">ABS(H$5-'4JSON'!H813)</f>
        <v>3</v>
      </c>
      <c r="I819" s="24">
        <f>ABS(I$5-'4JSON'!I813)</f>
        <v>0</v>
      </c>
      <c r="J819" s="24">
        <f>ABS(J$5-'4JSON'!J813)</f>
        <v>0</v>
      </c>
      <c r="K819" s="24">
        <f>ABS(K$5-'4JSON'!K813)</f>
        <v>0</v>
      </c>
      <c r="L819" s="24">
        <f>ABS(L$5-'4JSON'!L813)</f>
        <v>0</v>
      </c>
      <c r="M819" s="53" t="e">
        <f t="shared" ca="1" si="11"/>
        <v>#VALUE!</v>
      </c>
      <c r="N819" s="56" t="e">
        <f t="shared" ca="1" si="12"/>
        <v>#VALUE!</v>
      </c>
      <c r="P819" s="51"/>
      <c r="Q819" s="51"/>
      <c r="S819" s="51"/>
      <c r="T819" s="51"/>
      <c r="Z819" s="55" t="str">
        <f t="shared" si="13"/>
        <v>OMI</v>
      </c>
      <c r="AF819" s="51"/>
      <c r="AG819" s="51"/>
      <c r="AH819" s="51"/>
      <c r="AI819" s="52"/>
      <c r="AJ819" s="52"/>
      <c r="AK819" s="52"/>
      <c r="AL819" s="51"/>
      <c r="AM819" s="51"/>
      <c r="AN819" s="51"/>
      <c r="AO819" s="52"/>
      <c r="AP819" s="52"/>
      <c r="AQ819" s="52"/>
      <c r="AR819" s="51"/>
      <c r="AS819" s="51"/>
      <c r="AT819" s="51"/>
      <c r="AU819" s="52"/>
      <c r="AV819" s="52"/>
      <c r="AW819" s="52"/>
      <c r="AX819" s="51"/>
      <c r="AY819" s="51"/>
      <c r="AZ819" s="51"/>
      <c r="BA819" s="52"/>
      <c r="BB819" s="52"/>
      <c r="BC819" s="52"/>
    </row>
    <row r="820" spans="1:55" ht="13" x14ac:dyDescent="0.3">
      <c r="A820" s="23">
        <f>'4JSON'!A814</f>
        <v>94106</v>
      </c>
      <c r="B820" s="20" t="str">
        <f>'4JSON'!B814</f>
        <v>Machining Tool Operators</v>
      </c>
      <c r="C820" s="24" t="str">
        <f>'4JSON'!D814</f>
        <v>OMi</v>
      </c>
      <c r="D820" s="24" t="e">
        <f ca="1">ABS(D$5-'4JSON'!C814)</f>
        <v>#VALUE!</v>
      </c>
      <c r="E820" s="24">
        <f ca="1">ABS(E$5-'4JSON'!E814)</f>
        <v>2</v>
      </c>
      <c r="F820" s="24">
        <f ca="1">ABS(F$5-'4JSON'!F814)</f>
        <v>3</v>
      </c>
      <c r="G820" s="24">
        <f ca="1">ABS(G$5-'4JSON'!G814)</f>
        <v>2</v>
      </c>
      <c r="H820" s="24">
        <f ca="1">ABS(H$5-'4JSON'!H814)</f>
        <v>3</v>
      </c>
      <c r="I820" s="24">
        <f>ABS(I$5-'4JSON'!I814)</f>
        <v>0</v>
      </c>
      <c r="J820" s="24">
        <f>ABS(J$5-'4JSON'!J814)</f>
        <v>0</v>
      </c>
      <c r="K820" s="24">
        <f>ABS(K$5-'4JSON'!K814)</f>
        <v>0</v>
      </c>
      <c r="L820" s="24">
        <f>ABS(L$5-'4JSON'!L814)</f>
        <v>0</v>
      </c>
      <c r="M820" s="53" t="e">
        <f t="shared" ca="1" si="11"/>
        <v>#VALUE!</v>
      </c>
      <c r="N820" s="56" t="e">
        <f t="shared" ca="1" si="12"/>
        <v>#VALUE!</v>
      </c>
      <c r="P820" s="51"/>
      <c r="Q820" s="51"/>
      <c r="S820" s="51"/>
      <c r="T820" s="51"/>
      <c r="Z820" s="55" t="str">
        <f t="shared" si="13"/>
        <v>OMI</v>
      </c>
      <c r="AF820" s="51"/>
      <c r="AG820" s="51"/>
      <c r="AH820" s="51"/>
      <c r="AI820" s="52"/>
      <c r="AJ820" s="52"/>
      <c r="AK820" s="52"/>
      <c r="AL820" s="51"/>
      <c r="AM820" s="51"/>
      <c r="AN820" s="51"/>
      <c r="AO820" s="52"/>
      <c r="AP820" s="52"/>
      <c r="AQ820" s="52"/>
      <c r="AR820" s="51"/>
      <c r="AS820" s="51"/>
      <c r="AT820" s="51"/>
      <c r="AU820" s="52"/>
      <c r="AV820" s="52"/>
      <c r="AW820" s="52"/>
      <c r="AX820" s="51"/>
      <c r="AY820" s="51"/>
      <c r="AZ820" s="51"/>
      <c r="BA820" s="52"/>
      <c r="BB820" s="52"/>
      <c r="BC820" s="52"/>
    </row>
    <row r="821" spans="1:55" ht="13" x14ac:dyDescent="0.3">
      <c r="A821" s="23">
        <f>'4JSON'!A815</f>
        <v>94101</v>
      </c>
      <c r="B821" s="20" t="str">
        <f>'4JSON'!B815</f>
        <v>Manual Coremakers</v>
      </c>
      <c r="C821" s="24" t="str">
        <f>'4JSON'!D815</f>
        <v>OMi</v>
      </c>
      <c r="D821" s="24" t="e">
        <f ca="1">ABS(D$5-'4JSON'!C815)</f>
        <v>#VALUE!</v>
      </c>
      <c r="E821" s="24">
        <f ca="1">ABS(E$5-'4JSON'!E815)</f>
        <v>2</v>
      </c>
      <c r="F821" s="24">
        <f ca="1">ABS(F$5-'4JSON'!F815)</f>
        <v>3</v>
      </c>
      <c r="G821" s="24">
        <f ca="1">ABS(G$5-'4JSON'!G815)</f>
        <v>2</v>
      </c>
      <c r="H821" s="24">
        <f ca="1">ABS(H$5-'4JSON'!H815)</f>
        <v>3</v>
      </c>
      <c r="I821" s="24">
        <f>ABS(I$5-'4JSON'!I815)</f>
        <v>0</v>
      </c>
      <c r="J821" s="24">
        <f>ABS(J$5-'4JSON'!J815)</f>
        <v>0</v>
      </c>
      <c r="K821" s="24">
        <f>ABS(K$5-'4JSON'!K815)</f>
        <v>0</v>
      </c>
      <c r="L821" s="24">
        <f>ABS(L$5-'4JSON'!L815)</f>
        <v>0</v>
      </c>
      <c r="M821" s="53" t="e">
        <f t="shared" ca="1" si="11"/>
        <v>#VALUE!</v>
      </c>
      <c r="N821" s="56" t="e">
        <f t="shared" ca="1" si="12"/>
        <v>#VALUE!</v>
      </c>
      <c r="P821" s="51"/>
      <c r="Q821" s="51"/>
      <c r="S821" s="51"/>
      <c r="T821" s="51"/>
      <c r="Z821" s="55" t="str">
        <f t="shared" si="13"/>
        <v>OMI</v>
      </c>
      <c r="AF821" s="51"/>
      <c r="AG821" s="51"/>
      <c r="AH821" s="51"/>
      <c r="AI821" s="52"/>
      <c r="AJ821" s="52"/>
      <c r="AK821" s="52"/>
      <c r="AL821" s="51"/>
      <c r="AM821" s="51"/>
      <c r="AN821" s="51"/>
      <c r="AO821" s="52"/>
      <c r="AP821" s="52"/>
      <c r="AQ821" s="52"/>
      <c r="AR821" s="51"/>
      <c r="AS821" s="51"/>
      <c r="AT821" s="51"/>
      <c r="AU821" s="52"/>
      <c r="AV821" s="52"/>
      <c r="AW821" s="52"/>
      <c r="AX821" s="51"/>
      <c r="AY821" s="51"/>
      <c r="AZ821" s="51"/>
      <c r="BA821" s="52"/>
      <c r="BB821" s="52"/>
      <c r="BC821" s="52"/>
    </row>
    <row r="822" spans="1:55" ht="13" x14ac:dyDescent="0.3">
      <c r="A822" s="23">
        <f>'4JSON'!A816</f>
        <v>94101</v>
      </c>
      <c r="B822" s="20" t="str">
        <f>'4JSON'!B816</f>
        <v>Manual Mouldmakers</v>
      </c>
      <c r="C822" s="24" t="str">
        <f>'4JSON'!D816</f>
        <v>OMi</v>
      </c>
      <c r="D822" s="24" t="e">
        <f ca="1">ABS(D$5-'4JSON'!C816)</f>
        <v>#VALUE!</v>
      </c>
      <c r="E822" s="24">
        <f ca="1">ABS(E$5-'4JSON'!E816)</f>
        <v>2</v>
      </c>
      <c r="F822" s="24">
        <f ca="1">ABS(F$5-'4JSON'!F816)</f>
        <v>3</v>
      </c>
      <c r="G822" s="24">
        <f ca="1">ABS(G$5-'4JSON'!G816)</f>
        <v>2</v>
      </c>
      <c r="H822" s="24">
        <f ca="1">ABS(H$5-'4JSON'!H816)</f>
        <v>3</v>
      </c>
      <c r="I822" s="24">
        <f>ABS(I$5-'4JSON'!I816)</f>
        <v>0</v>
      </c>
      <c r="J822" s="24">
        <f>ABS(J$5-'4JSON'!J816)</f>
        <v>0</v>
      </c>
      <c r="K822" s="24">
        <f>ABS(K$5-'4JSON'!K816)</f>
        <v>0</v>
      </c>
      <c r="L822" s="24">
        <f>ABS(L$5-'4JSON'!L816)</f>
        <v>0</v>
      </c>
      <c r="M822" s="53" t="e">
        <f t="shared" ca="1" si="11"/>
        <v>#VALUE!</v>
      </c>
      <c r="N822" s="56" t="e">
        <f t="shared" ca="1" si="12"/>
        <v>#VALUE!</v>
      </c>
      <c r="P822" s="51"/>
      <c r="Q822" s="51"/>
      <c r="S822" s="51"/>
      <c r="T822" s="51"/>
      <c r="Z822" s="55" t="str">
        <f t="shared" si="13"/>
        <v>OMI</v>
      </c>
      <c r="AF822" s="51"/>
      <c r="AG822" s="51"/>
      <c r="AH822" s="51"/>
      <c r="AI822" s="52"/>
      <c r="AJ822" s="52"/>
      <c r="AK822" s="52"/>
      <c r="AL822" s="51"/>
      <c r="AM822" s="51"/>
      <c r="AN822" s="51"/>
      <c r="AO822" s="52"/>
      <c r="AP822" s="52"/>
      <c r="AQ822" s="52"/>
      <c r="AR822" s="51"/>
      <c r="AS822" s="51"/>
      <c r="AT822" s="51"/>
      <c r="AU822" s="52"/>
      <c r="AV822" s="52"/>
      <c r="AW822" s="52"/>
      <c r="AX822" s="51"/>
      <c r="AY822" s="51"/>
      <c r="AZ822" s="51"/>
      <c r="BA822" s="52"/>
      <c r="BB822" s="52"/>
      <c r="BC822" s="52"/>
    </row>
    <row r="823" spans="1:55" ht="13" x14ac:dyDescent="0.3">
      <c r="A823" s="23">
        <f>'4JSON'!A817</f>
        <v>75101</v>
      </c>
      <c r="B823" s="20" t="str">
        <f>'4JSON'!B817</f>
        <v>Material Handlers (Equipment Operators)</v>
      </c>
      <c r="C823" s="24" t="str">
        <f>'4JSON'!D817</f>
        <v>OMi</v>
      </c>
      <c r="D823" s="24" t="e">
        <f ca="1">ABS(D$5-'4JSON'!C817)</f>
        <v>#VALUE!</v>
      </c>
      <c r="E823" s="24">
        <f ca="1">ABS(E$5-'4JSON'!E817)</f>
        <v>2</v>
      </c>
      <c r="F823" s="24">
        <f ca="1">ABS(F$5-'4JSON'!F817)</f>
        <v>3</v>
      </c>
      <c r="G823" s="24">
        <f ca="1">ABS(G$5-'4JSON'!G817)</f>
        <v>2</v>
      </c>
      <c r="H823" s="24">
        <f ca="1">ABS(H$5-'4JSON'!H817)</f>
        <v>3</v>
      </c>
      <c r="I823" s="24">
        <f>ABS(I$5-'4JSON'!I817)</f>
        <v>0</v>
      </c>
      <c r="J823" s="24">
        <f>ABS(J$5-'4JSON'!J817)</f>
        <v>0</v>
      </c>
      <c r="K823" s="24">
        <f>ABS(K$5-'4JSON'!K817)</f>
        <v>0</v>
      </c>
      <c r="L823" s="24">
        <f>ABS(L$5-'4JSON'!L817)</f>
        <v>0</v>
      </c>
      <c r="M823" s="53" t="e">
        <f t="shared" ca="1" si="11"/>
        <v>#VALUE!</v>
      </c>
      <c r="N823" s="56" t="e">
        <f t="shared" ca="1" si="12"/>
        <v>#VALUE!</v>
      </c>
      <c r="P823" s="51"/>
      <c r="Q823" s="51"/>
      <c r="S823" s="51"/>
      <c r="T823" s="51"/>
      <c r="Z823" s="55" t="str">
        <f t="shared" si="13"/>
        <v>OMI</v>
      </c>
      <c r="AF823" s="51"/>
      <c r="AG823" s="51"/>
      <c r="AH823" s="51"/>
      <c r="AI823" s="52"/>
      <c r="AJ823" s="52"/>
      <c r="AK823" s="52"/>
      <c r="AL823" s="51"/>
      <c r="AM823" s="51"/>
      <c r="AN823" s="51"/>
      <c r="AO823" s="52"/>
      <c r="AP823" s="52"/>
      <c r="AQ823" s="52"/>
      <c r="AR823" s="51"/>
      <c r="AS823" s="51"/>
      <c r="AT823" s="51"/>
      <c r="AU823" s="52"/>
      <c r="AV823" s="52"/>
      <c r="AW823" s="52"/>
      <c r="AX823" s="51"/>
      <c r="AY823" s="51"/>
      <c r="AZ823" s="51"/>
      <c r="BA823" s="52"/>
      <c r="BB823" s="52"/>
      <c r="BC823" s="52"/>
    </row>
    <row r="824" spans="1:55" ht="13" x14ac:dyDescent="0.3">
      <c r="A824" s="23">
        <f>'4JSON'!A818</f>
        <v>94204</v>
      </c>
      <c r="B824" s="20" t="str">
        <f>'4JSON'!B818</f>
        <v>Mechanical Assemblers</v>
      </c>
      <c r="C824" s="24" t="str">
        <f>'4JSON'!D818</f>
        <v>OMi</v>
      </c>
      <c r="D824" s="24" t="e">
        <f ca="1">ABS(D$5-'4JSON'!C818)</f>
        <v>#VALUE!</v>
      </c>
      <c r="E824" s="24">
        <f ca="1">ABS(E$5-'4JSON'!E818)</f>
        <v>2</v>
      </c>
      <c r="F824" s="24">
        <f ca="1">ABS(F$5-'4JSON'!F818)</f>
        <v>3</v>
      </c>
      <c r="G824" s="24">
        <f ca="1">ABS(G$5-'4JSON'!G818)</f>
        <v>2</v>
      </c>
      <c r="H824" s="24">
        <f ca="1">ABS(H$5-'4JSON'!H818)</f>
        <v>3</v>
      </c>
      <c r="I824" s="24">
        <f>ABS(I$5-'4JSON'!I818)</f>
        <v>0</v>
      </c>
      <c r="J824" s="24">
        <f>ABS(J$5-'4JSON'!J818)</f>
        <v>0</v>
      </c>
      <c r="K824" s="24">
        <f>ABS(K$5-'4JSON'!K818)</f>
        <v>0</v>
      </c>
      <c r="L824" s="24">
        <f>ABS(L$5-'4JSON'!L818)</f>
        <v>0</v>
      </c>
      <c r="M824" s="53" t="e">
        <f t="shared" ca="1" si="11"/>
        <v>#VALUE!</v>
      </c>
      <c r="N824" s="56" t="e">
        <f t="shared" ca="1" si="12"/>
        <v>#VALUE!</v>
      </c>
      <c r="P824" s="51"/>
      <c r="Q824" s="51"/>
      <c r="S824" s="51"/>
      <c r="T824" s="51"/>
      <c r="Z824" s="55" t="str">
        <f t="shared" si="13"/>
        <v>OMI</v>
      </c>
      <c r="AF824" s="51"/>
      <c r="AG824" s="51"/>
      <c r="AH824" s="51"/>
      <c r="AI824" s="52"/>
      <c r="AJ824" s="52"/>
      <c r="AK824" s="52"/>
      <c r="AL824" s="51"/>
      <c r="AM824" s="51"/>
      <c r="AN824" s="51"/>
      <c r="AO824" s="52"/>
      <c r="AP824" s="52"/>
      <c r="AQ824" s="52"/>
      <c r="AR824" s="51"/>
      <c r="AS824" s="51"/>
      <c r="AT824" s="51"/>
      <c r="AU824" s="52"/>
      <c r="AV824" s="52"/>
      <c r="AW824" s="52"/>
      <c r="AX824" s="51"/>
      <c r="AY824" s="51"/>
      <c r="AZ824" s="51"/>
      <c r="BA824" s="52"/>
      <c r="BB824" s="52"/>
      <c r="BC824" s="52"/>
    </row>
    <row r="825" spans="1:55" ht="13" x14ac:dyDescent="0.3">
      <c r="A825" s="23">
        <f>'4JSON'!A819</f>
        <v>72410</v>
      </c>
      <c r="B825" s="20" t="str">
        <f>'4JSON'!B819</f>
        <v>Mechanical Repairers, Motor Vehicle Manufacturing</v>
      </c>
      <c r="C825" s="24" t="str">
        <f>'4JSON'!D819</f>
        <v>OMi</v>
      </c>
      <c r="D825" s="24" t="e">
        <f ca="1">ABS(D$5-'4JSON'!C819)</f>
        <v>#VALUE!</v>
      </c>
      <c r="E825" s="24">
        <f ca="1">ABS(E$5-'4JSON'!E819)</f>
        <v>2</v>
      </c>
      <c r="F825" s="24">
        <f ca="1">ABS(F$5-'4JSON'!F819)</f>
        <v>3</v>
      </c>
      <c r="G825" s="24">
        <f ca="1">ABS(G$5-'4JSON'!G819)</f>
        <v>2</v>
      </c>
      <c r="H825" s="24">
        <f ca="1">ABS(H$5-'4JSON'!H819)</f>
        <v>3</v>
      </c>
      <c r="I825" s="24">
        <f>ABS(I$5-'4JSON'!I819)</f>
        <v>0</v>
      </c>
      <c r="J825" s="24">
        <f>ABS(J$5-'4JSON'!J819)</f>
        <v>0</v>
      </c>
      <c r="K825" s="24">
        <f>ABS(K$5-'4JSON'!K819)</f>
        <v>0</v>
      </c>
      <c r="L825" s="24">
        <f>ABS(L$5-'4JSON'!L819)</f>
        <v>0</v>
      </c>
      <c r="M825" s="53" t="e">
        <f t="shared" ca="1" si="11"/>
        <v>#VALUE!</v>
      </c>
      <c r="N825" s="56" t="e">
        <f t="shared" ca="1" si="12"/>
        <v>#VALUE!</v>
      </c>
      <c r="P825" s="51"/>
      <c r="Q825" s="51"/>
      <c r="S825" s="51"/>
      <c r="T825" s="51"/>
      <c r="Z825" s="55" t="str">
        <f t="shared" si="13"/>
        <v>OMI</v>
      </c>
      <c r="AF825" s="51"/>
      <c r="AG825" s="51"/>
      <c r="AH825" s="51"/>
      <c r="AI825" s="52"/>
      <c r="AJ825" s="52"/>
      <c r="AK825" s="52"/>
      <c r="AL825" s="51"/>
      <c r="AM825" s="51"/>
      <c r="AN825" s="51"/>
      <c r="AO825" s="52"/>
      <c r="AP825" s="52"/>
      <c r="AQ825" s="52"/>
      <c r="AR825" s="51"/>
      <c r="AS825" s="51"/>
      <c r="AT825" s="51"/>
      <c r="AU825" s="52"/>
      <c r="AV825" s="52"/>
      <c r="AW825" s="52"/>
      <c r="AX825" s="51"/>
      <c r="AY825" s="51"/>
      <c r="AZ825" s="51"/>
      <c r="BA825" s="52"/>
      <c r="BB825" s="52"/>
      <c r="BC825" s="52"/>
    </row>
    <row r="826" spans="1:55" ht="13" x14ac:dyDescent="0.3">
      <c r="A826" s="23">
        <f>'4JSON'!A820</f>
        <v>32122</v>
      </c>
      <c r="B826" s="20" t="str">
        <f>'4JSON'!B820</f>
        <v>Medical Sonographers</v>
      </c>
      <c r="C826" s="24" t="str">
        <f>'4JSON'!D820</f>
        <v>OMi</v>
      </c>
      <c r="D826" s="24" t="e">
        <f ca="1">ABS(D$5-'4JSON'!C820)</f>
        <v>#VALUE!</v>
      </c>
      <c r="E826" s="24">
        <f ca="1">ABS(E$5-'4JSON'!E820)</f>
        <v>2</v>
      </c>
      <c r="F826" s="24">
        <f ca="1">ABS(F$5-'4JSON'!F820)</f>
        <v>3</v>
      </c>
      <c r="G826" s="24">
        <f ca="1">ABS(G$5-'4JSON'!G820)</f>
        <v>2</v>
      </c>
      <c r="H826" s="24">
        <f ca="1">ABS(H$5-'4JSON'!H820)</f>
        <v>3</v>
      </c>
      <c r="I826" s="24">
        <f>ABS(I$5-'4JSON'!I820)</f>
        <v>0</v>
      </c>
      <c r="J826" s="24">
        <f>ABS(J$5-'4JSON'!J820)</f>
        <v>0</v>
      </c>
      <c r="K826" s="24">
        <f>ABS(K$5-'4JSON'!K820)</f>
        <v>0</v>
      </c>
      <c r="L826" s="24">
        <f>ABS(L$5-'4JSON'!L820)</f>
        <v>0</v>
      </c>
      <c r="M826" s="53" t="e">
        <f t="shared" ca="1" si="11"/>
        <v>#VALUE!</v>
      </c>
      <c r="N826" s="56" t="e">
        <f t="shared" ca="1" si="12"/>
        <v>#VALUE!</v>
      </c>
      <c r="P826" s="51"/>
      <c r="Q826" s="51"/>
      <c r="S826" s="51"/>
      <c r="T826" s="51"/>
      <c r="Z826" s="55" t="str">
        <f t="shared" si="13"/>
        <v>OMI</v>
      </c>
      <c r="AF826" s="51"/>
      <c r="AG826" s="51"/>
      <c r="AH826" s="51"/>
      <c r="AI826" s="52"/>
      <c r="AJ826" s="52"/>
      <c r="AK826" s="52"/>
      <c r="AL826" s="51"/>
      <c r="AM826" s="51"/>
      <c r="AN826" s="51"/>
      <c r="AO826" s="52"/>
      <c r="AP826" s="52"/>
      <c r="AQ826" s="52"/>
      <c r="AR826" s="51"/>
      <c r="AS826" s="51"/>
      <c r="AT826" s="51"/>
      <c r="AU826" s="52"/>
      <c r="AV826" s="52"/>
      <c r="AW826" s="52"/>
      <c r="AX826" s="51"/>
      <c r="AY826" s="51"/>
      <c r="AZ826" s="51"/>
      <c r="BA826" s="52"/>
      <c r="BB826" s="52"/>
      <c r="BC826" s="52"/>
    </row>
    <row r="827" spans="1:55" ht="13" x14ac:dyDescent="0.3">
      <c r="A827" s="23">
        <f>'4JSON'!A821</f>
        <v>94101</v>
      </c>
      <c r="B827" s="20" t="str">
        <f>'4JSON'!B821</f>
        <v>Metal Casters</v>
      </c>
      <c r="C827" s="24" t="str">
        <f>'4JSON'!D821</f>
        <v>OMi</v>
      </c>
      <c r="D827" s="24" t="e">
        <f ca="1">ABS(D$5-'4JSON'!C821)</f>
        <v>#VALUE!</v>
      </c>
      <c r="E827" s="24">
        <f ca="1">ABS(E$5-'4JSON'!E821)</f>
        <v>2</v>
      </c>
      <c r="F827" s="24">
        <f ca="1">ABS(F$5-'4JSON'!F821)</f>
        <v>3</v>
      </c>
      <c r="G827" s="24">
        <f ca="1">ABS(G$5-'4JSON'!G821)</f>
        <v>2</v>
      </c>
      <c r="H827" s="24">
        <f ca="1">ABS(H$5-'4JSON'!H821)</f>
        <v>3</v>
      </c>
      <c r="I827" s="24">
        <f>ABS(I$5-'4JSON'!I821)</f>
        <v>0</v>
      </c>
      <c r="J827" s="24">
        <f>ABS(J$5-'4JSON'!J821)</f>
        <v>0</v>
      </c>
      <c r="K827" s="24">
        <f>ABS(K$5-'4JSON'!K821)</f>
        <v>0</v>
      </c>
      <c r="L827" s="24">
        <f>ABS(L$5-'4JSON'!L821)</f>
        <v>0</v>
      </c>
      <c r="M827" s="53" t="e">
        <f t="shared" ca="1" si="11"/>
        <v>#VALUE!</v>
      </c>
      <c r="N827" s="56" t="e">
        <f t="shared" ca="1" si="12"/>
        <v>#VALUE!</v>
      </c>
      <c r="P827" s="51"/>
      <c r="Q827" s="51"/>
      <c r="S827" s="51"/>
      <c r="T827" s="51"/>
      <c r="Z827" s="55" t="str">
        <f t="shared" si="13"/>
        <v>OMI</v>
      </c>
      <c r="AF827" s="51"/>
      <c r="AG827" s="51"/>
      <c r="AH827" s="51"/>
      <c r="AI827" s="52"/>
      <c r="AJ827" s="52"/>
      <c r="AK827" s="52"/>
      <c r="AL827" s="51"/>
      <c r="AM827" s="51"/>
      <c r="AN827" s="51"/>
      <c r="AO827" s="52"/>
      <c r="AP827" s="52"/>
      <c r="AQ827" s="52"/>
      <c r="AR827" s="51"/>
      <c r="AS827" s="51"/>
      <c r="AT827" s="51"/>
      <c r="AU827" s="52"/>
      <c r="AV827" s="52"/>
      <c r="AW827" s="52"/>
      <c r="AX827" s="51"/>
      <c r="AY827" s="51"/>
      <c r="AZ827" s="51"/>
      <c r="BA827" s="52"/>
      <c r="BB827" s="52"/>
      <c r="BC827" s="52"/>
    </row>
    <row r="828" spans="1:55" ht="13" x14ac:dyDescent="0.3">
      <c r="A828" s="23">
        <f>'4JSON'!A822</f>
        <v>94105</v>
      </c>
      <c r="B828" s="20" t="str">
        <f>'4JSON'!B822</f>
        <v>Metalworking Machine Operators</v>
      </c>
      <c r="C828" s="24" t="str">
        <f>'4JSON'!D822</f>
        <v>OMi</v>
      </c>
      <c r="D828" s="24" t="e">
        <f ca="1">ABS(D$5-'4JSON'!C822)</f>
        <v>#VALUE!</v>
      </c>
      <c r="E828" s="24">
        <f ca="1">ABS(E$5-'4JSON'!E822)</f>
        <v>2</v>
      </c>
      <c r="F828" s="24">
        <f ca="1">ABS(F$5-'4JSON'!F822)</f>
        <v>3</v>
      </c>
      <c r="G828" s="24">
        <f ca="1">ABS(G$5-'4JSON'!G822)</f>
        <v>2</v>
      </c>
      <c r="H828" s="24">
        <f ca="1">ABS(H$5-'4JSON'!H822)</f>
        <v>3</v>
      </c>
      <c r="I828" s="24">
        <f>ABS(I$5-'4JSON'!I822)</f>
        <v>0</v>
      </c>
      <c r="J828" s="24">
        <f>ABS(J$5-'4JSON'!J822)</f>
        <v>0</v>
      </c>
      <c r="K828" s="24">
        <f>ABS(K$5-'4JSON'!K822)</f>
        <v>0</v>
      </c>
      <c r="L828" s="24">
        <f>ABS(L$5-'4JSON'!L822)</f>
        <v>0</v>
      </c>
      <c r="M828" s="53" t="e">
        <f t="shared" ca="1" si="11"/>
        <v>#VALUE!</v>
      </c>
      <c r="N828" s="56" t="e">
        <f t="shared" ca="1" si="12"/>
        <v>#VALUE!</v>
      </c>
      <c r="P828" s="51"/>
      <c r="Q828" s="51"/>
      <c r="S828" s="51"/>
      <c r="T828" s="51"/>
      <c r="Z828" s="55" t="str">
        <f t="shared" si="13"/>
        <v>OMI</v>
      </c>
      <c r="AF828" s="51"/>
      <c r="AG828" s="51"/>
      <c r="AH828" s="51"/>
      <c r="AI828" s="52"/>
      <c r="AJ828" s="52"/>
      <c r="AK828" s="52"/>
      <c r="AL828" s="51"/>
      <c r="AM828" s="51"/>
      <c r="AN828" s="51"/>
      <c r="AO828" s="52"/>
      <c r="AP828" s="52"/>
      <c r="AQ828" s="52"/>
      <c r="AR828" s="51"/>
      <c r="AS828" s="51"/>
      <c r="AT828" s="51"/>
      <c r="AU828" s="52"/>
      <c r="AV828" s="52"/>
      <c r="AW828" s="52"/>
      <c r="AX828" s="51"/>
      <c r="AY828" s="51"/>
      <c r="AZ828" s="51"/>
      <c r="BA828" s="52"/>
      <c r="BB828" s="52"/>
      <c r="BC828" s="52"/>
    </row>
    <row r="829" spans="1:55" ht="13" x14ac:dyDescent="0.3">
      <c r="A829" s="23">
        <f>'4JSON'!A823</f>
        <v>94200</v>
      </c>
      <c r="B829" s="20" t="str">
        <f>'4JSON'!B823</f>
        <v>Motor Vehicle Assemblers</v>
      </c>
      <c r="C829" s="24" t="str">
        <f>'4JSON'!D823</f>
        <v>OMi</v>
      </c>
      <c r="D829" s="24" t="e">
        <f ca="1">ABS(D$5-'4JSON'!C823)</f>
        <v>#VALUE!</v>
      </c>
      <c r="E829" s="24">
        <f ca="1">ABS(E$5-'4JSON'!E823)</f>
        <v>2</v>
      </c>
      <c r="F829" s="24">
        <f ca="1">ABS(F$5-'4JSON'!F823)</f>
        <v>3</v>
      </c>
      <c r="G829" s="24">
        <f ca="1">ABS(G$5-'4JSON'!G823)</f>
        <v>2</v>
      </c>
      <c r="H829" s="24">
        <f ca="1">ABS(H$5-'4JSON'!H823)</f>
        <v>3</v>
      </c>
      <c r="I829" s="24">
        <f>ABS(I$5-'4JSON'!I823)</f>
        <v>0</v>
      </c>
      <c r="J829" s="24">
        <f>ABS(J$5-'4JSON'!J823)</f>
        <v>0</v>
      </c>
      <c r="K829" s="24">
        <f>ABS(K$5-'4JSON'!K823)</f>
        <v>0</v>
      </c>
      <c r="L829" s="24">
        <f>ABS(L$5-'4JSON'!L823)</f>
        <v>0</v>
      </c>
      <c r="M829" s="53" t="e">
        <f t="shared" ca="1" si="11"/>
        <v>#VALUE!</v>
      </c>
      <c r="N829" s="56" t="e">
        <f t="shared" ca="1" si="12"/>
        <v>#VALUE!</v>
      </c>
      <c r="P829" s="51"/>
      <c r="Q829" s="51"/>
      <c r="S829" s="51"/>
      <c r="T829" s="51"/>
      <c r="Z829" s="55" t="str">
        <f t="shared" si="13"/>
        <v>OMI</v>
      </c>
      <c r="AF829" s="51"/>
      <c r="AG829" s="51"/>
      <c r="AH829" s="51"/>
      <c r="AI829" s="52"/>
      <c r="AJ829" s="52"/>
      <c r="AK829" s="52"/>
      <c r="AL829" s="51"/>
      <c r="AM829" s="51"/>
      <c r="AN829" s="51"/>
      <c r="AO829" s="52"/>
      <c r="AP829" s="52"/>
      <c r="AQ829" s="52"/>
      <c r="AR829" s="51"/>
      <c r="AS829" s="51"/>
      <c r="AT829" s="51"/>
      <c r="AU829" s="52"/>
      <c r="AV829" s="52"/>
      <c r="AW829" s="52"/>
      <c r="AX829" s="51"/>
      <c r="AY829" s="51"/>
      <c r="AZ829" s="51"/>
      <c r="BA829" s="52"/>
      <c r="BB829" s="52"/>
      <c r="BC829" s="52"/>
    </row>
    <row r="830" spans="1:55" ht="13" x14ac:dyDescent="0.3">
      <c r="A830" s="23">
        <f>'4JSON'!A824</f>
        <v>72411</v>
      </c>
      <c r="B830" s="20" t="str">
        <f>'4JSON'!B824</f>
        <v>Motor Vehicle Body Repairers</v>
      </c>
      <c r="C830" s="24" t="str">
        <f>'4JSON'!D824</f>
        <v>OMi</v>
      </c>
      <c r="D830" s="24" t="e">
        <f ca="1">ABS(D$5-'4JSON'!C824)</f>
        <v>#VALUE!</v>
      </c>
      <c r="E830" s="24">
        <f ca="1">ABS(E$5-'4JSON'!E824)</f>
        <v>2</v>
      </c>
      <c r="F830" s="24">
        <f ca="1">ABS(F$5-'4JSON'!F824)</f>
        <v>3</v>
      </c>
      <c r="G830" s="24">
        <f ca="1">ABS(G$5-'4JSON'!G824)</f>
        <v>2</v>
      </c>
      <c r="H830" s="24">
        <f ca="1">ABS(H$5-'4JSON'!H824)</f>
        <v>3</v>
      </c>
      <c r="I830" s="24">
        <f>ABS(I$5-'4JSON'!I824)</f>
        <v>0</v>
      </c>
      <c r="J830" s="24">
        <f>ABS(J$5-'4JSON'!J824)</f>
        <v>0</v>
      </c>
      <c r="K830" s="24">
        <f>ABS(K$5-'4JSON'!K824)</f>
        <v>0</v>
      </c>
      <c r="L830" s="24">
        <f>ABS(L$5-'4JSON'!L824)</f>
        <v>0</v>
      </c>
      <c r="M830" s="53" t="e">
        <f t="shared" ca="1" si="11"/>
        <v>#VALUE!</v>
      </c>
      <c r="N830" s="56" t="e">
        <f t="shared" ca="1" si="12"/>
        <v>#VALUE!</v>
      </c>
      <c r="P830" s="51"/>
      <c r="Q830" s="51"/>
      <c r="S830" s="51"/>
      <c r="T830" s="51"/>
      <c r="Z830" s="55" t="str">
        <f t="shared" si="13"/>
        <v>OMI</v>
      </c>
      <c r="AF830" s="51"/>
      <c r="AG830" s="51"/>
      <c r="AH830" s="51"/>
      <c r="AI830" s="52"/>
      <c r="AJ830" s="52"/>
      <c r="AK830" s="52"/>
      <c r="AL830" s="51"/>
      <c r="AM830" s="51"/>
      <c r="AN830" s="51"/>
      <c r="AO830" s="52"/>
      <c r="AP830" s="52"/>
      <c r="AQ830" s="52"/>
      <c r="AR830" s="51"/>
      <c r="AS830" s="51"/>
      <c r="AT830" s="51"/>
      <c r="AU830" s="52"/>
      <c r="AV830" s="52"/>
      <c r="AW830" s="52"/>
      <c r="AX830" s="51"/>
      <c r="AY830" s="51"/>
      <c r="AZ830" s="51"/>
      <c r="BA830" s="52"/>
      <c r="BB830" s="52"/>
      <c r="BC830" s="52"/>
    </row>
    <row r="831" spans="1:55" ht="13" x14ac:dyDescent="0.3">
      <c r="A831" s="23">
        <f>'4JSON'!A825</f>
        <v>72423</v>
      </c>
      <c r="B831" s="20" t="str">
        <f>'4JSON'!B825</f>
        <v>Motorcycle and Other Related Mechanics</v>
      </c>
      <c r="C831" s="24" t="str">
        <f>'4JSON'!D825</f>
        <v>OMi</v>
      </c>
      <c r="D831" s="24" t="e">
        <f ca="1">ABS(D$5-'4JSON'!C825)</f>
        <v>#VALUE!</v>
      </c>
      <c r="E831" s="24">
        <f ca="1">ABS(E$5-'4JSON'!E825)</f>
        <v>2</v>
      </c>
      <c r="F831" s="24">
        <f ca="1">ABS(F$5-'4JSON'!F825)</f>
        <v>3</v>
      </c>
      <c r="G831" s="24">
        <f ca="1">ABS(G$5-'4JSON'!G825)</f>
        <v>2</v>
      </c>
      <c r="H831" s="24">
        <f ca="1">ABS(H$5-'4JSON'!H825)</f>
        <v>3</v>
      </c>
      <c r="I831" s="24">
        <f>ABS(I$5-'4JSON'!I825)</f>
        <v>0</v>
      </c>
      <c r="J831" s="24">
        <f>ABS(J$5-'4JSON'!J825)</f>
        <v>0</v>
      </c>
      <c r="K831" s="24">
        <f>ABS(K$5-'4JSON'!K825)</f>
        <v>0</v>
      </c>
      <c r="L831" s="24">
        <f>ABS(L$5-'4JSON'!L825)</f>
        <v>0</v>
      </c>
      <c r="M831" s="53" t="e">
        <f t="shared" ca="1" si="11"/>
        <v>#VALUE!</v>
      </c>
      <c r="N831" s="56" t="e">
        <f t="shared" ca="1" si="12"/>
        <v>#VALUE!</v>
      </c>
      <c r="P831" s="51"/>
      <c r="Q831" s="51"/>
      <c r="S831" s="51"/>
      <c r="T831" s="51"/>
      <c r="Z831" s="55" t="str">
        <f t="shared" si="13"/>
        <v>OMI</v>
      </c>
      <c r="AF831" s="51"/>
      <c r="AG831" s="51"/>
      <c r="AH831" s="51"/>
      <c r="AI831" s="52"/>
      <c r="AJ831" s="52"/>
      <c r="AK831" s="52"/>
      <c r="AL831" s="51"/>
      <c r="AM831" s="51"/>
      <c r="AN831" s="51"/>
      <c r="AO831" s="52"/>
      <c r="AP831" s="52"/>
      <c r="AQ831" s="52"/>
      <c r="AR831" s="51"/>
      <c r="AS831" s="51"/>
      <c r="AT831" s="51"/>
      <c r="AU831" s="52"/>
      <c r="AV831" s="52"/>
      <c r="AW831" s="52"/>
      <c r="AX831" s="51"/>
      <c r="AY831" s="51"/>
      <c r="AZ831" s="51"/>
      <c r="BA831" s="52"/>
      <c r="BB831" s="52"/>
      <c r="BC831" s="52"/>
    </row>
    <row r="832" spans="1:55" ht="13" x14ac:dyDescent="0.3">
      <c r="A832" s="23">
        <f>'4JSON'!A826</f>
        <v>94111</v>
      </c>
      <c r="B832" s="20" t="str">
        <f>'4JSON'!B826</f>
        <v>Moulding Process Operators - Plastics Processing</v>
      </c>
      <c r="C832" s="24" t="str">
        <f>'4JSON'!D826</f>
        <v>OMi</v>
      </c>
      <c r="D832" s="24" t="e">
        <f ca="1">ABS(D$5-'4JSON'!C826)</f>
        <v>#VALUE!</v>
      </c>
      <c r="E832" s="24">
        <f ca="1">ABS(E$5-'4JSON'!E826)</f>
        <v>2</v>
      </c>
      <c r="F832" s="24">
        <f ca="1">ABS(F$5-'4JSON'!F826)</f>
        <v>3</v>
      </c>
      <c r="G832" s="24">
        <f ca="1">ABS(G$5-'4JSON'!G826)</f>
        <v>2</v>
      </c>
      <c r="H832" s="24">
        <f ca="1">ABS(H$5-'4JSON'!H826)</f>
        <v>3</v>
      </c>
      <c r="I832" s="24">
        <f>ABS(I$5-'4JSON'!I826)</f>
        <v>0</v>
      </c>
      <c r="J832" s="24">
        <f>ABS(J$5-'4JSON'!J826)</f>
        <v>0</v>
      </c>
      <c r="K832" s="24">
        <f>ABS(K$5-'4JSON'!K826)</f>
        <v>0</v>
      </c>
      <c r="L832" s="24">
        <f>ABS(L$5-'4JSON'!L826)</f>
        <v>0</v>
      </c>
      <c r="M832" s="53" t="e">
        <f t="shared" ca="1" si="11"/>
        <v>#VALUE!</v>
      </c>
      <c r="N832" s="56" t="e">
        <f t="shared" ca="1" si="12"/>
        <v>#VALUE!</v>
      </c>
      <c r="P832" s="51"/>
      <c r="Q832" s="51"/>
      <c r="S832" s="51"/>
      <c r="T832" s="51"/>
      <c r="Z832" s="55" t="str">
        <f t="shared" si="13"/>
        <v>OMI</v>
      </c>
      <c r="AF832" s="51"/>
      <c r="AG832" s="51"/>
      <c r="AH832" s="51"/>
      <c r="AI832" s="52"/>
      <c r="AJ832" s="52"/>
      <c r="AK832" s="52"/>
      <c r="AL832" s="51"/>
      <c r="AM832" s="51"/>
      <c r="AN832" s="51"/>
      <c r="AO832" s="52"/>
      <c r="AP832" s="52"/>
      <c r="AQ832" s="52"/>
      <c r="AR832" s="51"/>
      <c r="AS832" s="51"/>
      <c r="AT832" s="51"/>
      <c r="AU832" s="52"/>
      <c r="AV832" s="52"/>
      <c r="AW832" s="52"/>
      <c r="AX832" s="51"/>
      <c r="AY832" s="51"/>
      <c r="AZ832" s="51"/>
      <c r="BA832" s="52"/>
      <c r="BB832" s="52"/>
      <c r="BC832" s="52"/>
    </row>
    <row r="833" spans="1:55" ht="13" x14ac:dyDescent="0.3">
      <c r="A833" s="23">
        <f>'4JSON'!A827</f>
        <v>32121</v>
      </c>
      <c r="B833" s="20" t="str">
        <f>'4JSON'!B827</f>
        <v>Nuclear Medicine Technologists</v>
      </c>
      <c r="C833" s="24" t="str">
        <f>'4JSON'!D827</f>
        <v>OMi</v>
      </c>
      <c r="D833" s="24" t="e">
        <f ca="1">ABS(D$5-'4JSON'!C827)</f>
        <v>#VALUE!</v>
      </c>
      <c r="E833" s="24">
        <f ca="1">ABS(E$5-'4JSON'!E827)</f>
        <v>2</v>
      </c>
      <c r="F833" s="24">
        <f ca="1">ABS(F$5-'4JSON'!F827)</f>
        <v>3</v>
      </c>
      <c r="G833" s="24">
        <f ca="1">ABS(G$5-'4JSON'!G827)</f>
        <v>2</v>
      </c>
      <c r="H833" s="24">
        <f ca="1">ABS(H$5-'4JSON'!H827)</f>
        <v>3</v>
      </c>
      <c r="I833" s="24">
        <f>ABS(I$5-'4JSON'!I827)</f>
        <v>0</v>
      </c>
      <c r="J833" s="24">
        <f>ABS(J$5-'4JSON'!J827)</f>
        <v>0</v>
      </c>
      <c r="K833" s="24">
        <f>ABS(K$5-'4JSON'!K827)</f>
        <v>0</v>
      </c>
      <c r="L833" s="24">
        <f>ABS(L$5-'4JSON'!L827)</f>
        <v>0</v>
      </c>
      <c r="M833" s="53" t="e">
        <f t="shared" ca="1" si="11"/>
        <v>#VALUE!</v>
      </c>
      <c r="N833" s="56" t="e">
        <f t="shared" ca="1" si="12"/>
        <v>#VALUE!</v>
      </c>
      <c r="P833" s="51"/>
      <c r="Q833" s="51"/>
      <c r="S833" s="51"/>
      <c r="T833" s="51"/>
      <c r="Z833" s="55" t="str">
        <f t="shared" si="13"/>
        <v>OMI</v>
      </c>
      <c r="AF833" s="51"/>
      <c r="AG833" s="51"/>
      <c r="AH833" s="51"/>
      <c r="AI833" s="52"/>
      <c r="AJ833" s="52"/>
      <c r="AK833" s="52"/>
      <c r="AL833" s="51"/>
      <c r="AM833" s="51"/>
      <c r="AN833" s="51"/>
      <c r="AO833" s="52"/>
      <c r="AP833" s="52"/>
      <c r="AQ833" s="52"/>
      <c r="AR833" s="51"/>
      <c r="AS833" s="51"/>
      <c r="AT833" s="51"/>
      <c r="AU833" s="52"/>
      <c r="AV833" s="52"/>
      <c r="AW833" s="52"/>
      <c r="AX833" s="51"/>
      <c r="AY833" s="51"/>
      <c r="AZ833" s="51"/>
      <c r="BA833" s="52"/>
      <c r="BB833" s="52"/>
      <c r="BC833" s="52"/>
    </row>
    <row r="834" spans="1:55" ht="13" x14ac:dyDescent="0.3">
      <c r="A834" s="23">
        <f>'4JSON'!A828</f>
        <v>83101</v>
      </c>
      <c r="B834" s="20" t="str">
        <f>'4JSON'!B828</f>
        <v>Oil and Gas Well Loggers, Testers and Related Workers</v>
      </c>
      <c r="C834" s="24" t="str">
        <f>'4JSON'!D828</f>
        <v>OMi</v>
      </c>
      <c r="D834" s="24" t="e">
        <f ca="1">ABS(D$5-'4JSON'!C828)</f>
        <v>#VALUE!</v>
      </c>
      <c r="E834" s="24">
        <f ca="1">ABS(E$5-'4JSON'!E828)</f>
        <v>2</v>
      </c>
      <c r="F834" s="24">
        <f ca="1">ABS(F$5-'4JSON'!F828)</f>
        <v>3</v>
      </c>
      <c r="G834" s="24">
        <f ca="1">ABS(G$5-'4JSON'!G828)</f>
        <v>2</v>
      </c>
      <c r="H834" s="24">
        <f ca="1">ABS(H$5-'4JSON'!H828)</f>
        <v>3</v>
      </c>
      <c r="I834" s="24">
        <f>ABS(I$5-'4JSON'!I828)</f>
        <v>0</v>
      </c>
      <c r="J834" s="24">
        <f>ABS(J$5-'4JSON'!J828)</f>
        <v>0</v>
      </c>
      <c r="K834" s="24">
        <f>ABS(K$5-'4JSON'!K828)</f>
        <v>0</v>
      </c>
      <c r="L834" s="24">
        <f>ABS(L$5-'4JSON'!L828)</f>
        <v>0</v>
      </c>
      <c r="M834" s="53" t="e">
        <f t="shared" ca="1" si="11"/>
        <v>#VALUE!</v>
      </c>
      <c r="N834" s="56" t="e">
        <f t="shared" ca="1" si="12"/>
        <v>#VALUE!</v>
      </c>
      <c r="P834" s="51"/>
      <c r="Q834" s="51"/>
      <c r="S834" s="51"/>
      <c r="T834" s="51"/>
      <c r="Z834" s="55" t="str">
        <f t="shared" si="13"/>
        <v>OMI</v>
      </c>
      <c r="AF834" s="51"/>
      <c r="AG834" s="51"/>
      <c r="AH834" s="51"/>
      <c r="AI834" s="52"/>
      <c r="AJ834" s="52"/>
      <c r="AK834" s="52"/>
      <c r="AL834" s="51"/>
      <c r="AM834" s="51"/>
      <c r="AN834" s="51"/>
      <c r="AO834" s="52"/>
      <c r="AP834" s="52"/>
      <c r="AQ834" s="52"/>
      <c r="AR834" s="51"/>
      <c r="AS834" s="51"/>
      <c r="AT834" s="51"/>
      <c r="AU834" s="52"/>
      <c r="AV834" s="52"/>
      <c r="AW834" s="52"/>
      <c r="AX834" s="51"/>
      <c r="AY834" s="51"/>
      <c r="AZ834" s="51"/>
      <c r="BA834" s="52"/>
      <c r="BB834" s="52"/>
      <c r="BC834" s="52"/>
    </row>
    <row r="835" spans="1:55" ht="13" x14ac:dyDescent="0.3">
      <c r="A835" s="23">
        <f>'4JSON'!A829</f>
        <v>83101</v>
      </c>
      <c r="B835" s="20" t="str">
        <f>'4JSON'!B829</f>
        <v>Oil and Gas Well Services Operators</v>
      </c>
      <c r="C835" s="24" t="str">
        <f>'4JSON'!D829</f>
        <v>OMi</v>
      </c>
      <c r="D835" s="24" t="e">
        <f ca="1">ABS(D$5-'4JSON'!C829)</f>
        <v>#VALUE!</v>
      </c>
      <c r="E835" s="24">
        <f ca="1">ABS(E$5-'4JSON'!E829)</f>
        <v>2</v>
      </c>
      <c r="F835" s="24">
        <f ca="1">ABS(F$5-'4JSON'!F829)</f>
        <v>3</v>
      </c>
      <c r="G835" s="24">
        <f ca="1">ABS(G$5-'4JSON'!G829)</f>
        <v>2</v>
      </c>
      <c r="H835" s="24">
        <f ca="1">ABS(H$5-'4JSON'!H829)</f>
        <v>3</v>
      </c>
      <c r="I835" s="24">
        <f>ABS(I$5-'4JSON'!I829)</f>
        <v>0</v>
      </c>
      <c r="J835" s="24">
        <f>ABS(J$5-'4JSON'!J829)</f>
        <v>0</v>
      </c>
      <c r="K835" s="24">
        <f>ABS(K$5-'4JSON'!K829)</f>
        <v>0</v>
      </c>
      <c r="L835" s="24">
        <f>ABS(L$5-'4JSON'!L829)</f>
        <v>0</v>
      </c>
      <c r="M835" s="53" t="e">
        <f t="shared" ca="1" si="11"/>
        <v>#VALUE!</v>
      </c>
      <c r="N835" s="56" t="e">
        <f t="shared" ca="1" si="12"/>
        <v>#VALUE!</v>
      </c>
      <c r="P835" s="51"/>
      <c r="Q835" s="51"/>
      <c r="S835" s="51"/>
      <c r="T835" s="51"/>
      <c r="Z835" s="55" t="str">
        <f t="shared" si="13"/>
        <v>OMI</v>
      </c>
      <c r="AF835" s="51"/>
      <c r="AG835" s="51"/>
      <c r="AH835" s="51"/>
      <c r="AI835" s="52"/>
      <c r="AJ835" s="52"/>
      <c r="AK835" s="52"/>
      <c r="AL835" s="51"/>
      <c r="AM835" s="51"/>
      <c r="AN835" s="51"/>
      <c r="AO835" s="52"/>
      <c r="AP835" s="52"/>
      <c r="AQ835" s="52"/>
      <c r="AR835" s="51"/>
      <c r="AS835" s="51"/>
      <c r="AT835" s="51"/>
      <c r="AU835" s="52"/>
      <c r="AV835" s="52"/>
      <c r="AW835" s="52"/>
      <c r="AX835" s="51"/>
      <c r="AY835" s="51"/>
      <c r="AZ835" s="51"/>
      <c r="BA835" s="52"/>
      <c r="BB835" s="52"/>
      <c r="BC835" s="52"/>
    </row>
    <row r="836" spans="1:55" ht="13" x14ac:dyDescent="0.3">
      <c r="A836" s="23">
        <f>'4JSON'!A830</f>
        <v>33109</v>
      </c>
      <c r="B836" s="20" t="str">
        <f>'4JSON'!B830</f>
        <v>Optical/Ophthalmic Laboratory Technicians and Assistants</v>
      </c>
      <c r="C836" s="24" t="str">
        <f>'4JSON'!D830</f>
        <v>OMi</v>
      </c>
      <c r="D836" s="24" t="e">
        <f ca="1">ABS(D$5-'4JSON'!C830)</f>
        <v>#VALUE!</v>
      </c>
      <c r="E836" s="24">
        <f ca="1">ABS(E$5-'4JSON'!E830)</f>
        <v>2</v>
      </c>
      <c r="F836" s="24">
        <f ca="1">ABS(F$5-'4JSON'!F830)</f>
        <v>3</v>
      </c>
      <c r="G836" s="24">
        <f ca="1">ABS(G$5-'4JSON'!G830)</f>
        <v>2</v>
      </c>
      <c r="H836" s="24">
        <f ca="1">ABS(H$5-'4JSON'!H830)</f>
        <v>3</v>
      </c>
      <c r="I836" s="24">
        <f>ABS(I$5-'4JSON'!I830)</f>
        <v>0</v>
      </c>
      <c r="J836" s="24">
        <f>ABS(J$5-'4JSON'!J830)</f>
        <v>0</v>
      </c>
      <c r="K836" s="24">
        <f>ABS(K$5-'4JSON'!K830)</f>
        <v>0</v>
      </c>
      <c r="L836" s="24">
        <f>ABS(L$5-'4JSON'!L830)</f>
        <v>0</v>
      </c>
      <c r="M836" s="53" t="e">
        <f t="shared" ca="1" si="11"/>
        <v>#VALUE!</v>
      </c>
      <c r="N836" s="56" t="e">
        <f t="shared" ca="1" si="12"/>
        <v>#VALUE!</v>
      </c>
      <c r="P836" s="51"/>
      <c r="Q836" s="51"/>
      <c r="S836" s="51"/>
      <c r="T836" s="51"/>
      <c r="Z836" s="55" t="str">
        <f t="shared" si="13"/>
        <v>OMI</v>
      </c>
      <c r="AF836" s="51"/>
      <c r="AG836" s="51"/>
      <c r="AH836" s="51"/>
      <c r="AI836" s="52"/>
      <c r="AJ836" s="52"/>
      <c r="AK836" s="52"/>
      <c r="AL836" s="51"/>
      <c r="AM836" s="51"/>
      <c r="AN836" s="51"/>
      <c r="AO836" s="52"/>
      <c r="AP836" s="52"/>
      <c r="AQ836" s="52"/>
      <c r="AR836" s="51"/>
      <c r="AS836" s="51"/>
      <c r="AT836" s="51"/>
      <c r="AU836" s="52"/>
      <c r="AV836" s="52"/>
      <c r="AW836" s="52"/>
      <c r="AX836" s="51"/>
      <c r="AY836" s="51"/>
      <c r="AZ836" s="51"/>
      <c r="BA836" s="52"/>
      <c r="BB836" s="52"/>
      <c r="BC836" s="52"/>
    </row>
    <row r="837" spans="1:55" ht="13" x14ac:dyDescent="0.3">
      <c r="A837" s="23">
        <f>'4JSON'!A831</f>
        <v>94219</v>
      </c>
      <c r="B837" s="20" t="str">
        <f>'4JSON'!B831</f>
        <v>Other Assemblers</v>
      </c>
      <c r="C837" s="24" t="str">
        <f>'4JSON'!D831</f>
        <v>OMi</v>
      </c>
      <c r="D837" s="24" t="e">
        <f ca="1">ABS(D$5-'4JSON'!C831)</f>
        <v>#VALUE!</v>
      </c>
      <c r="E837" s="24">
        <f ca="1">ABS(E$5-'4JSON'!E831)</f>
        <v>2</v>
      </c>
      <c r="F837" s="24">
        <f ca="1">ABS(F$5-'4JSON'!F831)</f>
        <v>3</v>
      </c>
      <c r="G837" s="24">
        <f ca="1">ABS(G$5-'4JSON'!G831)</f>
        <v>2</v>
      </c>
      <c r="H837" s="24">
        <f ca="1">ABS(H$5-'4JSON'!H831)</f>
        <v>3</v>
      </c>
      <c r="I837" s="24">
        <f>ABS(I$5-'4JSON'!I831)</f>
        <v>0</v>
      </c>
      <c r="J837" s="24">
        <f>ABS(J$5-'4JSON'!J831)</f>
        <v>0</v>
      </c>
      <c r="K837" s="24">
        <f>ABS(K$5-'4JSON'!K831)</f>
        <v>0</v>
      </c>
      <c r="L837" s="24">
        <f>ABS(L$5-'4JSON'!L831)</f>
        <v>0</v>
      </c>
      <c r="M837" s="53" t="e">
        <f t="shared" ca="1" si="11"/>
        <v>#VALUE!</v>
      </c>
      <c r="N837" s="56" t="e">
        <f t="shared" ca="1" si="12"/>
        <v>#VALUE!</v>
      </c>
      <c r="P837" s="51"/>
      <c r="Q837" s="51"/>
      <c r="S837" s="51"/>
      <c r="T837" s="51"/>
      <c r="Z837" s="55" t="str">
        <f t="shared" si="13"/>
        <v>OMI</v>
      </c>
      <c r="AF837" s="51"/>
      <c r="AG837" s="51"/>
      <c r="AH837" s="51"/>
      <c r="AI837" s="52"/>
      <c r="AJ837" s="52"/>
      <c r="AK837" s="52"/>
      <c r="AL837" s="51"/>
      <c r="AM837" s="51"/>
      <c r="AN837" s="51"/>
      <c r="AO837" s="52"/>
      <c r="AP837" s="52"/>
      <c r="AQ837" s="52"/>
      <c r="AR837" s="51"/>
      <c r="AS837" s="51"/>
      <c r="AT837" s="51"/>
      <c r="AU837" s="52"/>
      <c r="AV837" s="52"/>
      <c r="AW837" s="52"/>
      <c r="AX837" s="51"/>
      <c r="AY837" s="51"/>
      <c r="AZ837" s="51"/>
      <c r="BA837" s="52"/>
      <c r="BB837" s="52"/>
      <c r="BC837" s="52"/>
    </row>
    <row r="838" spans="1:55" ht="13" x14ac:dyDescent="0.3">
      <c r="A838" s="23">
        <f>'4JSON'!A832</f>
        <v>73209</v>
      </c>
      <c r="B838" s="20" t="str">
        <f>'4JSON'!B832</f>
        <v>Other Repairers and Servicers</v>
      </c>
      <c r="C838" s="24" t="str">
        <f>'4JSON'!D832</f>
        <v>OMi</v>
      </c>
      <c r="D838" s="24" t="e">
        <f ca="1">ABS(D$5-'4JSON'!C832)</f>
        <v>#VALUE!</v>
      </c>
      <c r="E838" s="24">
        <f ca="1">ABS(E$5-'4JSON'!E832)</f>
        <v>2</v>
      </c>
      <c r="F838" s="24">
        <f ca="1">ABS(F$5-'4JSON'!F832)</f>
        <v>3</v>
      </c>
      <c r="G838" s="24">
        <f ca="1">ABS(G$5-'4JSON'!G832)</f>
        <v>2</v>
      </c>
      <c r="H838" s="24">
        <f ca="1">ABS(H$5-'4JSON'!H832)</f>
        <v>3</v>
      </c>
      <c r="I838" s="24">
        <f>ABS(I$5-'4JSON'!I832)</f>
        <v>0</v>
      </c>
      <c r="J838" s="24">
        <f>ABS(J$5-'4JSON'!J832)</f>
        <v>0</v>
      </c>
      <c r="K838" s="24">
        <f>ABS(K$5-'4JSON'!K832)</f>
        <v>0</v>
      </c>
      <c r="L838" s="24">
        <f>ABS(L$5-'4JSON'!L832)</f>
        <v>0</v>
      </c>
      <c r="M838" s="53" t="e">
        <f t="shared" ca="1" si="11"/>
        <v>#VALUE!</v>
      </c>
      <c r="N838" s="56" t="e">
        <f t="shared" ca="1" si="12"/>
        <v>#VALUE!</v>
      </c>
      <c r="P838" s="51"/>
      <c r="Q838" s="51"/>
      <c r="S838" s="51"/>
      <c r="T838" s="51"/>
      <c r="Z838" s="55" t="str">
        <f t="shared" si="13"/>
        <v>OMI</v>
      </c>
      <c r="AF838" s="51"/>
      <c r="AG838" s="51"/>
      <c r="AH838" s="51"/>
      <c r="AI838" s="52"/>
      <c r="AJ838" s="52"/>
      <c r="AK838" s="52"/>
      <c r="AL838" s="51"/>
      <c r="AM838" s="51"/>
      <c r="AN838" s="51"/>
      <c r="AO838" s="52"/>
      <c r="AP838" s="52"/>
      <c r="AQ838" s="52"/>
      <c r="AR838" s="51"/>
      <c r="AS838" s="51"/>
      <c r="AT838" s="51"/>
      <c r="AU838" s="52"/>
      <c r="AV838" s="52"/>
      <c r="AW838" s="52"/>
      <c r="AX838" s="51"/>
      <c r="AY838" s="51"/>
      <c r="AZ838" s="51"/>
      <c r="BA838" s="52"/>
      <c r="BB838" s="52"/>
      <c r="BC838" s="52"/>
    </row>
    <row r="839" spans="1:55" ht="13" x14ac:dyDescent="0.3">
      <c r="A839" s="23">
        <f>'4JSON'!A833</f>
        <v>72429</v>
      </c>
      <c r="B839" s="20" t="str">
        <f>'4JSON'!B833</f>
        <v>Other Small Engine and Equipment Mechanics</v>
      </c>
      <c r="C839" s="24" t="str">
        <f>'4JSON'!D833</f>
        <v>OMi</v>
      </c>
      <c r="D839" s="24" t="e">
        <f ca="1">ABS(D$5-'4JSON'!C833)</f>
        <v>#VALUE!</v>
      </c>
      <c r="E839" s="24">
        <f ca="1">ABS(E$5-'4JSON'!E833)</f>
        <v>2</v>
      </c>
      <c r="F839" s="24">
        <f ca="1">ABS(F$5-'4JSON'!F833)</f>
        <v>3</v>
      </c>
      <c r="G839" s="24">
        <f ca="1">ABS(G$5-'4JSON'!G833)</f>
        <v>2</v>
      </c>
      <c r="H839" s="24">
        <f ca="1">ABS(H$5-'4JSON'!H833)</f>
        <v>3</v>
      </c>
      <c r="I839" s="24">
        <f>ABS(I$5-'4JSON'!I833)</f>
        <v>0</v>
      </c>
      <c r="J839" s="24">
        <f>ABS(J$5-'4JSON'!J833)</f>
        <v>0</v>
      </c>
      <c r="K839" s="24">
        <f>ABS(K$5-'4JSON'!K833)</f>
        <v>0</v>
      </c>
      <c r="L839" s="24">
        <f>ABS(L$5-'4JSON'!L833)</f>
        <v>0</v>
      </c>
      <c r="M839" s="53" t="e">
        <f t="shared" ca="1" si="11"/>
        <v>#VALUE!</v>
      </c>
      <c r="N839" s="56" t="e">
        <f t="shared" ca="1" si="12"/>
        <v>#VALUE!</v>
      </c>
      <c r="P839" s="51"/>
      <c r="Q839" s="51"/>
      <c r="S839" s="51"/>
      <c r="T839" s="51"/>
      <c r="Z839" s="55" t="str">
        <f t="shared" si="13"/>
        <v>OMI</v>
      </c>
      <c r="AF839" s="51"/>
      <c r="AG839" s="51"/>
      <c r="AH839" s="51"/>
      <c r="AI839" s="52"/>
      <c r="AJ839" s="52"/>
      <c r="AK839" s="52"/>
      <c r="AL839" s="51"/>
      <c r="AM839" s="51"/>
      <c r="AN839" s="51"/>
      <c r="AO839" s="52"/>
      <c r="AP839" s="52"/>
      <c r="AQ839" s="52"/>
      <c r="AR839" s="51"/>
      <c r="AS839" s="51"/>
      <c r="AT839" s="51"/>
      <c r="AU839" s="52"/>
      <c r="AV839" s="52"/>
      <c r="AW839" s="52"/>
      <c r="AX839" s="51"/>
      <c r="AY839" s="51"/>
      <c r="AZ839" s="51"/>
      <c r="BA839" s="52"/>
      <c r="BB839" s="52"/>
      <c r="BC839" s="52"/>
    </row>
    <row r="840" spans="1:55" ht="13" x14ac:dyDescent="0.3">
      <c r="A840" s="23">
        <f>'4JSON'!A834</f>
        <v>94129</v>
      </c>
      <c r="B840" s="20" t="str">
        <f>'4JSON'!B834</f>
        <v>Other Wood Processing Machine Operators</v>
      </c>
      <c r="C840" s="24" t="str">
        <f>'4JSON'!D834</f>
        <v>OMi</v>
      </c>
      <c r="D840" s="24" t="e">
        <f ca="1">ABS(D$5-'4JSON'!C834)</f>
        <v>#VALUE!</v>
      </c>
      <c r="E840" s="24">
        <f ca="1">ABS(E$5-'4JSON'!E834)</f>
        <v>2</v>
      </c>
      <c r="F840" s="24">
        <f ca="1">ABS(F$5-'4JSON'!F834)</f>
        <v>3</v>
      </c>
      <c r="G840" s="24">
        <f ca="1">ABS(G$5-'4JSON'!G834)</f>
        <v>2</v>
      </c>
      <c r="H840" s="24">
        <f ca="1">ABS(H$5-'4JSON'!H834)</f>
        <v>3</v>
      </c>
      <c r="I840" s="24">
        <f>ABS(I$5-'4JSON'!I834)</f>
        <v>0</v>
      </c>
      <c r="J840" s="24">
        <f>ABS(J$5-'4JSON'!J834)</f>
        <v>0</v>
      </c>
      <c r="K840" s="24">
        <f>ABS(K$5-'4JSON'!K834)</f>
        <v>0</v>
      </c>
      <c r="L840" s="24">
        <f>ABS(L$5-'4JSON'!L834)</f>
        <v>0</v>
      </c>
      <c r="M840" s="53" t="e">
        <f t="shared" ca="1" si="11"/>
        <v>#VALUE!</v>
      </c>
      <c r="N840" s="56" t="e">
        <f t="shared" ca="1" si="12"/>
        <v>#VALUE!</v>
      </c>
      <c r="P840" s="51"/>
      <c r="Q840" s="51"/>
      <c r="S840" s="51"/>
      <c r="T840" s="51"/>
      <c r="Z840" s="55" t="str">
        <f t="shared" si="13"/>
        <v>OMI</v>
      </c>
      <c r="AF840" s="51"/>
      <c r="AG840" s="51"/>
      <c r="AH840" s="51"/>
      <c r="AI840" s="52"/>
      <c r="AJ840" s="52"/>
      <c r="AK840" s="52"/>
      <c r="AL840" s="51"/>
      <c r="AM840" s="51"/>
      <c r="AN840" s="51"/>
      <c r="AO840" s="52"/>
      <c r="AP840" s="52"/>
      <c r="AQ840" s="52"/>
      <c r="AR840" s="51"/>
      <c r="AS840" s="51"/>
      <c r="AT840" s="51"/>
      <c r="AU840" s="52"/>
      <c r="AV840" s="52"/>
      <c r="AW840" s="52"/>
      <c r="AX840" s="51"/>
      <c r="AY840" s="51"/>
      <c r="AZ840" s="51"/>
      <c r="BA840" s="52"/>
      <c r="BB840" s="52"/>
      <c r="BC840" s="52"/>
    </row>
    <row r="841" spans="1:55" ht="13" x14ac:dyDescent="0.3">
      <c r="A841" s="23">
        <f>'4JSON'!A835</f>
        <v>94211</v>
      </c>
      <c r="B841" s="20" t="str">
        <f>'4JSON'!B835</f>
        <v>Other Wood Products Assemblers</v>
      </c>
      <c r="C841" s="24" t="str">
        <f>'4JSON'!D835</f>
        <v>OMi</v>
      </c>
      <c r="D841" s="24" t="e">
        <f ca="1">ABS(D$5-'4JSON'!C835)</f>
        <v>#VALUE!</v>
      </c>
      <c r="E841" s="24">
        <f ca="1">ABS(E$5-'4JSON'!E835)</f>
        <v>2</v>
      </c>
      <c r="F841" s="24">
        <f ca="1">ABS(F$5-'4JSON'!F835)</f>
        <v>3</v>
      </c>
      <c r="G841" s="24">
        <f ca="1">ABS(G$5-'4JSON'!G835)</f>
        <v>2</v>
      </c>
      <c r="H841" s="24">
        <f ca="1">ABS(H$5-'4JSON'!H835)</f>
        <v>3</v>
      </c>
      <c r="I841" s="24">
        <f>ABS(I$5-'4JSON'!I835)</f>
        <v>0</v>
      </c>
      <c r="J841" s="24">
        <f>ABS(J$5-'4JSON'!J835)</f>
        <v>0</v>
      </c>
      <c r="K841" s="24">
        <f>ABS(K$5-'4JSON'!K835)</f>
        <v>0</v>
      </c>
      <c r="L841" s="24">
        <f>ABS(L$5-'4JSON'!L835)</f>
        <v>0</v>
      </c>
      <c r="M841" s="53" t="e">
        <f t="shared" ca="1" si="11"/>
        <v>#VALUE!</v>
      </c>
      <c r="N841" s="56" t="e">
        <f t="shared" ca="1" si="12"/>
        <v>#VALUE!</v>
      </c>
      <c r="P841" s="51"/>
      <c r="Q841" s="51"/>
      <c r="S841" s="51"/>
      <c r="T841" s="51"/>
      <c r="Z841" s="55" t="str">
        <f t="shared" si="13"/>
        <v>OMI</v>
      </c>
      <c r="AF841" s="51"/>
      <c r="AG841" s="51"/>
      <c r="AH841" s="51"/>
      <c r="AI841" s="52"/>
      <c r="AJ841" s="52"/>
      <c r="AK841" s="52"/>
      <c r="AL841" s="51"/>
      <c r="AM841" s="51"/>
      <c r="AN841" s="51"/>
      <c r="AO841" s="52"/>
      <c r="AP841" s="52"/>
      <c r="AQ841" s="52"/>
      <c r="AR841" s="51"/>
      <c r="AS841" s="51"/>
      <c r="AT841" s="51"/>
      <c r="AU841" s="52"/>
      <c r="AV841" s="52"/>
      <c r="AW841" s="52"/>
      <c r="AX841" s="51"/>
      <c r="AY841" s="51"/>
      <c r="AZ841" s="51"/>
      <c r="BA841" s="52"/>
      <c r="BB841" s="52"/>
      <c r="BC841" s="52"/>
    </row>
    <row r="842" spans="1:55" ht="13" x14ac:dyDescent="0.3">
      <c r="A842" s="23">
        <f>'4JSON'!A836</f>
        <v>94213</v>
      </c>
      <c r="B842" s="20" t="str">
        <f>'4JSON'!B836</f>
        <v>Painters and Coaters - Industrial</v>
      </c>
      <c r="C842" s="24" t="str">
        <f>'4JSON'!D836</f>
        <v>OMi</v>
      </c>
      <c r="D842" s="24" t="e">
        <f ca="1">ABS(D$5-'4JSON'!C836)</f>
        <v>#VALUE!</v>
      </c>
      <c r="E842" s="24">
        <f ca="1">ABS(E$5-'4JSON'!E836)</f>
        <v>2</v>
      </c>
      <c r="F842" s="24">
        <f ca="1">ABS(F$5-'4JSON'!F836)</f>
        <v>3</v>
      </c>
      <c r="G842" s="24">
        <f ca="1">ABS(G$5-'4JSON'!G836)</f>
        <v>2</v>
      </c>
      <c r="H842" s="24">
        <f ca="1">ABS(H$5-'4JSON'!H836)</f>
        <v>3</v>
      </c>
      <c r="I842" s="24">
        <f>ABS(I$5-'4JSON'!I836)</f>
        <v>0</v>
      </c>
      <c r="J842" s="24">
        <f>ABS(J$5-'4JSON'!J836)</f>
        <v>0</v>
      </c>
      <c r="K842" s="24">
        <f>ABS(K$5-'4JSON'!K836)</f>
        <v>0</v>
      </c>
      <c r="L842" s="24">
        <f>ABS(L$5-'4JSON'!L836)</f>
        <v>0</v>
      </c>
      <c r="M842" s="53" t="e">
        <f t="shared" ca="1" si="11"/>
        <v>#VALUE!</v>
      </c>
      <c r="N842" s="56" t="e">
        <f t="shared" ca="1" si="12"/>
        <v>#VALUE!</v>
      </c>
      <c r="P842" s="51"/>
      <c r="Q842" s="51"/>
      <c r="S842" s="51"/>
      <c r="T842" s="51"/>
      <c r="Z842" s="55" t="str">
        <f t="shared" si="13"/>
        <v>OMI</v>
      </c>
      <c r="AF842" s="51"/>
      <c r="AG842" s="51"/>
      <c r="AH842" s="51"/>
      <c r="AI842" s="52"/>
      <c r="AJ842" s="52"/>
      <c r="AK842" s="52"/>
      <c r="AL842" s="51"/>
      <c r="AM842" s="51"/>
      <c r="AN842" s="51"/>
      <c r="AO842" s="52"/>
      <c r="AP842" s="52"/>
      <c r="AQ842" s="52"/>
      <c r="AR842" s="51"/>
      <c r="AS842" s="51"/>
      <c r="AT842" s="51"/>
      <c r="AU842" s="52"/>
      <c r="AV842" s="52"/>
      <c r="AW842" s="52"/>
      <c r="AX842" s="51"/>
      <c r="AY842" s="51"/>
      <c r="AZ842" s="51"/>
      <c r="BA842" s="52"/>
      <c r="BB842" s="52"/>
      <c r="BC842" s="52"/>
    </row>
    <row r="843" spans="1:55" ht="13" x14ac:dyDescent="0.3">
      <c r="A843" s="23">
        <f>'4JSON'!A837</f>
        <v>94121</v>
      </c>
      <c r="B843" s="20" t="str">
        <f>'4JSON'!B837</f>
        <v>Papermaking and Finishing Machine Operators</v>
      </c>
      <c r="C843" s="24" t="str">
        <f>'4JSON'!D837</f>
        <v>OMi</v>
      </c>
      <c r="D843" s="24" t="e">
        <f ca="1">ABS(D$5-'4JSON'!C837)</f>
        <v>#VALUE!</v>
      </c>
      <c r="E843" s="24">
        <f ca="1">ABS(E$5-'4JSON'!E837)</f>
        <v>2</v>
      </c>
      <c r="F843" s="24">
        <f ca="1">ABS(F$5-'4JSON'!F837)</f>
        <v>3</v>
      </c>
      <c r="G843" s="24">
        <f ca="1">ABS(G$5-'4JSON'!G837)</f>
        <v>2</v>
      </c>
      <c r="H843" s="24">
        <f ca="1">ABS(H$5-'4JSON'!H837)</f>
        <v>3</v>
      </c>
      <c r="I843" s="24">
        <f>ABS(I$5-'4JSON'!I837)</f>
        <v>0</v>
      </c>
      <c r="J843" s="24">
        <f>ABS(J$5-'4JSON'!J837)</f>
        <v>0</v>
      </c>
      <c r="K843" s="24">
        <f>ABS(K$5-'4JSON'!K837)</f>
        <v>0</v>
      </c>
      <c r="L843" s="24">
        <f>ABS(L$5-'4JSON'!L837)</f>
        <v>0</v>
      </c>
      <c r="M843" s="53" t="e">
        <f t="shared" ca="1" si="11"/>
        <v>#VALUE!</v>
      </c>
      <c r="N843" s="56" t="e">
        <f t="shared" ca="1" si="12"/>
        <v>#VALUE!</v>
      </c>
      <c r="P843" s="51"/>
      <c r="Q843" s="51"/>
      <c r="S843" s="51"/>
      <c r="T843" s="51"/>
      <c r="Z843" s="55" t="str">
        <f t="shared" si="13"/>
        <v>OMI</v>
      </c>
      <c r="AF843" s="51"/>
      <c r="AG843" s="51"/>
      <c r="AH843" s="51"/>
      <c r="AI843" s="52"/>
      <c r="AJ843" s="52"/>
      <c r="AK843" s="52"/>
      <c r="AL843" s="51"/>
      <c r="AM843" s="51"/>
      <c r="AN843" s="51"/>
      <c r="AO843" s="52"/>
      <c r="AP843" s="52"/>
      <c r="AQ843" s="52"/>
      <c r="AR843" s="51"/>
      <c r="AS843" s="51"/>
      <c r="AT843" s="51"/>
      <c r="AU843" s="52"/>
      <c r="AV843" s="52"/>
      <c r="AW843" s="52"/>
      <c r="AX843" s="51"/>
      <c r="AY843" s="51"/>
      <c r="AZ843" s="51"/>
      <c r="BA843" s="52"/>
      <c r="BB843" s="52"/>
      <c r="BC843" s="52"/>
    </row>
    <row r="844" spans="1:55" ht="13" x14ac:dyDescent="0.3">
      <c r="A844" s="23">
        <f>'4JSON'!A838</f>
        <v>73202</v>
      </c>
      <c r="B844" s="20" t="str">
        <f>'4JSON'!B838</f>
        <v>Pest Controllers and Fumigators</v>
      </c>
      <c r="C844" s="24" t="str">
        <f>'4JSON'!D838</f>
        <v>OMi</v>
      </c>
      <c r="D844" s="24" t="e">
        <f ca="1">ABS(D$5-'4JSON'!C838)</f>
        <v>#VALUE!</v>
      </c>
      <c r="E844" s="24">
        <f ca="1">ABS(E$5-'4JSON'!E838)</f>
        <v>2</v>
      </c>
      <c r="F844" s="24">
        <f ca="1">ABS(F$5-'4JSON'!F838)</f>
        <v>3</v>
      </c>
      <c r="G844" s="24">
        <f ca="1">ABS(G$5-'4JSON'!G838)</f>
        <v>2</v>
      </c>
      <c r="H844" s="24">
        <f ca="1">ABS(H$5-'4JSON'!H838)</f>
        <v>3</v>
      </c>
      <c r="I844" s="24">
        <f>ABS(I$5-'4JSON'!I838)</f>
        <v>0</v>
      </c>
      <c r="J844" s="24">
        <f>ABS(J$5-'4JSON'!J838)</f>
        <v>0</v>
      </c>
      <c r="K844" s="24">
        <f>ABS(K$5-'4JSON'!K838)</f>
        <v>0</v>
      </c>
      <c r="L844" s="24">
        <f>ABS(L$5-'4JSON'!L838)</f>
        <v>0</v>
      </c>
      <c r="M844" s="53" t="e">
        <f t="shared" ca="1" si="11"/>
        <v>#VALUE!</v>
      </c>
      <c r="N844" s="56" t="e">
        <f t="shared" ca="1" si="12"/>
        <v>#VALUE!</v>
      </c>
      <c r="P844" s="51"/>
      <c r="Q844" s="51"/>
      <c r="S844" s="51"/>
      <c r="T844" s="51"/>
      <c r="Z844" s="55" t="str">
        <f t="shared" si="13"/>
        <v>OMI</v>
      </c>
      <c r="AF844" s="51"/>
      <c r="AG844" s="51"/>
      <c r="AH844" s="51"/>
      <c r="AI844" s="52"/>
      <c r="AJ844" s="52"/>
      <c r="AK844" s="52"/>
      <c r="AL844" s="51"/>
      <c r="AM844" s="51"/>
      <c r="AN844" s="51"/>
      <c r="AO844" s="52"/>
      <c r="AP844" s="52"/>
      <c r="AQ844" s="52"/>
      <c r="AR844" s="51"/>
      <c r="AS844" s="51"/>
      <c r="AT844" s="51"/>
      <c r="AU844" s="52"/>
      <c r="AV844" s="52"/>
      <c r="AW844" s="52"/>
      <c r="AX844" s="51"/>
      <c r="AY844" s="51"/>
      <c r="AZ844" s="51"/>
      <c r="BA844" s="52"/>
      <c r="BB844" s="52"/>
      <c r="BC844" s="52"/>
    </row>
    <row r="845" spans="1:55" ht="13" x14ac:dyDescent="0.3">
      <c r="A845" s="23">
        <f>'4JSON'!A839</f>
        <v>53100</v>
      </c>
      <c r="B845" s="20" t="str">
        <f>'4JSON'!B839</f>
        <v>Picture Framers</v>
      </c>
      <c r="C845" s="24" t="str">
        <f>'4JSON'!D839</f>
        <v>OMi</v>
      </c>
      <c r="D845" s="24" t="e">
        <f ca="1">ABS(D$5-'4JSON'!C839)</f>
        <v>#VALUE!</v>
      </c>
      <c r="E845" s="24">
        <f ca="1">ABS(E$5-'4JSON'!E839)</f>
        <v>2</v>
      </c>
      <c r="F845" s="24">
        <f ca="1">ABS(F$5-'4JSON'!F839)</f>
        <v>3</v>
      </c>
      <c r="G845" s="24">
        <f ca="1">ABS(G$5-'4JSON'!G839)</f>
        <v>2</v>
      </c>
      <c r="H845" s="24">
        <f ca="1">ABS(H$5-'4JSON'!H839)</f>
        <v>3</v>
      </c>
      <c r="I845" s="24">
        <f>ABS(I$5-'4JSON'!I839)</f>
        <v>0</v>
      </c>
      <c r="J845" s="24">
        <f>ABS(J$5-'4JSON'!J839)</f>
        <v>0</v>
      </c>
      <c r="K845" s="24">
        <f>ABS(K$5-'4JSON'!K839)</f>
        <v>0</v>
      </c>
      <c r="L845" s="24">
        <f>ABS(L$5-'4JSON'!L839)</f>
        <v>0</v>
      </c>
      <c r="M845" s="53" t="e">
        <f t="shared" ca="1" si="11"/>
        <v>#VALUE!</v>
      </c>
      <c r="N845" s="56" t="e">
        <f t="shared" ca="1" si="12"/>
        <v>#VALUE!</v>
      </c>
      <c r="P845" s="51"/>
      <c r="Q845" s="51"/>
      <c r="S845" s="51"/>
      <c r="T845" s="51"/>
      <c r="Z845" s="55" t="str">
        <f t="shared" si="13"/>
        <v>OMI</v>
      </c>
      <c r="AF845" s="51"/>
      <c r="AG845" s="51"/>
      <c r="AH845" s="51"/>
      <c r="AI845" s="52"/>
      <c r="AJ845" s="52"/>
      <c r="AK845" s="52"/>
      <c r="AL845" s="51"/>
      <c r="AM845" s="51"/>
      <c r="AN845" s="51"/>
      <c r="AO845" s="52"/>
      <c r="AP845" s="52"/>
      <c r="AQ845" s="52"/>
      <c r="AR845" s="51"/>
      <c r="AS845" s="51"/>
      <c r="AT845" s="51"/>
      <c r="AU845" s="52"/>
      <c r="AV845" s="52"/>
      <c r="AW845" s="52"/>
      <c r="AX845" s="51"/>
      <c r="AY845" s="51"/>
      <c r="AZ845" s="51"/>
      <c r="BA845" s="52"/>
      <c r="BB845" s="52"/>
      <c r="BC845" s="52"/>
    </row>
    <row r="846" spans="1:55" ht="13" x14ac:dyDescent="0.3">
      <c r="A846" s="23">
        <f>'4JSON'!A840</f>
        <v>94212</v>
      </c>
      <c r="B846" s="20" t="str">
        <f>'4JSON'!B840</f>
        <v>Plastic Products Assemblers and Finishers</v>
      </c>
      <c r="C846" s="24" t="str">
        <f>'4JSON'!D840</f>
        <v>OMi</v>
      </c>
      <c r="D846" s="24" t="e">
        <f ca="1">ABS(D$5-'4JSON'!C840)</f>
        <v>#VALUE!</v>
      </c>
      <c r="E846" s="24">
        <f ca="1">ABS(E$5-'4JSON'!E840)</f>
        <v>2</v>
      </c>
      <c r="F846" s="24">
        <f ca="1">ABS(F$5-'4JSON'!F840)</f>
        <v>3</v>
      </c>
      <c r="G846" s="24">
        <f ca="1">ABS(G$5-'4JSON'!G840)</f>
        <v>2</v>
      </c>
      <c r="H846" s="24">
        <f ca="1">ABS(H$5-'4JSON'!H840)</f>
        <v>3</v>
      </c>
      <c r="I846" s="24">
        <f>ABS(I$5-'4JSON'!I840)</f>
        <v>0</v>
      </c>
      <c r="J846" s="24">
        <f>ABS(J$5-'4JSON'!J840)</f>
        <v>0</v>
      </c>
      <c r="K846" s="24">
        <f>ABS(K$5-'4JSON'!K840)</f>
        <v>0</v>
      </c>
      <c r="L846" s="24">
        <f>ABS(L$5-'4JSON'!L840)</f>
        <v>0</v>
      </c>
      <c r="M846" s="53" t="e">
        <f t="shared" ca="1" si="11"/>
        <v>#VALUE!</v>
      </c>
      <c r="N846" s="56" t="e">
        <f t="shared" ca="1" si="12"/>
        <v>#VALUE!</v>
      </c>
      <c r="P846" s="51"/>
      <c r="Q846" s="51"/>
      <c r="S846" s="51"/>
      <c r="T846" s="51"/>
      <c r="Z846" s="55" t="str">
        <f t="shared" si="13"/>
        <v>OMI</v>
      </c>
      <c r="AF846" s="51"/>
      <c r="AG846" s="51"/>
      <c r="AH846" s="51"/>
      <c r="AI846" s="52"/>
      <c r="AJ846" s="52"/>
      <c r="AK846" s="52"/>
      <c r="AL846" s="51"/>
      <c r="AM846" s="51"/>
      <c r="AN846" s="51"/>
      <c r="AO846" s="52"/>
      <c r="AP846" s="52"/>
      <c r="AQ846" s="52"/>
      <c r="AR846" s="51"/>
      <c r="AS846" s="51"/>
      <c r="AT846" s="51"/>
      <c r="AU846" s="52"/>
      <c r="AV846" s="52"/>
      <c r="AW846" s="52"/>
      <c r="AX846" s="51"/>
      <c r="AY846" s="51"/>
      <c r="AZ846" s="51"/>
      <c r="BA846" s="52"/>
      <c r="BB846" s="52"/>
      <c r="BC846" s="52"/>
    </row>
    <row r="847" spans="1:55" ht="13" x14ac:dyDescent="0.3">
      <c r="A847" s="23">
        <f>'4JSON'!A841</f>
        <v>94213</v>
      </c>
      <c r="B847" s="20" t="str">
        <f>'4JSON'!B841</f>
        <v>Plating, Metal Spraying and Related Operators</v>
      </c>
      <c r="C847" s="24" t="str">
        <f>'4JSON'!D841</f>
        <v>OMi</v>
      </c>
      <c r="D847" s="24" t="e">
        <f ca="1">ABS(D$5-'4JSON'!C841)</f>
        <v>#VALUE!</v>
      </c>
      <c r="E847" s="24">
        <f ca="1">ABS(E$5-'4JSON'!E841)</f>
        <v>2</v>
      </c>
      <c r="F847" s="24">
        <f ca="1">ABS(F$5-'4JSON'!F841)</f>
        <v>3</v>
      </c>
      <c r="G847" s="24">
        <f ca="1">ABS(G$5-'4JSON'!G841)</f>
        <v>2</v>
      </c>
      <c r="H847" s="24">
        <f ca="1">ABS(H$5-'4JSON'!H841)</f>
        <v>3</v>
      </c>
      <c r="I847" s="24">
        <f>ABS(I$5-'4JSON'!I841)</f>
        <v>0</v>
      </c>
      <c r="J847" s="24">
        <f>ABS(J$5-'4JSON'!J841)</f>
        <v>0</v>
      </c>
      <c r="K847" s="24">
        <f>ABS(K$5-'4JSON'!K841)</f>
        <v>0</v>
      </c>
      <c r="L847" s="24">
        <f>ABS(L$5-'4JSON'!L841)</f>
        <v>0</v>
      </c>
      <c r="M847" s="53" t="e">
        <f t="shared" ca="1" si="11"/>
        <v>#VALUE!</v>
      </c>
      <c r="N847" s="56" t="e">
        <f t="shared" ca="1" si="12"/>
        <v>#VALUE!</v>
      </c>
      <c r="P847" s="51"/>
      <c r="Q847" s="51"/>
      <c r="S847" s="51"/>
      <c r="T847" s="51"/>
      <c r="Z847" s="55" t="str">
        <f t="shared" si="13"/>
        <v>OMI</v>
      </c>
      <c r="AF847" s="51"/>
      <c r="AG847" s="51"/>
      <c r="AH847" s="51"/>
      <c r="AI847" s="52"/>
      <c r="AJ847" s="52"/>
      <c r="AK847" s="52"/>
      <c r="AL847" s="51"/>
      <c r="AM847" s="51"/>
      <c r="AN847" s="51"/>
      <c r="AO847" s="52"/>
      <c r="AP847" s="52"/>
      <c r="AQ847" s="52"/>
      <c r="AR847" s="51"/>
      <c r="AS847" s="51"/>
      <c r="AT847" s="51"/>
      <c r="AU847" s="52"/>
      <c r="AV847" s="52"/>
      <c r="AW847" s="52"/>
      <c r="AX847" s="51"/>
      <c r="AY847" s="51"/>
      <c r="AZ847" s="51"/>
      <c r="BA847" s="52"/>
      <c r="BB847" s="52"/>
      <c r="BC847" s="52"/>
    </row>
    <row r="848" spans="1:55" ht="13" x14ac:dyDescent="0.3">
      <c r="A848" s="23">
        <f>'4JSON'!A842</f>
        <v>53100</v>
      </c>
      <c r="B848" s="20" t="str">
        <f>'4JSON'!B842</f>
        <v>Preparators and Museology Technicians</v>
      </c>
      <c r="C848" s="24" t="str">
        <f>'4JSON'!D842</f>
        <v>OMi</v>
      </c>
      <c r="D848" s="24" t="e">
        <f ca="1">ABS(D$5-'4JSON'!C842)</f>
        <v>#VALUE!</v>
      </c>
      <c r="E848" s="24">
        <f ca="1">ABS(E$5-'4JSON'!E842)</f>
        <v>2</v>
      </c>
      <c r="F848" s="24">
        <f ca="1">ABS(F$5-'4JSON'!F842)</f>
        <v>3</v>
      </c>
      <c r="G848" s="24">
        <f ca="1">ABS(G$5-'4JSON'!G842)</f>
        <v>2</v>
      </c>
      <c r="H848" s="24">
        <f ca="1">ABS(H$5-'4JSON'!H842)</f>
        <v>3</v>
      </c>
      <c r="I848" s="24">
        <f>ABS(I$5-'4JSON'!I842)</f>
        <v>0</v>
      </c>
      <c r="J848" s="24">
        <f>ABS(J$5-'4JSON'!J842)</f>
        <v>0</v>
      </c>
      <c r="K848" s="24">
        <f>ABS(K$5-'4JSON'!K842)</f>
        <v>0</v>
      </c>
      <c r="L848" s="24">
        <f>ABS(L$5-'4JSON'!L842)</f>
        <v>0</v>
      </c>
      <c r="M848" s="53" t="e">
        <f t="shared" ca="1" si="11"/>
        <v>#VALUE!</v>
      </c>
      <c r="N848" s="56" t="e">
        <f t="shared" ca="1" si="12"/>
        <v>#VALUE!</v>
      </c>
      <c r="P848" s="51"/>
      <c r="Q848" s="51"/>
      <c r="S848" s="51"/>
      <c r="T848" s="51"/>
      <c r="Z848" s="55" t="str">
        <f t="shared" si="13"/>
        <v>OMI</v>
      </c>
      <c r="AF848" s="51"/>
      <c r="AG848" s="51"/>
      <c r="AH848" s="51"/>
      <c r="AI848" s="52"/>
      <c r="AJ848" s="52"/>
      <c r="AK848" s="52"/>
      <c r="AL848" s="51"/>
      <c r="AM848" s="51"/>
      <c r="AN848" s="51"/>
      <c r="AO848" s="52"/>
      <c r="AP848" s="52"/>
      <c r="AQ848" s="52"/>
      <c r="AR848" s="51"/>
      <c r="AS848" s="51"/>
      <c r="AT848" s="51"/>
      <c r="AU848" s="52"/>
      <c r="AV848" s="52"/>
      <c r="AW848" s="52"/>
      <c r="AX848" s="51"/>
      <c r="AY848" s="51"/>
      <c r="AZ848" s="51"/>
      <c r="BA848" s="52"/>
      <c r="BB848" s="52"/>
      <c r="BC848" s="52"/>
    </row>
    <row r="849" spans="1:55" ht="13" x14ac:dyDescent="0.3">
      <c r="A849" s="23">
        <f>'4JSON'!A843</f>
        <v>53111</v>
      </c>
      <c r="B849" s="20" t="str">
        <f>'4JSON'!B843</f>
        <v>Projectionists</v>
      </c>
      <c r="C849" s="24" t="str">
        <f>'4JSON'!D843</f>
        <v>OMi</v>
      </c>
      <c r="D849" s="24" t="e">
        <f ca="1">ABS(D$5-'4JSON'!C843)</f>
        <v>#VALUE!</v>
      </c>
      <c r="E849" s="24">
        <f ca="1">ABS(E$5-'4JSON'!E843)</f>
        <v>2</v>
      </c>
      <c r="F849" s="24">
        <f ca="1">ABS(F$5-'4JSON'!F843)</f>
        <v>3</v>
      </c>
      <c r="G849" s="24">
        <f ca="1">ABS(G$5-'4JSON'!G843)</f>
        <v>2</v>
      </c>
      <c r="H849" s="24">
        <f ca="1">ABS(H$5-'4JSON'!H843)</f>
        <v>3</v>
      </c>
      <c r="I849" s="24">
        <f>ABS(I$5-'4JSON'!I843)</f>
        <v>0</v>
      </c>
      <c r="J849" s="24">
        <f>ABS(J$5-'4JSON'!J843)</f>
        <v>0</v>
      </c>
      <c r="K849" s="24">
        <f>ABS(K$5-'4JSON'!K843)</f>
        <v>0</v>
      </c>
      <c r="L849" s="24">
        <f>ABS(L$5-'4JSON'!L843)</f>
        <v>0</v>
      </c>
      <c r="M849" s="53" t="e">
        <f t="shared" ca="1" si="11"/>
        <v>#VALUE!</v>
      </c>
      <c r="N849" s="56" t="e">
        <f t="shared" ca="1" si="12"/>
        <v>#VALUE!</v>
      </c>
      <c r="P849" s="51"/>
      <c r="Q849" s="51"/>
      <c r="S849" s="51"/>
      <c r="T849" s="51"/>
      <c r="Z849" s="55" t="str">
        <f t="shared" si="13"/>
        <v>OMI</v>
      </c>
      <c r="AF849" s="51"/>
      <c r="AG849" s="51"/>
      <c r="AH849" s="51"/>
      <c r="AI849" s="52"/>
      <c r="AJ849" s="52"/>
      <c r="AK849" s="52"/>
      <c r="AL849" s="51"/>
      <c r="AM849" s="51"/>
      <c r="AN849" s="51"/>
      <c r="AO849" s="52"/>
      <c r="AP849" s="52"/>
      <c r="AQ849" s="52"/>
      <c r="AR849" s="51"/>
      <c r="AS849" s="51"/>
      <c r="AT849" s="51"/>
      <c r="AU849" s="52"/>
      <c r="AV849" s="52"/>
      <c r="AW849" s="52"/>
      <c r="AX849" s="51"/>
      <c r="AY849" s="51"/>
      <c r="AZ849" s="51"/>
      <c r="BA849" s="52"/>
      <c r="BB849" s="52"/>
      <c r="BC849" s="52"/>
    </row>
    <row r="850" spans="1:55" ht="13" x14ac:dyDescent="0.3">
      <c r="A850" s="23">
        <f>'4JSON'!A844</f>
        <v>53111</v>
      </c>
      <c r="B850" s="20" t="str">
        <f>'4JSON'!B844</f>
        <v>Props Persons and Set Builders</v>
      </c>
      <c r="C850" s="24" t="str">
        <f>'4JSON'!D844</f>
        <v>OMi</v>
      </c>
      <c r="D850" s="24" t="e">
        <f ca="1">ABS(D$5-'4JSON'!C844)</f>
        <v>#VALUE!</v>
      </c>
      <c r="E850" s="24">
        <f ca="1">ABS(E$5-'4JSON'!E844)</f>
        <v>2</v>
      </c>
      <c r="F850" s="24">
        <f ca="1">ABS(F$5-'4JSON'!F844)</f>
        <v>3</v>
      </c>
      <c r="G850" s="24">
        <f ca="1">ABS(G$5-'4JSON'!G844)</f>
        <v>2</v>
      </c>
      <c r="H850" s="24">
        <f ca="1">ABS(H$5-'4JSON'!H844)</f>
        <v>3</v>
      </c>
      <c r="I850" s="24">
        <f>ABS(I$5-'4JSON'!I844)</f>
        <v>0</v>
      </c>
      <c r="J850" s="24">
        <f>ABS(J$5-'4JSON'!J844)</f>
        <v>0</v>
      </c>
      <c r="K850" s="24">
        <f>ABS(K$5-'4JSON'!K844)</f>
        <v>0</v>
      </c>
      <c r="L850" s="24">
        <f>ABS(L$5-'4JSON'!L844)</f>
        <v>0</v>
      </c>
      <c r="M850" s="53" t="e">
        <f t="shared" ca="1" si="11"/>
        <v>#VALUE!</v>
      </c>
      <c r="N850" s="56" t="e">
        <f t="shared" ca="1" si="12"/>
        <v>#VALUE!</v>
      </c>
      <c r="P850" s="51"/>
      <c r="Q850" s="51"/>
      <c r="S850" s="51"/>
      <c r="T850" s="51"/>
      <c r="Z850" s="55" t="str">
        <f t="shared" si="13"/>
        <v>OMI</v>
      </c>
      <c r="AF850" s="51"/>
      <c r="AG850" s="51"/>
      <c r="AH850" s="51"/>
      <c r="AI850" s="52"/>
      <c r="AJ850" s="52"/>
      <c r="AK850" s="52"/>
      <c r="AL850" s="51"/>
      <c r="AM850" s="51"/>
      <c r="AN850" s="51"/>
      <c r="AO850" s="52"/>
      <c r="AP850" s="52"/>
      <c r="AQ850" s="52"/>
      <c r="AR850" s="51"/>
      <c r="AS850" s="51"/>
      <c r="AT850" s="51"/>
      <c r="AU850" s="52"/>
      <c r="AV850" s="52"/>
      <c r="AW850" s="52"/>
      <c r="AX850" s="51"/>
      <c r="AY850" s="51"/>
      <c r="AZ850" s="51"/>
      <c r="BA850" s="52"/>
      <c r="BB850" s="52"/>
      <c r="BC850" s="52"/>
    </row>
    <row r="851" spans="1:55" ht="13" x14ac:dyDescent="0.3">
      <c r="A851" s="23">
        <f>'4JSON'!A845</f>
        <v>74205</v>
      </c>
      <c r="B851" s="20" t="str">
        <f>'4JSON'!B845</f>
        <v>Public Works Maintenance Equipment Operators</v>
      </c>
      <c r="C851" s="24" t="str">
        <f>'4JSON'!D845</f>
        <v>OMi</v>
      </c>
      <c r="D851" s="24" t="e">
        <f ca="1">ABS(D$5-'4JSON'!C845)</f>
        <v>#VALUE!</v>
      </c>
      <c r="E851" s="24">
        <f ca="1">ABS(E$5-'4JSON'!E845)</f>
        <v>2</v>
      </c>
      <c r="F851" s="24">
        <f ca="1">ABS(F$5-'4JSON'!F845)</f>
        <v>3</v>
      </c>
      <c r="G851" s="24">
        <f ca="1">ABS(G$5-'4JSON'!G845)</f>
        <v>2</v>
      </c>
      <c r="H851" s="24">
        <f ca="1">ABS(H$5-'4JSON'!H845)</f>
        <v>3</v>
      </c>
      <c r="I851" s="24">
        <f>ABS(I$5-'4JSON'!I845)</f>
        <v>0</v>
      </c>
      <c r="J851" s="24">
        <f>ABS(J$5-'4JSON'!J845)</f>
        <v>0</v>
      </c>
      <c r="K851" s="24">
        <f>ABS(K$5-'4JSON'!K845)</f>
        <v>0</v>
      </c>
      <c r="L851" s="24">
        <f>ABS(L$5-'4JSON'!L845)</f>
        <v>0</v>
      </c>
      <c r="M851" s="53" t="e">
        <f t="shared" ca="1" si="11"/>
        <v>#VALUE!</v>
      </c>
      <c r="N851" s="56" t="e">
        <f t="shared" ca="1" si="12"/>
        <v>#VALUE!</v>
      </c>
      <c r="P851" s="51"/>
      <c r="Q851" s="51"/>
      <c r="S851" s="51"/>
      <c r="T851" s="51"/>
      <c r="Z851" s="55" t="str">
        <f t="shared" si="13"/>
        <v>OMI</v>
      </c>
      <c r="AF851" s="51"/>
      <c r="AG851" s="51"/>
      <c r="AH851" s="51"/>
      <c r="AI851" s="52"/>
      <c r="AJ851" s="52"/>
      <c r="AK851" s="52"/>
      <c r="AL851" s="51"/>
      <c r="AM851" s="51"/>
      <c r="AN851" s="51"/>
      <c r="AO851" s="52"/>
      <c r="AP851" s="52"/>
      <c r="AQ851" s="52"/>
      <c r="AR851" s="51"/>
      <c r="AS851" s="51"/>
      <c r="AT851" s="51"/>
      <c r="AU851" s="52"/>
      <c r="AV851" s="52"/>
      <c r="AW851" s="52"/>
      <c r="AX851" s="51"/>
      <c r="AY851" s="51"/>
      <c r="AZ851" s="51"/>
      <c r="BA851" s="52"/>
      <c r="BB851" s="52"/>
      <c r="BC851" s="52"/>
    </row>
    <row r="852" spans="1:55" ht="13" x14ac:dyDescent="0.3">
      <c r="A852" s="23">
        <f>'4JSON'!A846</f>
        <v>94121</v>
      </c>
      <c r="B852" s="20" t="str">
        <f>'4JSON'!B846</f>
        <v>Pulp Mill Machine Operators</v>
      </c>
      <c r="C852" s="24" t="str">
        <f>'4JSON'!D846</f>
        <v>OMi</v>
      </c>
      <c r="D852" s="24" t="e">
        <f ca="1">ABS(D$5-'4JSON'!C846)</f>
        <v>#VALUE!</v>
      </c>
      <c r="E852" s="24">
        <f ca="1">ABS(E$5-'4JSON'!E846)</f>
        <v>2</v>
      </c>
      <c r="F852" s="24">
        <f ca="1">ABS(F$5-'4JSON'!F846)</f>
        <v>3</v>
      </c>
      <c r="G852" s="24">
        <f ca="1">ABS(G$5-'4JSON'!G846)</f>
        <v>2</v>
      </c>
      <c r="H852" s="24">
        <f ca="1">ABS(H$5-'4JSON'!H846)</f>
        <v>3</v>
      </c>
      <c r="I852" s="24">
        <f>ABS(I$5-'4JSON'!I846)</f>
        <v>0</v>
      </c>
      <c r="J852" s="24">
        <f>ABS(J$5-'4JSON'!J846)</f>
        <v>0</v>
      </c>
      <c r="K852" s="24">
        <f>ABS(K$5-'4JSON'!K846)</f>
        <v>0</v>
      </c>
      <c r="L852" s="24">
        <f>ABS(L$5-'4JSON'!L846)</f>
        <v>0</v>
      </c>
      <c r="M852" s="53" t="e">
        <f t="shared" ca="1" si="11"/>
        <v>#VALUE!</v>
      </c>
      <c r="N852" s="56" t="e">
        <f t="shared" ca="1" si="12"/>
        <v>#VALUE!</v>
      </c>
      <c r="P852" s="51"/>
      <c r="Q852" s="51"/>
      <c r="S852" s="51"/>
      <c r="T852" s="51"/>
      <c r="Z852" s="55" t="str">
        <f t="shared" si="13"/>
        <v>OMI</v>
      </c>
      <c r="AF852" s="51"/>
      <c r="AG852" s="51"/>
      <c r="AH852" s="51"/>
      <c r="AI852" s="52"/>
      <c r="AJ852" s="52"/>
      <c r="AK852" s="52"/>
      <c r="AL852" s="51"/>
      <c r="AM852" s="51"/>
      <c r="AN852" s="51"/>
      <c r="AO852" s="52"/>
      <c r="AP852" s="52"/>
      <c r="AQ852" s="52"/>
      <c r="AR852" s="51"/>
      <c r="AS852" s="51"/>
      <c r="AT852" s="51"/>
      <c r="AU852" s="52"/>
      <c r="AV852" s="52"/>
      <c r="AW852" s="52"/>
      <c r="AX852" s="51"/>
      <c r="AY852" s="51"/>
      <c r="AZ852" s="51"/>
      <c r="BA852" s="52"/>
      <c r="BB852" s="52"/>
      <c r="BC852" s="52"/>
    </row>
    <row r="853" spans="1:55" ht="13" x14ac:dyDescent="0.3">
      <c r="A853" s="23">
        <f>'4JSON'!A847</f>
        <v>32121</v>
      </c>
      <c r="B853" s="20" t="str">
        <f>'4JSON'!B847</f>
        <v>Radiation Therapists</v>
      </c>
      <c r="C853" s="24" t="str">
        <f>'4JSON'!D847</f>
        <v>OMi</v>
      </c>
      <c r="D853" s="24" t="e">
        <f ca="1">ABS(D$5-'4JSON'!C847)</f>
        <v>#VALUE!</v>
      </c>
      <c r="E853" s="24">
        <f ca="1">ABS(E$5-'4JSON'!E847)</f>
        <v>2</v>
      </c>
      <c r="F853" s="24">
        <f ca="1">ABS(F$5-'4JSON'!F847)</f>
        <v>3</v>
      </c>
      <c r="G853" s="24">
        <f ca="1">ABS(G$5-'4JSON'!G847)</f>
        <v>2</v>
      </c>
      <c r="H853" s="24">
        <f ca="1">ABS(H$5-'4JSON'!H847)</f>
        <v>3</v>
      </c>
      <c r="I853" s="24">
        <f>ABS(I$5-'4JSON'!I847)</f>
        <v>0</v>
      </c>
      <c r="J853" s="24">
        <f>ABS(J$5-'4JSON'!J847)</f>
        <v>0</v>
      </c>
      <c r="K853" s="24">
        <f>ABS(K$5-'4JSON'!K847)</f>
        <v>0</v>
      </c>
      <c r="L853" s="24">
        <f>ABS(L$5-'4JSON'!L847)</f>
        <v>0</v>
      </c>
      <c r="M853" s="53" t="e">
        <f t="shared" ca="1" si="11"/>
        <v>#VALUE!</v>
      </c>
      <c r="N853" s="56" t="e">
        <f t="shared" ca="1" si="12"/>
        <v>#VALUE!</v>
      </c>
      <c r="P853" s="51"/>
      <c r="Q853" s="51"/>
      <c r="S853" s="51"/>
      <c r="T853" s="51"/>
      <c r="Z853" s="55" t="str">
        <f t="shared" si="13"/>
        <v>OMI</v>
      </c>
      <c r="AF853" s="51"/>
      <c r="AG853" s="51"/>
      <c r="AH853" s="51"/>
      <c r="AI853" s="52"/>
      <c r="AJ853" s="52"/>
      <c r="AK853" s="52"/>
      <c r="AL853" s="51"/>
      <c r="AM853" s="51"/>
      <c r="AN853" s="51"/>
      <c r="AO853" s="52"/>
      <c r="AP853" s="52"/>
      <c r="AQ853" s="52"/>
      <c r="AR853" s="51"/>
      <c r="AS853" s="51"/>
      <c r="AT853" s="51"/>
      <c r="AU853" s="52"/>
      <c r="AV853" s="52"/>
      <c r="AW853" s="52"/>
      <c r="AX853" s="51"/>
      <c r="AY853" s="51"/>
      <c r="AZ853" s="51"/>
      <c r="BA853" s="52"/>
      <c r="BB853" s="52"/>
      <c r="BC853" s="52"/>
    </row>
    <row r="854" spans="1:55" ht="13" x14ac:dyDescent="0.3">
      <c r="A854" s="23">
        <f>'4JSON'!A848</f>
        <v>32121</v>
      </c>
      <c r="B854" s="20" t="str">
        <f>'4JSON'!B848</f>
        <v>Radiological Technologists</v>
      </c>
      <c r="C854" s="24" t="str">
        <f>'4JSON'!D848</f>
        <v>OMi</v>
      </c>
      <c r="D854" s="24" t="e">
        <f ca="1">ABS(D$5-'4JSON'!C848)</f>
        <v>#VALUE!</v>
      </c>
      <c r="E854" s="24">
        <f ca="1">ABS(E$5-'4JSON'!E848)</f>
        <v>2</v>
      </c>
      <c r="F854" s="24">
        <f ca="1">ABS(F$5-'4JSON'!F848)</f>
        <v>3</v>
      </c>
      <c r="G854" s="24">
        <f ca="1">ABS(G$5-'4JSON'!G848)</f>
        <v>2</v>
      </c>
      <c r="H854" s="24">
        <f ca="1">ABS(H$5-'4JSON'!H848)</f>
        <v>3</v>
      </c>
      <c r="I854" s="24">
        <f>ABS(I$5-'4JSON'!I848)</f>
        <v>0</v>
      </c>
      <c r="J854" s="24">
        <f>ABS(J$5-'4JSON'!J848)</f>
        <v>0</v>
      </c>
      <c r="K854" s="24">
        <f>ABS(K$5-'4JSON'!K848)</f>
        <v>0</v>
      </c>
      <c r="L854" s="24">
        <f>ABS(L$5-'4JSON'!L848)</f>
        <v>0</v>
      </c>
      <c r="M854" s="53" t="e">
        <f t="shared" ca="1" si="11"/>
        <v>#VALUE!</v>
      </c>
      <c r="N854" s="56" t="e">
        <f t="shared" ca="1" si="12"/>
        <v>#VALUE!</v>
      </c>
      <c r="P854" s="51"/>
      <c r="Q854" s="51"/>
      <c r="S854" s="51"/>
      <c r="T854" s="51"/>
      <c r="Z854" s="55" t="str">
        <f t="shared" si="13"/>
        <v>OMI</v>
      </c>
      <c r="AF854" s="51"/>
      <c r="AG854" s="51"/>
      <c r="AH854" s="51"/>
      <c r="AI854" s="52"/>
      <c r="AJ854" s="52"/>
      <c r="AK854" s="52"/>
      <c r="AL854" s="51"/>
      <c r="AM854" s="51"/>
      <c r="AN854" s="51"/>
      <c r="AO854" s="52"/>
      <c r="AP854" s="52"/>
      <c r="AQ854" s="52"/>
      <c r="AR854" s="51"/>
      <c r="AS854" s="51"/>
      <c r="AT854" s="51"/>
      <c r="AU854" s="52"/>
      <c r="AV854" s="52"/>
      <c r="AW854" s="52"/>
      <c r="AX854" s="51"/>
      <c r="AY854" s="51"/>
      <c r="AZ854" s="51"/>
      <c r="BA854" s="52"/>
      <c r="BB854" s="52"/>
      <c r="BC854" s="52"/>
    </row>
    <row r="855" spans="1:55" ht="13" x14ac:dyDescent="0.3">
      <c r="A855" s="23">
        <f>'4JSON'!A849</f>
        <v>73310</v>
      </c>
      <c r="B855" s="20" t="str">
        <f>'4JSON'!B849</f>
        <v>Railway Locomotive Engineers</v>
      </c>
      <c r="C855" s="24" t="str">
        <f>'4JSON'!D849</f>
        <v>OMi</v>
      </c>
      <c r="D855" s="24" t="e">
        <f ca="1">ABS(D$5-'4JSON'!C849)</f>
        <v>#VALUE!</v>
      </c>
      <c r="E855" s="24">
        <f ca="1">ABS(E$5-'4JSON'!E849)</f>
        <v>2</v>
      </c>
      <c r="F855" s="24">
        <f ca="1">ABS(F$5-'4JSON'!F849)</f>
        <v>3</v>
      </c>
      <c r="G855" s="24">
        <f ca="1">ABS(G$5-'4JSON'!G849)</f>
        <v>2</v>
      </c>
      <c r="H855" s="24">
        <f ca="1">ABS(H$5-'4JSON'!H849)</f>
        <v>3</v>
      </c>
      <c r="I855" s="24">
        <f>ABS(I$5-'4JSON'!I849)</f>
        <v>0</v>
      </c>
      <c r="J855" s="24">
        <f>ABS(J$5-'4JSON'!J849)</f>
        <v>0</v>
      </c>
      <c r="K855" s="24">
        <f>ABS(K$5-'4JSON'!K849)</f>
        <v>0</v>
      </c>
      <c r="L855" s="24">
        <f>ABS(L$5-'4JSON'!L849)</f>
        <v>0</v>
      </c>
      <c r="M855" s="53" t="e">
        <f t="shared" ca="1" si="11"/>
        <v>#VALUE!</v>
      </c>
      <c r="N855" s="56" t="e">
        <f t="shared" ca="1" si="12"/>
        <v>#VALUE!</v>
      </c>
      <c r="P855" s="51"/>
      <c r="Q855" s="51"/>
      <c r="S855" s="51"/>
      <c r="T855" s="51"/>
      <c r="Z855" s="55" t="str">
        <f t="shared" si="13"/>
        <v>OMI</v>
      </c>
      <c r="AF855" s="51"/>
      <c r="AG855" s="51"/>
      <c r="AH855" s="51"/>
      <c r="AI855" s="52"/>
      <c r="AJ855" s="52"/>
      <c r="AK855" s="52"/>
      <c r="AL855" s="51"/>
      <c r="AM855" s="51"/>
      <c r="AN855" s="51"/>
      <c r="AO855" s="52"/>
      <c r="AP855" s="52"/>
      <c r="AQ855" s="52"/>
      <c r="AR855" s="51"/>
      <c r="AS855" s="51"/>
      <c r="AT855" s="51"/>
      <c r="AU855" s="52"/>
      <c r="AV855" s="52"/>
      <c r="AW855" s="52"/>
      <c r="AX855" s="51"/>
      <c r="AY855" s="51"/>
      <c r="AZ855" s="51"/>
      <c r="BA855" s="52"/>
      <c r="BB855" s="52"/>
      <c r="BC855" s="52"/>
    </row>
    <row r="856" spans="1:55" ht="13" x14ac:dyDescent="0.3">
      <c r="A856" s="23">
        <f>'4JSON'!A850</f>
        <v>75211</v>
      </c>
      <c r="B856" s="20" t="str">
        <f>'4JSON'!B850</f>
        <v>Railway Track Maintenance Workers</v>
      </c>
      <c r="C856" s="24" t="str">
        <f>'4JSON'!D850</f>
        <v>OMi</v>
      </c>
      <c r="D856" s="24" t="e">
        <f ca="1">ABS(D$5-'4JSON'!C850)</f>
        <v>#VALUE!</v>
      </c>
      <c r="E856" s="24">
        <f ca="1">ABS(E$5-'4JSON'!E850)</f>
        <v>2</v>
      </c>
      <c r="F856" s="24">
        <f ca="1">ABS(F$5-'4JSON'!F850)</f>
        <v>3</v>
      </c>
      <c r="G856" s="24">
        <f ca="1">ABS(G$5-'4JSON'!G850)</f>
        <v>2</v>
      </c>
      <c r="H856" s="24">
        <f ca="1">ABS(H$5-'4JSON'!H850)</f>
        <v>3</v>
      </c>
      <c r="I856" s="24">
        <f>ABS(I$5-'4JSON'!I850)</f>
        <v>0</v>
      </c>
      <c r="J856" s="24">
        <f>ABS(J$5-'4JSON'!J850)</f>
        <v>0</v>
      </c>
      <c r="K856" s="24">
        <f>ABS(K$5-'4JSON'!K850)</f>
        <v>0</v>
      </c>
      <c r="L856" s="24">
        <f>ABS(L$5-'4JSON'!L850)</f>
        <v>0</v>
      </c>
      <c r="M856" s="53" t="e">
        <f t="shared" ca="1" si="11"/>
        <v>#VALUE!</v>
      </c>
      <c r="N856" s="56" t="e">
        <f t="shared" ca="1" si="12"/>
        <v>#VALUE!</v>
      </c>
      <c r="P856" s="51"/>
      <c r="Q856" s="51"/>
      <c r="S856" s="51"/>
      <c r="T856" s="51"/>
      <c r="Z856" s="55" t="str">
        <f t="shared" si="13"/>
        <v>OMI</v>
      </c>
      <c r="AF856" s="51"/>
      <c r="AG856" s="51"/>
      <c r="AH856" s="51"/>
      <c r="AI856" s="52"/>
      <c r="AJ856" s="52"/>
      <c r="AK856" s="52"/>
      <c r="AL856" s="51"/>
      <c r="AM856" s="51"/>
      <c r="AN856" s="51"/>
      <c r="AO856" s="52"/>
      <c r="AP856" s="52"/>
      <c r="AQ856" s="52"/>
      <c r="AR856" s="51"/>
      <c r="AS856" s="51"/>
      <c r="AT856" s="51"/>
      <c r="AU856" s="52"/>
      <c r="AV856" s="52"/>
      <c r="AW856" s="52"/>
      <c r="AX856" s="51"/>
      <c r="AY856" s="51"/>
      <c r="AZ856" s="51"/>
      <c r="BA856" s="52"/>
      <c r="BB856" s="52"/>
      <c r="BC856" s="52"/>
    </row>
    <row r="857" spans="1:55" ht="13" x14ac:dyDescent="0.3">
      <c r="A857" s="23">
        <f>'4JSON'!A851</f>
        <v>75211</v>
      </c>
      <c r="B857" s="20" t="str">
        <f>'4JSON'!B851</f>
        <v>Railway Yard Workers</v>
      </c>
      <c r="C857" s="24" t="str">
        <f>'4JSON'!D851</f>
        <v>OMi</v>
      </c>
      <c r="D857" s="24" t="e">
        <f ca="1">ABS(D$5-'4JSON'!C851)</f>
        <v>#VALUE!</v>
      </c>
      <c r="E857" s="24">
        <f ca="1">ABS(E$5-'4JSON'!E851)</f>
        <v>2</v>
      </c>
      <c r="F857" s="24">
        <f ca="1">ABS(F$5-'4JSON'!F851)</f>
        <v>3</v>
      </c>
      <c r="G857" s="24">
        <f ca="1">ABS(G$5-'4JSON'!G851)</f>
        <v>2</v>
      </c>
      <c r="H857" s="24">
        <f ca="1">ABS(H$5-'4JSON'!H851)</f>
        <v>3</v>
      </c>
      <c r="I857" s="24">
        <f>ABS(I$5-'4JSON'!I851)</f>
        <v>0</v>
      </c>
      <c r="J857" s="24">
        <f>ABS(J$5-'4JSON'!J851)</f>
        <v>0</v>
      </c>
      <c r="K857" s="24">
        <f>ABS(K$5-'4JSON'!K851)</f>
        <v>0</v>
      </c>
      <c r="L857" s="24">
        <f>ABS(L$5-'4JSON'!L851)</f>
        <v>0</v>
      </c>
      <c r="M857" s="53" t="e">
        <f t="shared" ca="1" si="11"/>
        <v>#VALUE!</v>
      </c>
      <c r="N857" s="56" t="e">
        <f t="shared" ca="1" si="12"/>
        <v>#VALUE!</v>
      </c>
      <c r="P857" s="51"/>
      <c r="Q857" s="51"/>
      <c r="S857" s="51"/>
      <c r="T857" s="51"/>
      <c r="Z857" s="55" t="str">
        <f t="shared" si="13"/>
        <v>OMI</v>
      </c>
      <c r="AF857" s="51"/>
      <c r="AG857" s="51"/>
      <c r="AH857" s="51"/>
      <c r="AI857" s="52"/>
      <c r="AJ857" s="52"/>
      <c r="AK857" s="52"/>
      <c r="AL857" s="51"/>
      <c r="AM857" s="51"/>
      <c r="AN857" s="51"/>
      <c r="AO857" s="52"/>
      <c r="AP857" s="52"/>
      <c r="AQ857" s="52"/>
      <c r="AR857" s="51"/>
      <c r="AS857" s="51"/>
      <c r="AT857" s="51"/>
      <c r="AU857" s="52"/>
      <c r="AV857" s="52"/>
      <c r="AW857" s="52"/>
      <c r="AX857" s="51"/>
      <c r="AY857" s="51"/>
      <c r="AZ857" s="51"/>
      <c r="BA857" s="52"/>
      <c r="BB857" s="52"/>
      <c r="BC857" s="52"/>
    </row>
    <row r="858" spans="1:55" ht="13" x14ac:dyDescent="0.3">
      <c r="A858" s="23">
        <f>'4JSON'!A852</f>
        <v>73200</v>
      </c>
      <c r="B858" s="20" t="str">
        <f>'4JSON'!B852</f>
        <v>Residential and Commercial Installers and Servicers</v>
      </c>
      <c r="C858" s="24" t="str">
        <f>'4JSON'!D852</f>
        <v>OMi</v>
      </c>
      <c r="D858" s="24" t="e">
        <f ca="1">ABS(D$5-'4JSON'!C852)</f>
        <v>#VALUE!</v>
      </c>
      <c r="E858" s="24">
        <f ca="1">ABS(E$5-'4JSON'!E852)</f>
        <v>2</v>
      </c>
      <c r="F858" s="24">
        <f ca="1">ABS(F$5-'4JSON'!F852)</f>
        <v>3</v>
      </c>
      <c r="G858" s="24">
        <f ca="1">ABS(G$5-'4JSON'!G852)</f>
        <v>2</v>
      </c>
      <c r="H858" s="24">
        <f ca="1">ABS(H$5-'4JSON'!H852)</f>
        <v>3</v>
      </c>
      <c r="I858" s="24">
        <f>ABS(I$5-'4JSON'!I852)</f>
        <v>0</v>
      </c>
      <c r="J858" s="24">
        <f>ABS(J$5-'4JSON'!J852)</f>
        <v>0</v>
      </c>
      <c r="K858" s="24">
        <f>ABS(K$5-'4JSON'!K852)</f>
        <v>0</v>
      </c>
      <c r="L858" s="24">
        <f>ABS(L$5-'4JSON'!L852)</f>
        <v>0</v>
      </c>
      <c r="M858" s="53" t="e">
        <f t="shared" ca="1" si="11"/>
        <v>#VALUE!</v>
      </c>
      <c r="N858" s="56" t="e">
        <f t="shared" ca="1" si="12"/>
        <v>#VALUE!</v>
      </c>
      <c r="P858" s="51"/>
      <c r="Q858" s="51"/>
      <c r="S858" s="51"/>
      <c r="T858" s="51"/>
      <c r="Z858" s="55" t="str">
        <f t="shared" si="13"/>
        <v>OMI</v>
      </c>
      <c r="AF858" s="51"/>
      <c r="AG858" s="51"/>
      <c r="AH858" s="51"/>
      <c r="AI858" s="52"/>
      <c r="AJ858" s="52"/>
      <c r="AK858" s="52"/>
      <c r="AL858" s="51"/>
      <c r="AM858" s="51"/>
      <c r="AN858" s="51"/>
      <c r="AO858" s="52"/>
      <c r="AP858" s="52"/>
      <c r="AQ858" s="52"/>
      <c r="AR858" s="51"/>
      <c r="AS858" s="51"/>
      <c r="AT858" s="51"/>
      <c r="AU858" s="52"/>
      <c r="AV858" s="52"/>
      <c r="AW858" s="52"/>
      <c r="AX858" s="51"/>
      <c r="AY858" s="51"/>
      <c r="AZ858" s="51"/>
      <c r="BA858" s="52"/>
      <c r="BB858" s="52"/>
      <c r="BC858" s="52"/>
    </row>
    <row r="859" spans="1:55" ht="13" x14ac:dyDescent="0.3">
      <c r="A859" s="23">
        <f>'4JSON'!A853</f>
        <v>32103</v>
      </c>
      <c r="B859" s="20" t="str">
        <f>'4JSON'!B853</f>
        <v>Respiratory Therapists</v>
      </c>
      <c r="C859" s="24" t="str">
        <f>'4JSON'!D853</f>
        <v>OMi</v>
      </c>
      <c r="D859" s="24" t="e">
        <f ca="1">ABS(D$5-'4JSON'!C853)</f>
        <v>#VALUE!</v>
      </c>
      <c r="E859" s="24">
        <f ca="1">ABS(E$5-'4JSON'!E853)</f>
        <v>2</v>
      </c>
      <c r="F859" s="24">
        <f ca="1">ABS(F$5-'4JSON'!F853)</f>
        <v>3</v>
      </c>
      <c r="G859" s="24">
        <f ca="1">ABS(G$5-'4JSON'!G853)</f>
        <v>2</v>
      </c>
      <c r="H859" s="24">
        <f ca="1">ABS(H$5-'4JSON'!H853)</f>
        <v>3</v>
      </c>
      <c r="I859" s="24">
        <f>ABS(I$5-'4JSON'!I853)</f>
        <v>0</v>
      </c>
      <c r="J859" s="24">
        <f>ABS(J$5-'4JSON'!J853)</f>
        <v>0</v>
      </c>
      <c r="K859" s="24">
        <f>ABS(K$5-'4JSON'!K853)</f>
        <v>0</v>
      </c>
      <c r="L859" s="24">
        <f>ABS(L$5-'4JSON'!L853)</f>
        <v>0</v>
      </c>
      <c r="M859" s="53" t="e">
        <f t="shared" ca="1" si="11"/>
        <v>#VALUE!</v>
      </c>
      <c r="N859" s="56" t="e">
        <f t="shared" ca="1" si="12"/>
        <v>#VALUE!</v>
      </c>
      <c r="P859" s="51"/>
      <c r="Q859" s="51"/>
      <c r="S859" s="51"/>
      <c r="T859" s="51"/>
      <c r="Z859" s="55" t="str">
        <f t="shared" si="13"/>
        <v>OMI</v>
      </c>
      <c r="AF859" s="51"/>
      <c r="AG859" s="51"/>
      <c r="AH859" s="51"/>
      <c r="AI859" s="52"/>
      <c r="AJ859" s="52"/>
      <c r="AK859" s="52"/>
      <c r="AL859" s="51"/>
      <c r="AM859" s="51"/>
      <c r="AN859" s="51"/>
      <c r="AO859" s="52"/>
      <c r="AP859" s="52"/>
      <c r="AQ859" s="52"/>
      <c r="AR859" s="51"/>
      <c r="AS859" s="51"/>
      <c r="AT859" s="51"/>
      <c r="AU859" s="52"/>
      <c r="AV859" s="52"/>
      <c r="AW859" s="52"/>
      <c r="AX859" s="51"/>
      <c r="AY859" s="51"/>
      <c r="AZ859" s="51"/>
      <c r="BA859" s="52"/>
      <c r="BB859" s="52"/>
      <c r="BC859" s="52"/>
    </row>
    <row r="860" spans="1:55" ht="13" x14ac:dyDescent="0.3">
      <c r="A860" s="23">
        <f>'4JSON'!A854</f>
        <v>72999</v>
      </c>
      <c r="B860" s="20" t="str">
        <f>'4JSON'!B854</f>
        <v>Safe and Vault Servicers</v>
      </c>
      <c r="C860" s="24" t="str">
        <f>'4JSON'!D854</f>
        <v>OMi</v>
      </c>
      <c r="D860" s="24" t="e">
        <f ca="1">ABS(D$5-'4JSON'!C854)</f>
        <v>#VALUE!</v>
      </c>
      <c r="E860" s="24">
        <f ca="1">ABS(E$5-'4JSON'!E854)</f>
        <v>2</v>
      </c>
      <c r="F860" s="24">
        <f ca="1">ABS(F$5-'4JSON'!F854)</f>
        <v>3</v>
      </c>
      <c r="G860" s="24">
        <f ca="1">ABS(G$5-'4JSON'!G854)</f>
        <v>2</v>
      </c>
      <c r="H860" s="24">
        <f ca="1">ABS(H$5-'4JSON'!H854)</f>
        <v>3</v>
      </c>
      <c r="I860" s="24">
        <f>ABS(I$5-'4JSON'!I854)</f>
        <v>0</v>
      </c>
      <c r="J860" s="24">
        <f>ABS(J$5-'4JSON'!J854)</f>
        <v>0</v>
      </c>
      <c r="K860" s="24">
        <f>ABS(K$5-'4JSON'!K854)</f>
        <v>0</v>
      </c>
      <c r="L860" s="24">
        <f>ABS(L$5-'4JSON'!L854)</f>
        <v>0</v>
      </c>
      <c r="M860" s="53" t="e">
        <f t="shared" ca="1" si="11"/>
        <v>#VALUE!</v>
      </c>
      <c r="N860" s="56" t="e">
        <f t="shared" ca="1" si="12"/>
        <v>#VALUE!</v>
      </c>
      <c r="P860" s="51"/>
      <c r="Q860" s="51"/>
      <c r="S860" s="51"/>
      <c r="T860" s="51"/>
      <c r="Z860" s="55" t="str">
        <f t="shared" si="13"/>
        <v>OMI</v>
      </c>
      <c r="AF860" s="51"/>
      <c r="AG860" s="51"/>
      <c r="AH860" s="51"/>
      <c r="AI860" s="52"/>
      <c r="AJ860" s="52"/>
      <c r="AK860" s="52"/>
      <c r="AL860" s="51"/>
      <c r="AM860" s="51"/>
      <c r="AN860" s="51"/>
      <c r="AO860" s="52"/>
      <c r="AP860" s="52"/>
      <c r="AQ860" s="52"/>
      <c r="AR860" s="51"/>
      <c r="AS860" s="51"/>
      <c r="AT860" s="51"/>
      <c r="AU860" s="52"/>
      <c r="AV860" s="52"/>
      <c r="AW860" s="52"/>
      <c r="AX860" s="51"/>
      <c r="AY860" s="51"/>
      <c r="AZ860" s="51"/>
      <c r="BA860" s="52"/>
      <c r="BB860" s="52"/>
      <c r="BC860" s="52"/>
    </row>
    <row r="861" spans="1:55" ht="13" x14ac:dyDescent="0.3">
      <c r="A861" s="23">
        <f>'4JSON'!A855</f>
        <v>72999</v>
      </c>
      <c r="B861" s="20" t="str">
        <f>'4JSON'!B855</f>
        <v>Saw Fitters</v>
      </c>
      <c r="C861" s="24" t="str">
        <f>'4JSON'!D855</f>
        <v>OMi</v>
      </c>
      <c r="D861" s="24" t="e">
        <f ca="1">ABS(D$5-'4JSON'!C855)</f>
        <v>#VALUE!</v>
      </c>
      <c r="E861" s="24">
        <f ca="1">ABS(E$5-'4JSON'!E855)</f>
        <v>2</v>
      </c>
      <c r="F861" s="24">
        <f ca="1">ABS(F$5-'4JSON'!F855)</f>
        <v>3</v>
      </c>
      <c r="G861" s="24">
        <f ca="1">ABS(G$5-'4JSON'!G855)</f>
        <v>2</v>
      </c>
      <c r="H861" s="24">
        <f ca="1">ABS(H$5-'4JSON'!H855)</f>
        <v>3</v>
      </c>
      <c r="I861" s="24">
        <f>ABS(I$5-'4JSON'!I855)</f>
        <v>0</v>
      </c>
      <c r="J861" s="24">
        <f>ABS(J$5-'4JSON'!J855)</f>
        <v>0</v>
      </c>
      <c r="K861" s="24">
        <f>ABS(K$5-'4JSON'!K855)</f>
        <v>0</v>
      </c>
      <c r="L861" s="24">
        <f>ABS(L$5-'4JSON'!L855)</f>
        <v>0</v>
      </c>
      <c r="M861" s="53" t="e">
        <f t="shared" ca="1" si="11"/>
        <v>#VALUE!</v>
      </c>
      <c r="N861" s="56" t="e">
        <f t="shared" ca="1" si="12"/>
        <v>#VALUE!</v>
      </c>
      <c r="P861" s="51"/>
      <c r="Q861" s="51"/>
      <c r="S861" s="51"/>
      <c r="T861" s="51"/>
      <c r="Z861" s="55" t="str">
        <f t="shared" si="13"/>
        <v>OMI</v>
      </c>
      <c r="AF861" s="51"/>
      <c r="AG861" s="51"/>
      <c r="AH861" s="51"/>
      <c r="AI861" s="52"/>
      <c r="AJ861" s="52"/>
      <c r="AK861" s="52"/>
      <c r="AL861" s="51"/>
      <c r="AM861" s="51"/>
      <c r="AN861" s="51"/>
      <c r="AO861" s="52"/>
      <c r="AP861" s="52"/>
      <c r="AQ861" s="52"/>
      <c r="AR861" s="51"/>
      <c r="AS861" s="51"/>
      <c r="AT861" s="51"/>
      <c r="AU861" s="52"/>
      <c r="AV861" s="52"/>
      <c r="AW861" s="52"/>
      <c r="AX861" s="51"/>
      <c r="AY861" s="51"/>
      <c r="AZ861" s="51"/>
      <c r="BA861" s="52"/>
      <c r="BB861" s="52"/>
      <c r="BC861" s="52"/>
    </row>
    <row r="862" spans="1:55" ht="13" x14ac:dyDescent="0.3">
      <c r="A862" s="23">
        <f>'4JSON'!A856</f>
        <v>94120</v>
      </c>
      <c r="B862" s="20" t="str">
        <f>'4JSON'!B856</f>
        <v>Sawmill Machine Operators</v>
      </c>
      <c r="C862" s="24" t="str">
        <f>'4JSON'!D856</f>
        <v>OMi</v>
      </c>
      <c r="D862" s="24" t="e">
        <f ca="1">ABS(D$5-'4JSON'!C856)</f>
        <v>#VALUE!</v>
      </c>
      <c r="E862" s="24">
        <f ca="1">ABS(E$5-'4JSON'!E856)</f>
        <v>2</v>
      </c>
      <c r="F862" s="24">
        <f ca="1">ABS(F$5-'4JSON'!F856)</f>
        <v>3</v>
      </c>
      <c r="G862" s="24">
        <f ca="1">ABS(G$5-'4JSON'!G856)</f>
        <v>2</v>
      </c>
      <c r="H862" s="24">
        <f ca="1">ABS(H$5-'4JSON'!H856)</f>
        <v>3</v>
      </c>
      <c r="I862" s="24">
        <f>ABS(I$5-'4JSON'!I856)</f>
        <v>0</v>
      </c>
      <c r="J862" s="24">
        <f>ABS(J$5-'4JSON'!J856)</f>
        <v>0</v>
      </c>
      <c r="K862" s="24">
        <f>ABS(K$5-'4JSON'!K856)</f>
        <v>0</v>
      </c>
      <c r="L862" s="24">
        <f>ABS(L$5-'4JSON'!L856)</f>
        <v>0</v>
      </c>
      <c r="M862" s="53" t="e">
        <f t="shared" ca="1" si="11"/>
        <v>#VALUE!</v>
      </c>
      <c r="N862" s="56" t="e">
        <f t="shared" ca="1" si="12"/>
        <v>#VALUE!</v>
      </c>
      <c r="P862" s="51"/>
      <c r="Q862" s="51"/>
      <c r="S862" s="51"/>
      <c r="T862" s="51"/>
      <c r="Z862" s="55" t="str">
        <f t="shared" si="13"/>
        <v>OMI</v>
      </c>
      <c r="AF862" s="51"/>
      <c r="AG862" s="51"/>
      <c r="AH862" s="51"/>
      <c r="AI862" s="52"/>
      <c r="AJ862" s="52"/>
      <c r="AK862" s="52"/>
      <c r="AL862" s="51"/>
      <c r="AM862" s="51"/>
      <c r="AN862" s="51"/>
      <c r="AO862" s="52"/>
      <c r="AP862" s="52"/>
      <c r="AQ862" s="52"/>
      <c r="AR862" s="51"/>
      <c r="AS862" s="51"/>
      <c r="AT862" s="51"/>
      <c r="AU862" s="52"/>
      <c r="AV862" s="52"/>
      <c r="AW862" s="52"/>
      <c r="AX862" s="51"/>
      <c r="AY862" s="51"/>
      <c r="AZ862" s="51"/>
      <c r="BA862" s="52"/>
      <c r="BB862" s="52"/>
      <c r="BC862" s="52"/>
    </row>
    <row r="863" spans="1:55" ht="13" x14ac:dyDescent="0.3">
      <c r="A863" s="23">
        <f>'4JSON'!A857</f>
        <v>94132</v>
      </c>
      <c r="B863" s="20" t="str">
        <f>'4JSON'!B857</f>
        <v>Sewing Machine Operators</v>
      </c>
      <c r="C863" s="24" t="str">
        <f>'4JSON'!D857</f>
        <v>OMi</v>
      </c>
      <c r="D863" s="24" t="e">
        <f ca="1">ABS(D$5-'4JSON'!C857)</f>
        <v>#VALUE!</v>
      </c>
      <c r="E863" s="24">
        <f ca="1">ABS(E$5-'4JSON'!E857)</f>
        <v>2</v>
      </c>
      <c r="F863" s="24">
        <f ca="1">ABS(F$5-'4JSON'!F857)</f>
        <v>3</v>
      </c>
      <c r="G863" s="24">
        <f ca="1">ABS(G$5-'4JSON'!G857)</f>
        <v>2</v>
      </c>
      <c r="H863" s="24">
        <f ca="1">ABS(H$5-'4JSON'!H857)</f>
        <v>3</v>
      </c>
      <c r="I863" s="24">
        <f>ABS(I$5-'4JSON'!I857)</f>
        <v>0</v>
      </c>
      <c r="J863" s="24">
        <f>ABS(J$5-'4JSON'!J857)</f>
        <v>0</v>
      </c>
      <c r="K863" s="24">
        <f>ABS(K$5-'4JSON'!K857)</f>
        <v>0</v>
      </c>
      <c r="L863" s="24">
        <f>ABS(L$5-'4JSON'!L857)</f>
        <v>0</v>
      </c>
      <c r="M863" s="53" t="e">
        <f t="shared" ca="1" si="11"/>
        <v>#VALUE!</v>
      </c>
      <c r="N863" s="56" t="e">
        <f t="shared" ca="1" si="12"/>
        <v>#VALUE!</v>
      </c>
      <c r="P863" s="51"/>
      <c r="Q863" s="51"/>
      <c r="S863" s="51"/>
      <c r="T863" s="51"/>
      <c r="Z863" s="55" t="str">
        <f t="shared" si="13"/>
        <v>OMI</v>
      </c>
      <c r="AF863" s="51"/>
      <c r="AG863" s="51"/>
      <c r="AH863" s="51"/>
      <c r="AI863" s="52"/>
      <c r="AJ863" s="52"/>
      <c r="AK863" s="52"/>
      <c r="AL863" s="51"/>
      <c r="AM863" s="51"/>
      <c r="AN863" s="51"/>
      <c r="AO863" s="52"/>
      <c r="AP863" s="52"/>
      <c r="AQ863" s="52"/>
      <c r="AR863" s="51"/>
      <c r="AS863" s="51"/>
      <c r="AT863" s="51"/>
      <c r="AU863" s="52"/>
      <c r="AV863" s="52"/>
      <c r="AW863" s="52"/>
      <c r="AX863" s="51"/>
      <c r="AY863" s="51"/>
      <c r="AZ863" s="51"/>
      <c r="BA863" s="52"/>
      <c r="BB863" s="52"/>
      <c r="BC863" s="52"/>
    </row>
    <row r="864" spans="1:55" ht="13" x14ac:dyDescent="0.3">
      <c r="A864" s="23">
        <f>'4JSON'!A858</f>
        <v>63220</v>
      </c>
      <c r="B864" s="20" t="str">
        <f>'4JSON'!B858</f>
        <v>Shoe Repairers</v>
      </c>
      <c r="C864" s="24" t="str">
        <f>'4JSON'!D858</f>
        <v>OMi</v>
      </c>
      <c r="D864" s="24" t="e">
        <f ca="1">ABS(D$5-'4JSON'!C858)</f>
        <v>#VALUE!</v>
      </c>
      <c r="E864" s="24">
        <f ca="1">ABS(E$5-'4JSON'!E858)</f>
        <v>2</v>
      </c>
      <c r="F864" s="24">
        <f ca="1">ABS(F$5-'4JSON'!F858)</f>
        <v>3</v>
      </c>
      <c r="G864" s="24">
        <f ca="1">ABS(G$5-'4JSON'!G858)</f>
        <v>2</v>
      </c>
      <c r="H864" s="24">
        <f ca="1">ABS(H$5-'4JSON'!H858)</f>
        <v>3</v>
      </c>
      <c r="I864" s="24">
        <f>ABS(I$5-'4JSON'!I858)</f>
        <v>0</v>
      </c>
      <c r="J864" s="24">
        <f>ABS(J$5-'4JSON'!J858)</f>
        <v>0</v>
      </c>
      <c r="K864" s="24">
        <f>ABS(K$5-'4JSON'!K858)</f>
        <v>0</v>
      </c>
      <c r="L864" s="24">
        <f>ABS(L$5-'4JSON'!L858)</f>
        <v>0</v>
      </c>
      <c r="M864" s="53" t="e">
        <f t="shared" ca="1" si="11"/>
        <v>#VALUE!</v>
      </c>
      <c r="N864" s="56" t="e">
        <f t="shared" ca="1" si="12"/>
        <v>#VALUE!</v>
      </c>
      <c r="P864" s="51"/>
      <c r="Q864" s="51"/>
      <c r="S864" s="51"/>
      <c r="T864" s="51"/>
      <c r="Z864" s="55" t="str">
        <f t="shared" si="13"/>
        <v>OMI</v>
      </c>
      <c r="AF864" s="51"/>
      <c r="AG864" s="51"/>
      <c r="AH864" s="51"/>
      <c r="AI864" s="52"/>
      <c r="AJ864" s="52"/>
      <c r="AK864" s="52"/>
      <c r="AL864" s="51"/>
      <c r="AM864" s="51"/>
      <c r="AN864" s="51"/>
      <c r="AO864" s="52"/>
      <c r="AP864" s="52"/>
      <c r="AQ864" s="52"/>
      <c r="AR864" s="51"/>
      <c r="AS864" s="51"/>
      <c r="AT864" s="51"/>
      <c r="AU864" s="52"/>
      <c r="AV864" s="52"/>
      <c r="AW864" s="52"/>
      <c r="AX864" s="51"/>
      <c r="AY864" s="51"/>
      <c r="AZ864" s="51"/>
      <c r="BA864" s="52"/>
      <c r="BB864" s="52"/>
      <c r="BC864" s="52"/>
    </row>
    <row r="865" spans="1:55" ht="13" x14ac:dyDescent="0.3">
      <c r="A865" s="23">
        <f>'4JSON'!A859</f>
        <v>84111</v>
      </c>
      <c r="B865" s="20" t="str">
        <f>'4JSON'!B859</f>
        <v>Silviculture and Forestry Workers</v>
      </c>
      <c r="C865" s="24" t="str">
        <f>'4JSON'!D859</f>
        <v>OMi</v>
      </c>
      <c r="D865" s="24" t="e">
        <f ca="1">ABS(D$5-'4JSON'!C859)</f>
        <v>#VALUE!</v>
      </c>
      <c r="E865" s="24">
        <f ca="1">ABS(E$5-'4JSON'!E859)</f>
        <v>2</v>
      </c>
      <c r="F865" s="24">
        <f ca="1">ABS(F$5-'4JSON'!F859)</f>
        <v>3</v>
      </c>
      <c r="G865" s="24">
        <f ca="1">ABS(G$5-'4JSON'!G859)</f>
        <v>2</v>
      </c>
      <c r="H865" s="24">
        <f ca="1">ABS(H$5-'4JSON'!H859)</f>
        <v>3</v>
      </c>
      <c r="I865" s="24">
        <f>ABS(I$5-'4JSON'!I859)</f>
        <v>0</v>
      </c>
      <c r="J865" s="24">
        <f>ABS(J$5-'4JSON'!J859)</f>
        <v>0</v>
      </c>
      <c r="K865" s="24">
        <f>ABS(K$5-'4JSON'!K859)</f>
        <v>0</v>
      </c>
      <c r="L865" s="24">
        <f>ABS(L$5-'4JSON'!L859)</f>
        <v>0</v>
      </c>
      <c r="M865" s="53" t="e">
        <f t="shared" ca="1" si="11"/>
        <v>#VALUE!</v>
      </c>
      <c r="N865" s="56" t="e">
        <f t="shared" ca="1" si="12"/>
        <v>#VALUE!</v>
      </c>
      <c r="P865" s="51"/>
      <c r="Q865" s="51"/>
      <c r="S865" s="51"/>
      <c r="T865" s="51"/>
      <c r="Z865" s="55" t="str">
        <f t="shared" si="13"/>
        <v>OMI</v>
      </c>
      <c r="AF865" s="51"/>
      <c r="AG865" s="51"/>
      <c r="AH865" s="51"/>
      <c r="AI865" s="52"/>
      <c r="AJ865" s="52"/>
      <c r="AK865" s="52"/>
      <c r="AL865" s="51"/>
      <c r="AM865" s="51"/>
      <c r="AN865" s="51"/>
      <c r="AO865" s="52"/>
      <c r="AP865" s="52"/>
      <c r="AQ865" s="52"/>
      <c r="AR865" s="51"/>
      <c r="AS865" s="51"/>
      <c r="AT865" s="51"/>
      <c r="AU865" s="52"/>
      <c r="AV865" s="52"/>
      <c r="AW865" s="52"/>
      <c r="AX865" s="51"/>
      <c r="AY865" s="51"/>
      <c r="AZ865" s="51"/>
      <c r="BA865" s="52"/>
      <c r="BB865" s="52"/>
      <c r="BC865" s="52"/>
    </row>
    <row r="866" spans="1:55" ht="13" x14ac:dyDescent="0.3">
      <c r="A866" s="23">
        <f>'4JSON'!A860</f>
        <v>72421</v>
      </c>
      <c r="B866" s="20" t="str">
        <f>'4JSON'!B860</f>
        <v>Small Appliance Servicers and Repairers</v>
      </c>
      <c r="C866" s="24" t="str">
        <f>'4JSON'!D860</f>
        <v>OMi</v>
      </c>
      <c r="D866" s="24" t="e">
        <f ca="1">ABS(D$5-'4JSON'!C860)</f>
        <v>#VALUE!</v>
      </c>
      <c r="E866" s="24">
        <f ca="1">ABS(E$5-'4JSON'!E860)</f>
        <v>2</v>
      </c>
      <c r="F866" s="24">
        <f ca="1">ABS(F$5-'4JSON'!F860)</f>
        <v>3</v>
      </c>
      <c r="G866" s="24">
        <f ca="1">ABS(G$5-'4JSON'!G860)</f>
        <v>2</v>
      </c>
      <c r="H866" s="24">
        <f ca="1">ABS(H$5-'4JSON'!H860)</f>
        <v>3</v>
      </c>
      <c r="I866" s="24">
        <f>ABS(I$5-'4JSON'!I860)</f>
        <v>0</v>
      </c>
      <c r="J866" s="24">
        <f>ABS(J$5-'4JSON'!J860)</f>
        <v>0</v>
      </c>
      <c r="K866" s="24">
        <f>ABS(K$5-'4JSON'!K860)</f>
        <v>0</v>
      </c>
      <c r="L866" s="24">
        <f>ABS(L$5-'4JSON'!L860)</f>
        <v>0</v>
      </c>
      <c r="M866" s="53" t="e">
        <f t="shared" ca="1" si="11"/>
        <v>#VALUE!</v>
      </c>
      <c r="N866" s="56" t="e">
        <f t="shared" ca="1" si="12"/>
        <v>#VALUE!</v>
      </c>
      <c r="P866" s="51"/>
      <c r="Q866" s="51"/>
      <c r="S866" s="51"/>
      <c r="T866" s="51"/>
      <c r="Z866" s="55" t="str">
        <f t="shared" si="13"/>
        <v>OMI</v>
      </c>
      <c r="AF866" s="51"/>
      <c r="AG866" s="51"/>
      <c r="AH866" s="51"/>
      <c r="AI866" s="52"/>
      <c r="AJ866" s="52"/>
      <c r="AK866" s="52"/>
      <c r="AL866" s="51"/>
      <c r="AM866" s="51"/>
      <c r="AN866" s="51"/>
      <c r="AO866" s="52"/>
      <c r="AP866" s="52"/>
      <c r="AQ866" s="52"/>
      <c r="AR866" s="51"/>
      <c r="AS866" s="51"/>
      <c r="AT866" s="51"/>
      <c r="AU866" s="52"/>
      <c r="AV866" s="52"/>
      <c r="AW866" s="52"/>
      <c r="AX866" s="51"/>
      <c r="AY866" s="51"/>
      <c r="AZ866" s="51"/>
      <c r="BA866" s="52"/>
      <c r="BB866" s="52"/>
      <c r="BC866" s="52"/>
    </row>
    <row r="867" spans="1:55" ht="13" x14ac:dyDescent="0.3">
      <c r="A867" s="23">
        <f>'4JSON'!A861</f>
        <v>94152</v>
      </c>
      <c r="B867" s="20" t="str">
        <f>'4JSON'!B861</f>
        <v>Specialty Finishing Equipment Operators</v>
      </c>
      <c r="C867" s="24" t="str">
        <f>'4JSON'!D861</f>
        <v>OMi</v>
      </c>
      <c r="D867" s="24" t="e">
        <f ca="1">ABS(D$5-'4JSON'!C861)</f>
        <v>#VALUE!</v>
      </c>
      <c r="E867" s="24">
        <f ca="1">ABS(E$5-'4JSON'!E861)</f>
        <v>2</v>
      </c>
      <c r="F867" s="24">
        <f ca="1">ABS(F$5-'4JSON'!F861)</f>
        <v>3</v>
      </c>
      <c r="G867" s="24">
        <f ca="1">ABS(G$5-'4JSON'!G861)</f>
        <v>2</v>
      </c>
      <c r="H867" s="24">
        <f ca="1">ABS(H$5-'4JSON'!H861)</f>
        <v>3</v>
      </c>
      <c r="I867" s="24">
        <f>ABS(I$5-'4JSON'!I861)</f>
        <v>0</v>
      </c>
      <c r="J867" s="24">
        <f>ABS(J$5-'4JSON'!J861)</f>
        <v>0</v>
      </c>
      <c r="K867" s="24">
        <f>ABS(K$5-'4JSON'!K861)</f>
        <v>0</v>
      </c>
      <c r="L867" s="24">
        <f>ABS(L$5-'4JSON'!L861)</f>
        <v>0</v>
      </c>
      <c r="M867" s="53" t="e">
        <f t="shared" ca="1" si="11"/>
        <v>#VALUE!</v>
      </c>
      <c r="N867" s="56" t="e">
        <f t="shared" ca="1" si="12"/>
        <v>#VALUE!</v>
      </c>
      <c r="P867" s="51"/>
      <c r="Q867" s="51"/>
      <c r="S867" s="51"/>
      <c r="T867" s="51"/>
      <c r="Z867" s="55" t="str">
        <f t="shared" si="13"/>
        <v>OMI</v>
      </c>
      <c r="AF867" s="51"/>
      <c r="AG867" s="51"/>
      <c r="AH867" s="51"/>
      <c r="AI867" s="52"/>
      <c r="AJ867" s="52"/>
      <c r="AK867" s="52"/>
      <c r="AL867" s="51"/>
      <c r="AM867" s="51"/>
      <c r="AN867" s="51"/>
      <c r="AO867" s="52"/>
      <c r="AP867" s="52"/>
      <c r="AQ867" s="52"/>
      <c r="AR867" s="51"/>
      <c r="AS867" s="51"/>
      <c r="AT867" s="51"/>
      <c r="AU867" s="52"/>
      <c r="AV867" s="52"/>
      <c r="AW867" s="52"/>
      <c r="AX867" s="51"/>
      <c r="AY867" s="51"/>
      <c r="AZ867" s="51"/>
      <c r="BA867" s="52"/>
      <c r="BB867" s="52"/>
      <c r="BC867" s="52"/>
    </row>
    <row r="868" spans="1:55" ht="13" x14ac:dyDescent="0.3">
      <c r="A868" s="23">
        <f>'4JSON'!A862</f>
        <v>94103</v>
      </c>
      <c r="B868" s="20" t="str">
        <f>'4JSON'!B862</f>
        <v>Stone Forming and Finishing Workers</v>
      </c>
      <c r="C868" s="24" t="str">
        <f>'4JSON'!D862</f>
        <v>OMi</v>
      </c>
      <c r="D868" s="24" t="e">
        <f ca="1">ABS(D$5-'4JSON'!C862)</f>
        <v>#VALUE!</v>
      </c>
      <c r="E868" s="24">
        <f ca="1">ABS(E$5-'4JSON'!E862)</f>
        <v>2</v>
      </c>
      <c r="F868" s="24">
        <f ca="1">ABS(F$5-'4JSON'!F862)</f>
        <v>3</v>
      </c>
      <c r="G868" s="24">
        <f ca="1">ABS(G$5-'4JSON'!G862)</f>
        <v>2</v>
      </c>
      <c r="H868" s="24">
        <f ca="1">ABS(H$5-'4JSON'!H862)</f>
        <v>3</v>
      </c>
      <c r="I868" s="24">
        <f>ABS(I$5-'4JSON'!I862)</f>
        <v>0</v>
      </c>
      <c r="J868" s="24">
        <f>ABS(J$5-'4JSON'!J862)</f>
        <v>0</v>
      </c>
      <c r="K868" s="24">
        <f>ABS(K$5-'4JSON'!K862)</f>
        <v>0</v>
      </c>
      <c r="L868" s="24">
        <f>ABS(L$5-'4JSON'!L862)</f>
        <v>0</v>
      </c>
      <c r="M868" s="53" t="e">
        <f t="shared" ca="1" si="11"/>
        <v>#VALUE!</v>
      </c>
      <c r="N868" s="56" t="e">
        <f t="shared" ca="1" si="12"/>
        <v>#VALUE!</v>
      </c>
      <c r="P868" s="51"/>
      <c r="Q868" s="51"/>
      <c r="S868" s="51"/>
      <c r="T868" s="51"/>
      <c r="Z868" s="55" t="str">
        <f t="shared" si="13"/>
        <v>OMI</v>
      </c>
      <c r="AF868" s="51"/>
      <c r="AG868" s="51"/>
      <c r="AH868" s="51"/>
      <c r="AI868" s="52"/>
      <c r="AJ868" s="52"/>
      <c r="AK868" s="52"/>
      <c r="AL868" s="51"/>
      <c r="AM868" s="51"/>
      <c r="AN868" s="51"/>
      <c r="AO868" s="52"/>
      <c r="AP868" s="52"/>
      <c r="AQ868" s="52"/>
      <c r="AR868" s="51"/>
      <c r="AS868" s="51"/>
      <c r="AT868" s="51"/>
      <c r="AU868" s="52"/>
      <c r="AV868" s="52"/>
      <c r="AW868" s="52"/>
      <c r="AX868" s="51"/>
      <c r="AY868" s="51"/>
      <c r="AZ868" s="51"/>
      <c r="BA868" s="52"/>
      <c r="BB868" s="52"/>
      <c r="BC868" s="52"/>
    </row>
    <row r="869" spans="1:55" ht="13" x14ac:dyDescent="0.3">
      <c r="A869" s="23">
        <f>'4JSON'!A863</f>
        <v>94130</v>
      </c>
      <c r="B869" s="20" t="str">
        <f>'4JSON'!B863</f>
        <v>Textile Dyeing and Finishing Machine Operators</v>
      </c>
      <c r="C869" s="24" t="str">
        <f>'4JSON'!D863</f>
        <v>OMi</v>
      </c>
      <c r="D869" s="24" t="e">
        <f ca="1">ABS(D$5-'4JSON'!C863)</f>
        <v>#VALUE!</v>
      </c>
      <c r="E869" s="24">
        <f ca="1">ABS(E$5-'4JSON'!E863)</f>
        <v>2</v>
      </c>
      <c r="F869" s="24">
        <f ca="1">ABS(F$5-'4JSON'!F863)</f>
        <v>3</v>
      </c>
      <c r="G869" s="24">
        <f ca="1">ABS(G$5-'4JSON'!G863)</f>
        <v>2</v>
      </c>
      <c r="H869" s="24">
        <f ca="1">ABS(H$5-'4JSON'!H863)</f>
        <v>3</v>
      </c>
      <c r="I869" s="24">
        <f>ABS(I$5-'4JSON'!I863)</f>
        <v>0</v>
      </c>
      <c r="J869" s="24">
        <f>ABS(J$5-'4JSON'!J863)</f>
        <v>0</v>
      </c>
      <c r="K869" s="24">
        <f>ABS(K$5-'4JSON'!K863)</f>
        <v>0</v>
      </c>
      <c r="L869" s="24">
        <f>ABS(L$5-'4JSON'!L863)</f>
        <v>0</v>
      </c>
      <c r="M869" s="53" t="e">
        <f t="shared" ca="1" si="11"/>
        <v>#VALUE!</v>
      </c>
      <c r="N869" s="56" t="e">
        <f t="shared" ca="1" si="12"/>
        <v>#VALUE!</v>
      </c>
      <c r="P869" s="51"/>
      <c r="Q869" s="51"/>
      <c r="S869" s="51"/>
      <c r="T869" s="51"/>
      <c r="Z869" s="55" t="str">
        <f t="shared" si="13"/>
        <v>OMI</v>
      </c>
      <c r="AF869" s="51"/>
      <c r="AG869" s="51"/>
      <c r="AH869" s="51"/>
      <c r="AI869" s="52"/>
      <c r="AJ869" s="52"/>
      <c r="AK869" s="52"/>
      <c r="AL869" s="51"/>
      <c r="AM869" s="51"/>
      <c r="AN869" s="51"/>
      <c r="AO869" s="52"/>
      <c r="AP869" s="52"/>
      <c r="AQ869" s="52"/>
      <c r="AR869" s="51"/>
      <c r="AS869" s="51"/>
      <c r="AT869" s="51"/>
      <c r="AU869" s="52"/>
      <c r="AV869" s="52"/>
      <c r="AW869" s="52"/>
      <c r="AX869" s="51"/>
      <c r="AY869" s="51"/>
      <c r="AZ869" s="51"/>
      <c r="BA869" s="52"/>
      <c r="BB869" s="52"/>
      <c r="BC869" s="52"/>
    </row>
    <row r="870" spans="1:55" ht="13" x14ac:dyDescent="0.3">
      <c r="A870" s="23">
        <f>'4JSON'!A864</f>
        <v>85104</v>
      </c>
      <c r="B870" s="20" t="str">
        <f>'4JSON'!B864</f>
        <v>Trappers</v>
      </c>
      <c r="C870" s="24" t="str">
        <f>'4JSON'!D864</f>
        <v>OMi</v>
      </c>
      <c r="D870" s="24" t="e">
        <f ca="1">ABS(D$5-'4JSON'!C864)</f>
        <v>#VALUE!</v>
      </c>
      <c r="E870" s="24">
        <f ca="1">ABS(E$5-'4JSON'!E864)</f>
        <v>2</v>
      </c>
      <c r="F870" s="24">
        <f ca="1">ABS(F$5-'4JSON'!F864)</f>
        <v>3</v>
      </c>
      <c r="G870" s="24">
        <f ca="1">ABS(G$5-'4JSON'!G864)</f>
        <v>2</v>
      </c>
      <c r="H870" s="24">
        <f ca="1">ABS(H$5-'4JSON'!H864)</f>
        <v>3</v>
      </c>
      <c r="I870" s="24">
        <f>ABS(I$5-'4JSON'!I864)</f>
        <v>0</v>
      </c>
      <c r="J870" s="24">
        <f>ABS(J$5-'4JSON'!J864)</f>
        <v>0</v>
      </c>
      <c r="K870" s="24">
        <f>ABS(K$5-'4JSON'!K864)</f>
        <v>0</v>
      </c>
      <c r="L870" s="24">
        <f>ABS(L$5-'4JSON'!L864)</f>
        <v>0</v>
      </c>
      <c r="M870" s="53" t="e">
        <f t="shared" ca="1" si="11"/>
        <v>#VALUE!</v>
      </c>
      <c r="N870" s="56" t="e">
        <f t="shared" ca="1" si="12"/>
        <v>#VALUE!</v>
      </c>
      <c r="P870" s="51"/>
      <c r="Q870" s="51"/>
      <c r="S870" s="51"/>
      <c r="T870" s="51"/>
      <c r="Z870" s="55" t="str">
        <f t="shared" si="13"/>
        <v>OMI</v>
      </c>
      <c r="AF870" s="51"/>
      <c r="AG870" s="51"/>
      <c r="AH870" s="51"/>
      <c r="AI870" s="52"/>
      <c r="AJ870" s="52"/>
      <c r="AK870" s="52"/>
      <c r="AL870" s="51"/>
      <c r="AM870" s="51"/>
      <c r="AN870" s="51"/>
      <c r="AO870" s="52"/>
      <c r="AP870" s="52"/>
      <c r="AQ870" s="52"/>
      <c r="AR870" s="51"/>
      <c r="AS870" s="51"/>
      <c r="AT870" s="51"/>
      <c r="AU870" s="52"/>
      <c r="AV870" s="52"/>
      <c r="AW870" s="52"/>
      <c r="AX870" s="51"/>
      <c r="AY870" s="51"/>
      <c r="AZ870" s="51"/>
      <c r="BA870" s="52"/>
      <c r="BB870" s="52"/>
      <c r="BC870" s="52"/>
    </row>
    <row r="871" spans="1:55" ht="13" x14ac:dyDescent="0.3">
      <c r="A871" s="23">
        <f>'4JSON'!A865</f>
        <v>72501</v>
      </c>
      <c r="B871" s="20" t="str">
        <f>'4JSON'!B865</f>
        <v>Water Well Drillers</v>
      </c>
      <c r="C871" s="24" t="str">
        <f>'4JSON'!D865</f>
        <v>OMi</v>
      </c>
      <c r="D871" s="24" t="e">
        <f ca="1">ABS(D$5-'4JSON'!C865)</f>
        <v>#VALUE!</v>
      </c>
      <c r="E871" s="24">
        <f ca="1">ABS(E$5-'4JSON'!E865)</f>
        <v>2</v>
      </c>
      <c r="F871" s="24">
        <f ca="1">ABS(F$5-'4JSON'!F865)</f>
        <v>3</v>
      </c>
      <c r="G871" s="24">
        <f ca="1">ABS(G$5-'4JSON'!G865)</f>
        <v>2</v>
      </c>
      <c r="H871" s="24">
        <f ca="1">ABS(H$5-'4JSON'!H865)</f>
        <v>3</v>
      </c>
      <c r="I871" s="24">
        <f>ABS(I$5-'4JSON'!I865)</f>
        <v>0</v>
      </c>
      <c r="J871" s="24">
        <f>ABS(J$5-'4JSON'!J865)</f>
        <v>0</v>
      </c>
      <c r="K871" s="24">
        <f>ABS(K$5-'4JSON'!K865)</f>
        <v>0</v>
      </c>
      <c r="L871" s="24">
        <f>ABS(L$5-'4JSON'!L865)</f>
        <v>0</v>
      </c>
      <c r="M871" s="53" t="e">
        <f t="shared" ca="1" si="11"/>
        <v>#VALUE!</v>
      </c>
      <c r="N871" s="56" t="e">
        <f t="shared" ca="1" si="12"/>
        <v>#VALUE!</v>
      </c>
      <c r="P871" s="51"/>
      <c r="Q871" s="51"/>
      <c r="S871" s="51"/>
      <c r="T871" s="51"/>
      <c r="Z871" s="55" t="str">
        <f t="shared" si="13"/>
        <v>OMI</v>
      </c>
      <c r="AF871" s="51"/>
      <c r="AG871" s="51"/>
      <c r="AH871" s="51"/>
      <c r="AI871" s="52"/>
      <c r="AJ871" s="52"/>
      <c r="AK871" s="52"/>
      <c r="AL871" s="51"/>
      <c r="AM871" s="51"/>
      <c r="AN871" s="51"/>
      <c r="AO871" s="52"/>
      <c r="AP871" s="52"/>
      <c r="AQ871" s="52"/>
      <c r="AR871" s="51"/>
      <c r="AS871" s="51"/>
      <c r="AT871" s="51"/>
      <c r="AU871" s="52"/>
      <c r="AV871" s="52"/>
      <c r="AW871" s="52"/>
      <c r="AX871" s="51"/>
      <c r="AY871" s="51"/>
      <c r="AZ871" s="51"/>
      <c r="BA871" s="52"/>
      <c r="BB871" s="52"/>
      <c r="BC871" s="52"/>
    </row>
    <row r="872" spans="1:55" ht="13" x14ac:dyDescent="0.3">
      <c r="A872" s="23">
        <f>'4JSON'!A866</f>
        <v>94131</v>
      </c>
      <c r="B872" s="20" t="str">
        <f>'4JSON'!B866</f>
        <v>Weavers, Knitters and Other Fabric-Making Occupations</v>
      </c>
      <c r="C872" s="24" t="str">
        <f>'4JSON'!D866</f>
        <v>OMi</v>
      </c>
      <c r="D872" s="24" t="e">
        <f ca="1">ABS(D$5-'4JSON'!C866)</f>
        <v>#VALUE!</v>
      </c>
      <c r="E872" s="24">
        <f ca="1">ABS(E$5-'4JSON'!E866)</f>
        <v>2</v>
      </c>
      <c r="F872" s="24">
        <f ca="1">ABS(F$5-'4JSON'!F866)</f>
        <v>3</v>
      </c>
      <c r="G872" s="24">
        <f ca="1">ABS(G$5-'4JSON'!G866)</f>
        <v>2</v>
      </c>
      <c r="H872" s="24">
        <f ca="1">ABS(H$5-'4JSON'!H866)</f>
        <v>3</v>
      </c>
      <c r="I872" s="24">
        <f>ABS(I$5-'4JSON'!I866)</f>
        <v>0</v>
      </c>
      <c r="J872" s="24">
        <f>ABS(J$5-'4JSON'!J866)</f>
        <v>0</v>
      </c>
      <c r="K872" s="24">
        <f>ABS(K$5-'4JSON'!K866)</f>
        <v>0</v>
      </c>
      <c r="L872" s="24">
        <f>ABS(L$5-'4JSON'!L866)</f>
        <v>0</v>
      </c>
      <c r="M872" s="53" t="e">
        <f t="shared" ca="1" si="11"/>
        <v>#VALUE!</v>
      </c>
      <c r="N872" s="56" t="e">
        <f t="shared" ca="1" si="12"/>
        <v>#VALUE!</v>
      </c>
      <c r="P872" s="51"/>
      <c r="Q872" s="51"/>
      <c r="S872" s="51"/>
      <c r="T872" s="51"/>
      <c r="Z872" s="55" t="str">
        <f t="shared" si="13"/>
        <v>OMI</v>
      </c>
      <c r="AF872" s="51"/>
      <c r="AG872" s="51"/>
      <c r="AH872" s="51"/>
      <c r="AI872" s="52"/>
      <c r="AJ872" s="52"/>
      <c r="AK872" s="52"/>
      <c r="AL872" s="51"/>
      <c r="AM872" s="51"/>
      <c r="AN872" s="51"/>
      <c r="AO872" s="52"/>
      <c r="AP872" s="52"/>
      <c r="AQ872" s="52"/>
      <c r="AR872" s="51"/>
      <c r="AS872" s="51"/>
      <c r="AT872" s="51"/>
      <c r="AU872" s="52"/>
      <c r="AV872" s="52"/>
      <c r="AW872" s="52"/>
      <c r="AX872" s="51"/>
      <c r="AY872" s="51"/>
      <c r="AZ872" s="51"/>
      <c r="BA872" s="52"/>
      <c r="BB872" s="52"/>
      <c r="BC872" s="52"/>
    </row>
    <row r="873" spans="1:55" ht="13" x14ac:dyDescent="0.3">
      <c r="A873" s="23">
        <f>'4JSON'!A867</f>
        <v>72106</v>
      </c>
      <c r="B873" s="20" t="str">
        <f>'4JSON'!B867</f>
        <v>Welding, Brazing and Soldering Machine Operators</v>
      </c>
      <c r="C873" s="24" t="str">
        <f>'4JSON'!D867</f>
        <v>OMi</v>
      </c>
      <c r="D873" s="24" t="e">
        <f ca="1">ABS(D$5-'4JSON'!C867)</f>
        <v>#VALUE!</v>
      </c>
      <c r="E873" s="24">
        <f ca="1">ABS(E$5-'4JSON'!E867)</f>
        <v>2</v>
      </c>
      <c r="F873" s="24">
        <f ca="1">ABS(F$5-'4JSON'!F867)</f>
        <v>3</v>
      </c>
      <c r="G873" s="24">
        <f ca="1">ABS(G$5-'4JSON'!G867)</f>
        <v>2</v>
      </c>
      <c r="H873" s="24">
        <f ca="1">ABS(H$5-'4JSON'!H867)</f>
        <v>3</v>
      </c>
      <c r="I873" s="24">
        <f>ABS(I$5-'4JSON'!I867)</f>
        <v>0</v>
      </c>
      <c r="J873" s="24">
        <f>ABS(J$5-'4JSON'!J867)</f>
        <v>0</v>
      </c>
      <c r="K873" s="24">
        <f>ABS(K$5-'4JSON'!K867)</f>
        <v>0</v>
      </c>
      <c r="L873" s="24">
        <f>ABS(L$5-'4JSON'!L867)</f>
        <v>0</v>
      </c>
      <c r="M873" s="53" t="e">
        <f t="shared" ca="1" si="11"/>
        <v>#VALUE!</v>
      </c>
      <c r="N873" s="56" t="e">
        <f t="shared" ca="1" si="12"/>
        <v>#VALUE!</v>
      </c>
      <c r="P873" s="51"/>
      <c r="Q873" s="51"/>
      <c r="S873" s="51"/>
      <c r="T873" s="51"/>
      <c r="Z873" s="55" t="str">
        <f t="shared" si="13"/>
        <v>OMI</v>
      </c>
      <c r="AF873" s="51"/>
      <c r="AG873" s="51"/>
      <c r="AH873" s="51"/>
      <c r="AI873" s="52"/>
      <c r="AJ873" s="52"/>
      <c r="AK873" s="52"/>
      <c r="AL873" s="51"/>
      <c r="AM873" s="51"/>
      <c r="AN873" s="51"/>
      <c r="AO873" s="52"/>
      <c r="AP873" s="52"/>
      <c r="AQ873" s="52"/>
      <c r="AR873" s="51"/>
      <c r="AS873" s="51"/>
      <c r="AT873" s="51"/>
      <c r="AU873" s="52"/>
      <c r="AV873" s="52"/>
      <c r="AW873" s="52"/>
      <c r="AX873" s="51"/>
      <c r="AY873" s="51"/>
      <c r="AZ873" s="51"/>
      <c r="BA873" s="52"/>
      <c r="BB873" s="52"/>
      <c r="BC873" s="52"/>
    </row>
    <row r="874" spans="1:55" ht="13" x14ac:dyDescent="0.3">
      <c r="A874" s="23">
        <f>'4JSON'!A868</f>
        <v>94124</v>
      </c>
      <c r="B874" s="20" t="str">
        <f>'4JSON'!B868</f>
        <v>Woodworking Machine Operators</v>
      </c>
      <c r="C874" s="24" t="str">
        <f>'4JSON'!D868</f>
        <v>OMi</v>
      </c>
      <c r="D874" s="24" t="e">
        <f ca="1">ABS(D$5-'4JSON'!C868)</f>
        <v>#VALUE!</v>
      </c>
      <c r="E874" s="24">
        <f ca="1">ABS(E$5-'4JSON'!E868)</f>
        <v>2</v>
      </c>
      <c r="F874" s="24">
        <f ca="1">ABS(F$5-'4JSON'!F868)</f>
        <v>3</v>
      </c>
      <c r="G874" s="24">
        <f ca="1">ABS(G$5-'4JSON'!G868)</f>
        <v>2</v>
      </c>
      <c r="H874" s="24">
        <f ca="1">ABS(H$5-'4JSON'!H868)</f>
        <v>3</v>
      </c>
      <c r="I874" s="24">
        <f>ABS(I$5-'4JSON'!I868)</f>
        <v>0</v>
      </c>
      <c r="J874" s="24">
        <f>ABS(J$5-'4JSON'!J868)</f>
        <v>0</v>
      </c>
      <c r="K874" s="24">
        <f>ABS(K$5-'4JSON'!K868)</f>
        <v>0</v>
      </c>
      <c r="L874" s="24">
        <f>ABS(L$5-'4JSON'!L868)</f>
        <v>0</v>
      </c>
      <c r="M874" s="53" t="e">
        <f t="shared" ca="1" si="11"/>
        <v>#VALUE!</v>
      </c>
      <c r="N874" s="56" t="e">
        <f t="shared" ca="1" si="12"/>
        <v>#VALUE!</v>
      </c>
      <c r="P874" s="51"/>
      <c r="Q874" s="51"/>
      <c r="S874" s="51"/>
      <c r="T874" s="51"/>
      <c r="Z874" s="55" t="str">
        <f t="shared" si="13"/>
        <v>OMI</v>
      </c>
      <c r="AF874" s="51"/>
      <c r="AG874" s="51"/>
      <c r="AH874" s="51"/>
      <c r="AI874" s="52"/>
      <c r="AJ874" s="52"/>
      <c r="AK874" s="52"/>
      <c r="AL874" s="51"/>
      <c r="AM874" s="51"/>
      <c r="AN874" s="51"/>
      <c r="AO874" s="52"/>
      <c r="AP874" s="52"/>
      <c r="AQ874" s="52"/>
      <c r="AR874" s="51"/>
      <c r="AS874" s="51"/>
      <c r="AT874" s="51"/>
      <c r="AU874" s="52"/>
      <c r="AV874" s="52"/>
      <c r="AW874" s="52"/>
      <c r="AX874" s="51"/>
      <c r="AY874" s="51"/>
      <c r="AZ874" s="51"/>
      <c r="BA874" s="52"/>
      <c r="BB874" s="52"/>
      <c r="BC874" s="52"/>
    </row>
    <row r="875" spans="1:55" ht="13" x14ac:dyDescent="0.3">
      <c r="A875" s="23">
        <f>'4JSON'!A869</f>
        <v>73310</v>
      </c>
      <c r="B875" s="20" t="str">
        <f>'4JSON'!B869</f>
        <v>Yard Locomotive Engineers</v>
      </c>
      <c r="C875" s="24" t="str">
        <f>'4JSON'!D869</f>
        <v>OMi</v>
      </c>
      <c r="D875" s="24" t="e">
        <f ca="1">ABS(D$5-'4JSON'!C869)</f>
        <v>#VALUE!</v>
      </c>
      <c r="E875" s="24">
        <f ca="1">ABS(E$5-'4JSON'!E869)</f>
        <v>2</v>
      </c>
      <c r="F875" s="24">
        <f ca="1">ABS(F$5-'4JSON'!F869)</f>
        <v>3</v>
      </c>
      <c r="G875" s="24">
        <f ca="1">ABS(G$5-'4JSON'!G869)</f>
        <v>2</v>
      </c>
      <c r="H875" s="24">
        <f ca="1">ABS(H$5-'4JSON'!H869)</f>
        <v>3</v>
      </c>
      <c r="I875" s="24">
        <f>ABS(I$5-'4JSON'!I869)</f>
        <v>0</v>
      </c>
      <c r="J875" s="24">
        <f>ABS(J$5-'4JSON'!J869)</f>
        <v>0</v>
      </c>
      <c r="K875" s="24">
        <f>ABS(K$5-'4JSON'!K869)</f>
        <v>0</v>
      </c>
      <c r="L875" s="24">
        <f>ABS(L$5-'4JSON'!L869)</f>
        <v>0</v>
      </c>
      <c r="M875" s="53" t="e">
        <f t="shared" ca="1" si="11"/>
        <v>#VALUE!</v>
      </c>
      <c r="N875" s="56" t="e">
        <f t="shared" ca="1" si="12"/>
        <v>#VALUE!</v>
      </c>
      <c r="P875" s="51"/>
      <c r="Q875" s="51"/>
      <c r="S875" s="51"/>
      <c r="T875" s="51"/>
      <c r="Z875" s="55" t="str">
        <f t="shared" si="13"/>
        <v>OMI</v>
      </c>
      <c r="AF875" s="51"/>
      <c r="AG875" s="51"/>
      <c r="AH875" s="51"/>
      <c r="AI875" s="52"/>
      <c r="AJ875" s="52"/>
      <c r="AK875" s="52"/>
      <c r="AL875" s="51"/>
      <c r="AM875" s="51"/>
      <c r="AN875" s="51"/>
      <c r="AO875" s="52"/>
      <c r="AP875" s="52"/>
      <c r="AQ875" s="52"/>
      <c r="AR875" s="51"/>
      <c r="AS875" s="51"/>
      <c r="AT875" s="51"/>
      <c r="AU875" s="52"/>
      <c r="AV875" s="52"/>
      <c r="AW875" s="52"/>
      <c r="AX875" s="51"/>
      <c r="AY875" s="51"/>
      <c r="AZ875" s="51"/>
      <c r="BA875" s="52"/>
      <c r="BB875" s="52"/>
      <c r="BC875" s="52"/>
    </row>
    <row r="876" spans="1:55" ht="13" x14ac:dyDescent="0.3">
      <c r="A876" s="23">
        <f>'4JSON'!A870</f>
        <v>83110</v>
      </c>
      <c r="B876" s="20" t="str">
        <f>'4JSON'!B870</f>
        <v>Cable Yarding System Operators</v>
      </c>
      <c r="C876" s="24" t="str">
        <f>'4JSON'!D870</f>
        <v>Omi</v>
      </c>
      <c r="D876" s="24" t="e">
        <f ca="1">ABS(D$5-'4JSON'!C870)</f>
        <v>#VALUE!</v>
      </c>
      <c r="E876" s="24">
        <f ca="1">ABS(E$5-'4JSON'!E870)</f>
        <v>2</v>
      </c>
      <c r="F876" s="24">
        <f ca="1">ABS(F$5-'4JSON'!F870)</f>
        <v>3</v>
      </c>
      <c r="G876" s="24">
        <f ca="1">ABS(G$5-'4JSON'!G870)</f>
        <v>2</v>
      </c>
      <c r="H876" s="24">
        <f ca="1">ABS(H$5-'4JSON'!H870)</f>
        <v>3</v>
      </c>
      <c r="I876" s="24">
        <f>ABS(I$5-'4JSON'!I870)</f>
        <v>0</v>
      </c>
      <c r="J876" s="24">
        <f>ABS(J$5-'4JSON'!J870)</f>
        <v>0</v>
      </c>
      <c r="K876" s="24">
        <f>ABS(K$5-'4JSON'!K870)</f>
        <v>0</v>
      </c>
      <c r="L876" s="24">
        <f>ABS(L$5-'4JSON'!L870)</f>
        <v>0</v>
      </c>
      <c r="M876" s="53" t="e">
        <f t="shared" ca="1" si="11"/>
        <v>#VALUE!</v>
      </c>
      <c r="N876" s="56" t="e">
        <f t="shared" ca="1" si="12"/>
        <v>#VALUE!</v>
      </c>
      <c r="P876" s="51"/>
      <c r="Q876" s="51"/>
      <c r="S876" s="51"/>
      <c r="T876" s="51"/>
      <c r="Z876" s="55" t="str">
        <f t="shared" si="13"/>
        <v>OMI</v>
      </c>
      <c r="AF876" s="51"/>
      <c r="AG876" s="51"/>
      <c r="AH876" s="51"/>
      <c r="AI876" s="52"/>
      <c r="AJ876" s="52"/>
      <c r="AK876" s="52"/>
      <c r="AL876" s="51"/>
      <c r="AM876" s="51"/>
      <c r="AN876" s="51"/>
      <c r="AO876" s="52"/>
      <c r="AP876" s="52"/>
      <c r="AQ876" s="52"/>
      <c r="AR876" s="51"/>
      <c r="AS876" s="51"/>
      <c r="AT876" s="51"/>
      <c r="AU876" s="52"/>
      <c r="AV876" s="52"/>
      <c r="AW876" s="52"/>
      <c r="AX876" s="51"/>
      <c r="AY876" s="51"/>
      <c r="AZ876" s="51"/>
      <c r="BA876" s="52"/>
      <c r="BB876" s="52"/>
      <c r="BC876" s="52"/>
    </row>
    <row r="877" spans="1:55" ht="13" x14ac:dyDescent="0.3">
      <c r="A877" s="23">
        <f>'4JSON'!A871</f>
        <v>83110</v>
      </c>
      <c r="B877" s="20" t="str">
        <f>'4JSON'!B871</f>
        <v>Mechanical Harvester and Forwarder Operators</v>
      </c>
      <c r="C877" s="24" t="str">
        <f>'4JSON'!D871</f>
        <v>Omi</v>
      </c>
      <c r="D877" s="24" t="e">
        <f ca="1">ABS(D$5-'4JSON'!C871)</f>
        <v>#VALUE!</v>
      </c>
      <c r="E877" s="24">
        <f ca="1">ABS(E$5-'4JSON'!E871)</f>
        <v>2</v>
      </c>
      <c r="F877" s="24">
        <f ca="1">ABS(F$5-'4JSON'!F871)</f>
        <v>3</v>
      </c>
      <c r="G877" s="24">
        <f ca="1">ABS(G$5-'4JSON'!G871)</f>
        <v>2</v>
      </c>
      <c r="H877" s="24">
        <f ca="1">ABS(H$5-'4JSON'!H871)</f>
        <v>3</v>
      </c>
      <c r="I877" s="24">
        <f>ABS(I$5-'4JSON'!I871)</f>
        <v>0</v>
      </c>
      <c r="J877" s="24">
        <f>ABS(J$5-'4JSON'!J871)</f>
        <v>0</v>
      </c>
      <c r="K877" s="24">
        <f>ABS(K$5-'4JSON'!K871)</f>
        <v>0</v>
      </c>
      <c r="L877" s="24">
        <f>ABS(L$5-'4JSON'!L871)</f>
        <v>0</v>
      </c>
      <c r="M877" s="53" t="e">
        <f t="shared" ca="1" si="11"/>
        <v>#VALUE!</v>
      </c>
      <c r="N877" s="56" t="e">
        <f t="shared" ca="1" si="12"/>
        <v>#VALUE!</v>
      </c>
      <c r="P877" s="51"/>
      <c r="Q877" s="51"/>
      <c r="S877" s="51"/>
      <c r="T877" s="51"/>
      <c r="Z877" s="55" t="str">
        <f t="shared" si="13"/>
        <v>OMI</v>
      </c>
      <c r="AF877" s="51"/>
      <c r="AG877" s="51"/>
      <c r="AH877" s="51"/>
      <c r="AI877" s="52"/>
      <c r="AJ877" s="52"/>
      <c r="AK877" s="52"/>
      <c r="AL877" s="51"/>
      <c r="AM877" s="51"/>
      <c r="AN877" s="51"/>
      <c r="AO877" s="52"/>
      <c r="AP877" s="52"/>
      <c r="AQ877" s="52"/>
      <c r="AR877" s="51"/>
      <c r="AS877" s="51"/>
      <c r="AT877" s="51"/>
      <c r="AU877" s="52"/>
      <c r="AV877" s="52"/>
      <c r="AW877" s="52"/>
      <c r="AX877" s="51"/>
      <c r="AY877" s="51"/>
      <c r="AZ877" s="51"/>
      <c r="BA877" s="52"/>
      <c r="BB877" s="52"/>
      <c r="BC877" s="52"/>
    </row>
    <row r="878" spans="1:55" ht="13" x14ac:dyDescent="0.3">
      <c r="A878" s="23">
        <f>'4JSON'!A872</f>
        <v>83110</v>
      </c>
      <c r="B878" s="20" t="str">
        <f>'4JSON'!B872</f>
        <v>Mechanical Tree Processor and Loader Operators</v>
      </c>
      <c r="C878" s="24" t="str">
        <f>'4JSON'!D872</f>
        <v>Omi</v>
      </c>
      <c r="D878" s="24" t="e">
        <f ca="1">ABS(D$5-'4JSON'!C872)</f>
        <v>#VALUE!</v>
      </c>
      <c r="E878" s="24">
        <f ca="1">ABS(E$5-'4JSON'!E872)</f>
        <v>2</v>
      </c>
      <c r="F878" s="24">
        <f ca="1">ABS(F$5-'4JSON'!F872)</f>
        <v>3</v>
      </c>
      <c r="G878" s="24">
        <f ca="1">ABS(G$5-'4JSON'!G872)</f>
        <v>2</v>
      </c>
      <c r="H878" s="24">
        <f ca="1">ABS(H$5-'4JSON'!H872)</f>
        <v>3</v>
      </c>
      <c r="I878" s="24">
        <f>ABS(I$5-'4JSON'!I872)</f>
        <v>0</v>
      </c>
      <c r="J878" s="24">
        <f>ABS(J$5-'4JSON'!J872)</f>
        <v>0</v>
      </c>
      <c r="K878" s="24">
        <f>ABS(K$5-'4JSON'!K872)</f>
        <v>0</v>
      </c>
      <c r="L878" s="24">
        <f>ABS(L$5-'4JSON'!L872)</f>
        <v>0</v>
      </c>
      <c r="M878" s="53" t="e">
        <f t="shared" ca="1" si="11"/>
        <v>#VALUE!</v>
      </c>
      <c r="N878" s="56" t="e">
        <f t="shared" ca="1" si="12"/>
        <v>#VALUE!</v>
      </c>
      <c r="P878" s="51"/>
      <c r="Q878" s="51"/>
      <c r="S878" s="51"/>
      <c r="T878" s="51"/>
      <c r="Z878" s="55" t="str">
        <f t="shared" si="13"/>
        <v>OMI</v>
      </c>
      <c r="AF878" s="51"/>
      <c r="AG878" s="51"/>
      <c r="AH878" s="51"/>
      <c r="AI878" s="52"/>
      <c r="AJ878" s="52"/>
      <c r="AK878" s="52"/>
      <c r="AL878" s="51"/>
      <c r="AM878" s="51"/>
      <c r="AN878" s="51"/>
      <c r="AO878" s="52"/>
      <c r="AP878" s="52"/>
      <c r="AQ878" s="52"/>
      <c r="AR878" s="51"/>
      <c r="AS878" s="51"/>
      <c r="AT878" s="51"/>
      <c r="AU878" s="52"/>
      <c r="AV878" s="52"/>
      <c r="AW878" s="52"/>
      <c r="AX878" s="51"/>
      <c r="AY878" s="51"/>
      <c r="AZ878" s="51"/>
      <c r="BA878" s="52"/>
      <c r="BB878" s="52"/>
      <c r="BC878" s="52"/>
    </row>
    <row r="879" spans="1:55" ht="13" x14ac:dyDescent="0.3">
      <c r="A879" s="23">
        <f>'4JSON'!A873</f>
        <v>92100</v>
      </c>
      <c r="B879" s="20" t="str">
        <f>'4JSON'!B873</f>
        <v>Power Station Operators</v>
      </c>
      <c r="C879" s="24" t="str">
        <f>'4JSON'!D873</f>
        <v>Omi</v>
      </c>
      <c r="D879" s="24" t="e">
        <f ca="1">ABS(D$5-'4JSON'!C873)</f>
        <v>#VALUE!</v>
      </c>
      <c r="E879" s="24">
        <f ca="1">ABS(E$5-'4JSON'!E873)</f>
        <v>2</v>
      </c>
      <c r="F879" s="24">
        <f ca="1">ABS(F$5-'4JSON'!F873)</f>
        <v>3</v>
      </c>
      <c r="G879" s="24">
        <f ca="1">ABS(G$5-'4JSON'!G873)</f>
        <v>2</v>
      </c>
      <c r="H879" s="24">
        <f ca="1">ABS(H$5-'4JSON'!H873)</f>
        <v>3</v>
      </c>
      <c r="I879" s="24">
        <f>ABS(I$5-'4JSON'!I873)</f>
        <v>0</v>
      </c>
      <c r="J879" s="24">
        <f>ABS(J$5-'4JSON'!J873)</f>
        <v>0</v>
      </c>
      <c r="K879" s="24">
        <f>ABS(K$5-'4JSON'!K873)</f>
        <v>0</v>
      </c>
      <c r="L879" s="24">
        <f>ABS(L$5-'4JSON'!L873)</f>
        <v>0</v>
      </c>
      <c r="M879" s="53" t="e">
        <f t="shared" ca="1" si="11"/>
        <v>#VALUE!</v>
      </c>
      <c r="N879" s="56" t="e">
        <f t="shared" ca="1" si="12"/>
        <v>#VALUE!</v>
      </c>
      <c r="P879" s="51"/>
      <c r="Q879" s="51"/>
      <c r="S879" s="51"/>
      <c r="T879" s="51"/>
      <c r="Z879" s="55" t="str">
        <f t="shared" si="13"/>
        <v>OMI</v>
      </c>
      <c r="AF879" s="51"/>
      <c r="AG879" s="51"/>
      <c r="AH879" s="51"/>
      <c r="AI879" s="52"/>
      <c r="AJ879" s="52"/>
      <c r="AK879" s="52"/>
      <c r="AL879" s="51"/>
      <c r="AM879" s="51"/>
      <c r="AN879" s="51"/>
      <c r="AO879" s="52"/>
      <c r="AP879" s="52"/>
      <c r="AQ879" s="52"/>
      <c r="AR879" s="51"/>
      <c r="AS879" s="51"/>
      <c r="AT879" s="51"/>
      <c r="AU879" s="52"/>
      <c r="AV879" s="52"/>
      <c r="AW879" s="52"/>
      <c r="AX879" s="51"/>
      <c r="AY879" s="51"/>
      <c r="AZ879" s="51"/>
      <c r="BA879" s="52"/>
      <c r="BB879" s="52"/>
      <c r="BC879" s="52"/>
    </row>
    <row r="880" spans="1:55" ht="13" x14ac:dyDescent="0.3">
      <c r="A880" s="23">
        <f>'4JSON'!A874</f>
        <v>92100</v>
      </c>
      <c r="B880" s="20" t="str">
        <f>'4JSON'!B874</f>
        <v>Power Systems Operators</v>
      </c>
      <c r="C880" s="24" t="str">
        <f>'4JSON'!D874</f>
        <v>Omi</v>
      </c>
      <c r="D880" s="24" t="e">
        <f ca="1">ABS(D$5-'4JSON'!C874)</f>
        <v>#VALUE!</v>
      </c>
      <c r="E880" s="24">
        <f ca="1">ABS(E$5-'4JSON'!E874)</f>
        <v>2</v>
      </c>
      <c r="F880" s="24">
        <f ca="1">ABS(F$5-'4JSON'!F874)</f>
        <v>3</v>
      </c>
      <c r="G880" s="24">
        <f ca="1">ABS(G$5-'4JSON'!G874)</f>
        <v>2</v>
      </c>
      <c r="H880" s="24">
        <f ca="1">ABS(H$5-'4JSON'!H874)</f>
        <v>3</v>
      </c>
      <c r="I880" s="24">
        <f>ABS(I$5-'4JSON'!I874)</f>
        <v>0</v>
      </c>
      <c r="J880" s="24">
        <f>ABS(J$5-'4JSON'!J874)</f>
        <v>0</v>
      </c>
      <c r="K880" s="24">
        <f>ABS(K$5-'4JSON'!K874)</f>
        <v>0</v>
      </c>
      <c r="L880" s="24">
        <f>ABS(L$5-'4JSON'!L874)</f>
        <v>0</v>
      </c>
      <c r="M880" s="53" t="e">
        <f t="shared" ca="1" si="11"/>
        <v>#VALUE!</v>
      </c>
      <c r="N880" s="56" t="e">
        <f t="shared" ca="1" si="12"/>
        <v>#VALUE!</v>
      </c>
      <c r="P880" s="51"/>
      <c r="Q880" s="51"/>
      <c r="S880" s="51"/>
      <c r="T880" s="51"/>
      <c r="Z880" s="55" t="str">
        <f t="shared" si="13"/>
        <v>OMI</v>
      </c>
      <c r="AF880" s="51"/>
      <c r="AG880" s="51"/>
      <c r="AH880" s="51"/>
      <c r="AI880" s="52"/>
      <c r="AJ880" s="52"/>
      <c r="AK880" s="52"/>
      <c r="AL880" s="51"/>
      <c r="AM880" s="51"/>
      <c r="AN880" s="51"/>
      <c r="AO880" s="52"/>
      <c r="AP880" s="52"/>
      <c r="AQ880" s="52"/>
      <c r="AR880" s="51"/>
      <c r="AS880" s="51"/>
      <c r="AT880" s="51"/>
      <c r="AU880" s="52"/>
      <c r="AV880" s="52"/>
      <c r="AW880" s="52"/>
      <c r="AX880" s="51"/>
      <c r="AY880" s="51"/>
      <c r="AZ880" s="51"/>
      <c r="BA880" s="52"/>
      <c r="BB880" s="52"/>
      <c r="BC880" s="52"/>
    </row>
    <row r="881" spans="1:55" ht="13" x14ac:dyDescent="0.3">
      <c r="A881" s="23">
        <f>'4JSON'!A875</f>
        <v>94112</v>
      </c>
      <c r="B881" s="20" t="str">
        <f>'4JSON'!B875</f>
        <v>Rubber Processing Machine Operators</v>
      </c>
      <c r="C881" s="24" t="str">
        <f>'4JSON'!D875</f>
        <v>Omi</v>
      </c>
      <c r="D881" s="24" t="e">
        <f ca="1">ABS(D$5-'4JSON'!C875)</f>
        <v>#VALUE!</v>
      </c>
      <c r="E881" s="24">
        <f ca="1">ABS(E$5-'4JSON'!E875)</f>
        <v>2</v>
      </c>
      <c r="F881" s="24">
        <f ca="1">ABS(F$5-'4JSON'!F875)</f>
        <v>3</v>
      </c>
      <c r="G881" s="24">
        <f ca="1">ABS(G$5-'4JSON'!G875)</f>
        <v>2</v>
      </c>
      <c r="H881" s="24">
        <f ca="1">ABS(H$5-'4JSON'!H875)</f>
        <v>3</v>
      </c>
      <c r="I881" s="24">
        <f>ABS(I$5-'4JSON'!I875)</f>
        <v>0</v>
      </c>
      <c r="J881" s="24">
        <f>ABS(J$5-'4JSON'!J875)</f>
        <v>0</v>
      </c>
      <c r="K881" s="24">
        <f>ABS(K$5-'4JSON'!K875)</f>
        <v>0</v>
      </c>
      <c r="L881" s="24">
        <f>ABS(L$5-'4JSON'!L875)</f>
        <v>0</v>
      </c>
      <c r="M881" s="53" t="e">
        <f t="shared" ca="1" si="11"/>
        <v>#VALUE!</v>
      </c>
      <c r="N881" s="56" t="e">
        <f t="shared" ca="1" si="12"/>
        <v>#VALUE!</v>
      </c>
      <c r="P881" s="51"/>
      <c r="Q881" s="51"/>
      <c r="S881" s="51"/>
      <c r="T881" s="51"/>
      <c r="Z881" s="55" t="str">
        <f t="shared" si="13"/>
        <v>OMI</v>
      </c>
      <c r="AF881" s="51"/>
      <c r="AG881" s="51"/>
      <c r="AH881" s="51"/>
      <c r="AI881" s="52"/>
      <c r="AJ881" s="52"/>
      <c r="AK881" s="52"/>
      <c r="AL881" s="51"/>
      <c r="AM881" s="51"/>
      <c r="AN881" s="51"/>
      <c r="AO881" s="52"/>
      <c r="AP881" s="52"/>
      <c r="AQ881" s="52"/>
      <c r="AR881" s="51"/>
      <c r="AS881" s="51"/>
      <c r="AT881" s="51"/>
      <c r="AU881" s="52"/>
      <c r="AV881" s="52"/>
      <c r="AW881" s="52"/>
      <c r="AX881" s="51"/>
      <c r="AY881" s="51"/>
      <c r="AZ881" s="51"/>
      <c r="BA881" s="52"/>
      <c r="BB881" s="52"/>
      <c r="BC881" s="52"/>
    </row>
    <row r="882" spans="1:55" ht="13" x14ac:dyDescent="0.3">
      <c r="A882" s="23">
        <f>'4JSON'!A876</f>
        <v>22220</v>
      </c>
      <c r="B882" s="20" t="str">
        <f>'4JSON'!B876</f>
        <v>Web Technicians</v>
      </c>
      <c r="C882" s="24" t="str">
        <f>'4JSON'!D876</f>
        <v>Omi</v>
      </c>
      <c r="D882" s="24" t="e">
        <f ca="1">ABS(D$5-'4JSON'!C876)</f>
        <v>#VALUE!</v>
      </c>
      <c r="E882" s="24">
        <f ca="1">ABS(E$5-'4JSON'!E876)</f>
        <v>2</v>
      </c>
      <c r="F882" s="24">
        <f ca="1">ABS(F$5-'4JSON'!F876)</f>
        <v>3</v>
      </c>
      <c r="G882" s="24">
        <f ca="1">ABS(G$5-'4JSON'!G876)</f>
        <v>2</v>
      </c>
      <c r="H882" s="24">
        <f ca="1">ABS(H$5-'4JSON'!H876)</f>
        <v>3</v>
      </c>
      <c r="I882" s="24">
        <f>ABS(I$5-'4JSON'!I876)</f>
        <v>0</v>
      </c>
      <c r="J882" s="24">
        <f>ABS(J$5-'4JSON'!J876)</f>
        <v>0</v>
      </c>
      <c r="K882" s="24">
        <f>ABS(K$5-'4JSON'!K876)</f>
        <v>0</v>
      </c>
      <c r="L882" s="24">
        <f>ABS(L$5-'4JSON'!L876)</f>
        <v>0</v>
      </c>
      <c r="M882" s="53" t="e">
        <f t="shared" ca="1" si="11"/>
        <v>#VALUE!</v>
      </c>
      <c r="N882" s="56" t="e">
        <f t="shared" ca="1" si="12"/>
        <v>#VALUE!</v>
      </c>
      <c r="P882" s="51"/>
      <c r="Q882" s="51"/>
      <c r="S882" s="51"/>
      <c r="T882" s="51"/>
      <c r="Z882" s="55" t="str">
        <f t="shared" si="13"/>
        <v>OMI</v>
      </c>
      <c r="AF882" s="51"/>
      <c r="AG882" s="51"/>
      <c r="AH882" s="51"/>
      <c r="AI882" s="52"/>
      <c r="AJ882" s="52"/>
      <c r="AK882" s="52"/>
      <c r="AL882" s="51"/>
      <c r="AM882" s="51"/>
      <c r="AN882" s="51"/>
      <c r="AO882" s="52"/>
      <c r="AP882" s="52"/>
      <c r="AQ882" s="52"/>
      <c r="AR882" s="51"/>
      <c r="AS882" s="51"/>
      <c r="AT882" s="51"/>
      <c r="AU882" s="52"/>
      <c r="AV882" s="52"/>
      <c r="AW882" s="52"/>
      <c r="AX882" s="51"/>
      <c r="AY882" s="51"/>
      <c r="AZ882" s="51"/>
      <c r="BA882" s="52"/>
      <c r="BB882" s="52"/>
      <c r="BC882" s="52"/>
    </row>
    <row r="883" spans="1:55" ht="13" x14ac:dyDescent="0.3">
      <c r="A883" s="23">
        <f>'4JSON'!A877</f>
        <v>72404</v>
      </c>
      <c r="B883" s="20" t="str">
        <f>'4JSON'!B877</f>
        <v>Aircraft Mechanics</v>
      </c>
      <c r="C883" s="24" t="str">
        <f>'4JSON'!D877</f>
        <v>OIM</v>
      </c>
      <c r="D883" s="24" t="e">
        <f ca="1">ABS(D$5-'4JSON'!C877)</f>
        <v>#VALUE!</v>
      </c>
      <c r="E883" s="24">
        <f ca="1">ABS(E$5-'4JSON'!E877)</f>
        <v>2</v>
      </c>
      <c r="F883" s="24">
        <f ca="1">ABS(F$5-'4JSON'!F877)</f>
        <v>3</v>
      </c>
      <c r="G883" s="24">
        <f ca="1">ABS(G$5-'4JSON'!G877)</f>
        <v>2</v>
      </c>
      <c r="H883" s="24">
        <f ca="1">ABS(H$5-'4JSON'!H877)</f>
        <v>3</v>
      </c>
      <c r="I883" s="24">
        <f>ABS(I$5-'4JSON'!I877)</f>
        <v>0</v>
      </c>
      <c r="J883" s="24">
        <f>ABS(J$5-'4JSON'!J877)</f>
        <v>0</v>
      </c>
      <c r="K883" s="24">
        <f>ABS(K$5-'4JSON'!K877)</f>
        <v>0</v>
      </c>
      <c r="L883" s="24">
        <f>ABS(L$5-'4JSON'!L877)</f>
        <v>0</v>
      </c>
      <c r="M883" s="53" t="e">
        <f t="shared" ca="1" si="11"/>
        <v>#VALUE!</v>
      </c>
      <c r="N883" s="56" t="e">
        <f t="shared" ca="1" si="12"/>
        <v>#VALUE!</v>
      </c>
      <c r="P883" s="51"/>
      <c r="Q883" s="51"/>
      <c r="S883" s="51"/>
      <c r="T883" s="51"/>
      <c r="Z883" s="55" t="str">
        <f t="shared" si="13"/>
        <v>OIM</v>
      </c>
      <c r="AF883" s="51"/>
      <c r="AG883" s="51"/>
      <c r="AH883" s="51"/>
      <c r="AI883" s="52"/>
      <c r="AJ883" s="52"/>
      <c r="AK883" s="52"/>
      <c r="AL883" s="51"/>
      <c r="AM883" s="51"/>
      <c r="AN883" s="51"/>
      <c r="AO883" s="52"/>
      <c r="AP883" s="52"/>
      <c r="AQ883" s="52"/>
      <c r="AR883" s="51"/>
      <c r="AS883" s="51"/>
      <c r="AT883" s="51"/>
      <c r="AU883" s="52"/>
      <c r="AV883" s="52"/>
      <c r="AW883" s="52"/>
      <c r="AX883" s="51"/>
      <c r="AY883" s="51"/>
      <c r="AZ883" s="51"/>
      <c r="BA883" s="52"/>
      <c r="BB883" s="52"/>
      <c r="BC883" s="52"/>
    </row>
    <row r="884" spans="1:55" ht="13" x14ac:dyDescent="0.3">
      <c r="A884" s="23">
        <f>'4JSON'!A878</f>
        <v>72410</v>
      </c>
      <c r="B884" s="20" t="str">
        <f>'4JSON'!B878</f>
        <v>Automotive Service Technicians</v>
      </c>
      <c r="C884" s="24" t="str">
        <f>'4JSON'!D878</f>
        <v>OIM</v>
      </c>
      <c r="D884" s="24" t="e">
        <f ca="1">ABS(D$5-'4JSON'!C878)</f>
        <v>#VALUE!</v>
      </c>
      <c r="E884" s="24">
        <f ca="1">ABS(E$5-'4JSON'!E878)</f>
        <v>2</v>
      </c>
      <c r="F884" s="24">
        <f ca="1">ABS(F$5-'4JSON'!F878)</f>
        <v>3</v>
      </c>
      <c r="G884" s="24">
        <f ca="1">ABS(G$5-'4JSON'!G878)</f>
        <v>2</v>
      </c>
      <c r="H884" s="24">
        <f ca="1">ABS(H$5-'4JSON'!H878)</f>
        <v>3</v>
      </c>
      <c r="I884" s="24">
        <f>ABS(I$5-'4JSON'!I878)</f>
        <v>0</v>
      </c>
      <c r="J884" s="24">
        <f>ABS(J$5-'4JSON'!J878)</f>
        <v>0</v>
      </c>
      <c r="K884" s="24">
        <f>ABS(K$5-'4JSON'!K878)</f>
        <v>0</v>
      </c>
      <c r="L884" s="24">
        <f>ABS(L$5-'4JSON'!L878)</f>
        <v>0</v>
      </c>
      <c r="M884" s="53" t="e">
        <f t="shared" ca="1" si="11"/>
        <v>#VALUE!</v>
      </c>
      <c r="N884" s="56" t="e">
        <f t="shared" ca="1" si="12"/>
        <v>#VALUE!</v>
      </c>
      <c r="P884" s="51"/>
      <c r="Q884" s="51"/>
      <c r="S884" s="51"/>
      <c r="T884" s="51"/>
      <c r="Z884" s="55" t="str">
        <f t="shared" si="13"/>
        <v>OIM</v>
      </c>
      <c r="AF884" s="51"/>
      <c r="AG884" s="51"/>
      <c r="AH884" s="51"/>
      <c r="AI884" s="52"/>
      <c r="AJ884" s="52"/>
      <c r="AK884" s="52"/>
      <c r="AL884" s="51"/>
      <c r="AM884" s="51"/>
      <c r="AN884" s="51"/>
      <c r="AO884" s="52"/>
      <c r="AP884" s="52"/>
      <c r="AQ884" s="52"/>
      <c r="AR884" s="51"/>
      <c r="AS884" s="51"/>
      <c r="AT884" s="51"/>
      <c r="AU884" s="52"/>
      <c r="AV884" s="52"/>
      <c r="AW884" s="52"/>
      <c r="AX884" s="51"/>
      <c r="AY884" s="51"/>
      <c r="AZ884" s="51"/>
      <c r="BA884" s="52"/>
      <c r="BB884" s="52"/>
      <c r="BC884" s="52"/>
    </row>
    <row r="885" spans="1:55" ht="13" x14ac:dyDescent="0.3">
      <c r="A885" s="23">
        <f>'4JSON'!A879</f>
        <v>22100</v>
      </c>
      <c r="B885" s="20" t="str">
        <f>'4JSON'!B879</f>
        <v>Chemical Technologists</v>
      </c>
      <c r="C885" s="24" t="str">
        <f>'4JSON'!D879</f>
        <v>OIM</v>
      </c>
      <c r="D885" s="24" t="e">
        <f ca="1">ABS(D$5-'4JSON'!C879)</f>
        <v>#VALUE!</v>
      </c>
      <c r="E885" s="24">
        <f ca="1">ABS(E$5-'4JSON'!E879)</f>
        <v>2</v>
      </c>
      <c r="F885" s="24">
        <f ca="1">ABS(F$5-'4JSON'!F879)</f>
        <v>3</v>
      </c>
      <c r="G885" s="24">
        <f ca="1">ABS(G$5-'4JSON'!G879)</f>
        <v>2</v>
      </c>
      <c r="H885" s="24">
        <f ca="1">ABS(H$5-'4JSON'!H879)</f>
        <v>3</v>
      </c>
      <c r="I885" s="24">
        <f>ABS(I$5-'4JSON'!I879)</f>
        <v>0</v>
      </c>
      <c r="J885" s="24">
        <f>ABS(J$5-'4JSON'!J879)</f>
        <v>0</v>
      </c>
      <c r="K885" s="24">
        <f>ABS(K$5-'4JSON'!K879)</f>
        <v>0</v>
      </c>
      <c r="L885" s="24">
        <f>ABS(L$5-'4JSON'!L879)</f>
        <v>0</v>
      </c>
      <c r="M885" s="53" t="e">
        <f t="shared" ca="1" si="11"/>
        <v>#VALUE!</v>
      </c>
      <c r="N885" s="56" t="e">
        <f t="shared" ca="1" si="12"/>
        <v>#VALUE!</v>
      </c>
      <c r="P885" s="51"/>
      <c r="Q885" s="51"/>
      <c r="S885" s="51"/>
      <c r="T885" s="51"/>
      <c r="Z885" s="55" t="str">
        <f t="shared" si="13"/>
        <v>OIM</v>
      </c>
      <c r="AF885" s="51"/>
      <c r="AG885" s="51"/>
      <c r="AH885" s="51"/>
      <c r="AI885" s="52"/>
      <c r="AJ885" s="52"/>
      <c r="AK885" s="52"/>
      <c r="AL885" s="51"/>
      <c r="AM885" s="51"/>
      <c r="AN885" s="51"/>
      <c r="AO885" s="52"/>
      <c r="AP885" s="52"/>
      <c r="AQ885" s="52"/>
      <c r="AR885" s="51"/>
      <c r="AS885" s="51"/>
      <c r="AT885" s="51"/>
      <c r="AU885" s="52"/>
      <c r="AV885" s="52"/>
      <c r="AW885" s="52"/>
      <c r="AX885" s="51"/>
      <c r="AY885" s="51"/>
      <c r="AZ885" s="51"/>
      <c r="BA885" s="52"/>
      <c r="BB885" s="52"/>
      <c r="BC885" s="52"/>
    </row>
    <row r="886" spans="1:55" ht="13" x14ac:dyDescent="0.3">
      <c r="A886" s="23">
        <f>'4JSON'!A880</f>
        <v>72999</v>
      </c>
      <c r="B886" s="20" t="str">
        <f>'4JSON'!B880</f>
        <v>Commercial Divers</v>
      </c>
      <c r="C886" s="24" t="str">
        <f>'4JSON'!D880</f>
        <v>OIM</v>
      </c>
      <c r="D886" s="24" t="e">
        <f ca="1">ABS(D$5-'4JSON'!C880)</f>
        <v>#VALUE!</v>
      </c>
      <c r="E886" s="24">
        <f ca="1">ABS(E$5-'4JSON'!E880)</f>
        <v>2</v>
      </c>
      <c r="F886" s="24">
        <f ca="1">ABS(F$5-'4JSON'!F880)</f>
        <v>3</v>
      </c>
      <c r="G886" s="24">
        <f ca="1">ABS(G$5-'4JSON'!G880)</f>
        <v>2</v>
      </c>
      <c r="H886" s="24">
        <f ca="1">ABS(H$5-'4JSON'!H880)</f>
        <v>3</v>
      </c>
      <c r="I886" s="24">
        <f>ABS(I$5-'4JSON'!I880)</f>
        <v>0</v>
      </c>
      <c r="J886" s="24">
        <f>ABS(J$5-'4JSON'!J880)</f>
        <v>0</v>
      </c>
      <c r="K886" s="24">
        <f>ABS(K$5-'4JSON'!K880)</f>
        <v>0</v>
      </c>
      <c r="L886" s="24">
        <f>ABS(L$5-'4JSON'!L880)</f>
        <v>0</v>
      </c>
      <c r="M886" s="53" t="e">
        <f t="shared" ca="1" si="11"/>
        <v>#VALUE!</v>
      </c>
      <c r="N886" s="56" t="e">
        <f t="shared" ca="1" si="12"/>
        <v>#VALUE!</v>
      </c>
      <c r="P886" s="51"/>
      <c r="Q886" s="51"/>
      <c r="S886" s="51"/>
      <c r="T886" s="51"/>
      <c r="Z886" s="55" t="str">
        <f t="shared" si="13"/>
        <v>OIM</v>
      </c>
      <c r="AF886" s="51"/>
      <c r="AG886" s="51"/>
      <c r="AH886" s="51"/>
      <c r="AI886" s="52"/>
      <c r="AJ886" s="52"/>
      <c r="AK886" s="52"/>
      <c r="AL886" s="51"/>
      <c r="AM886" s="51"/>
      <c r="AN886" s="51"/>
      <c r="AO886" s="52"/>
      <c r="AP886" s="52"/>
      <c r="AQ886" s="52"/>
      <c r="AR886" s="51"/>
      <c r="AS886" s="51"/>
      <c r="AT886" s="51"/>
      <c r="AU886" s="52"/>
      <c r="AV886" s="52"/>
      <c r="AW886" s="52"/>
      <c r="AX886" s="51"/>
      <c r="AY886" s="51"/>
      <c r="AZ886" s="51"/>
      <c r="BA886" s="52"/>
      <c r="BB886" s="52"/>
      <c r="BC886" s="52"/>
    </row>
    <row r="887" spans="1:55" ht="13" x14ac:dyDescent="0.3">
      <c r="A887" s="23">
        <f>'4JSON'!A881</f>
        <v>72400</v>
      </c>
      <c r="B887" s="20" t="str">
        <f>'4JSON'!B881</f>
        <v>Construction Millwrights and Industrial Mechanics (Except Textile)</v>
      </c>
      <c r="C887" s="24" t="str">
        <f>'4JSON'!D881</f>
        <v>OIM</v>
      </c>
      <c r="D887" s="24" t="e">
        <f ca="1">ABS(D$5-'4JSON'!C881)</f>
        <v>#VALUE!</v>
      </c>
      <c r="E887" s="24">
        <f ca="1">ABS(E$5-'4JSON'!E881)</f>
        <v>2</v>
      </c>
      <c r="F887" s="24">
        <f ca="1">ABS(F$5-'4JSON'!F881)</f>
        <v>3</v>
      </c>
      <c r="G887" s="24">
        <f ca="1">ABS(G$5-'4JSON'!G881)</f>
        <v>2</v>
      </c>
      <c r="H887" s="24">
        <f ca="1">ABS(H$5-'4JSON'!H881)</f>
        <v>3</v>
      </c>
      <c r="I887" s="24">
        <f>ABS(I$5-'4JSON'!I881)</f>
        <v>0</v>
      </c>
      <c r="J887" s="24">
        <f>ABS(J$5-'4JSON'!J881)</f>
        <v>0</v>
      </c>
      <c r="K887" s="24">
        <f>ABS(K$5-'4JSON'!K881)</f>
        <v>0</v>
      </c>
      <c r="L887" s="24">
        <f>ABS(L$5-'4JSON'!L881)</f>
        <v>0</v>
      </c>
      <c r="M887" s="53" t="e">
        <f t="shared" ca="1" si="11"/>
        <v>#VALUE!</v>
      </c>
      <c r="N887" s="56" t="e">
        <f t="shared" ca="1" si="12"/>
        <v>#VALUE!</v>
      </c>
      <c r="P887" s="51"/>
      <c r="Q887" s="51"/>
      <c r="S887" s="51"/>
      <c r="T887" s="51"/>
      <c r="Z887" s="55" t="str">
        <f t="shared" si="13"/>
        <v>OIM</v>
      </c>
      <c r="AF887" s="51"/>
      <c r="AG887" s="51"/>
      <c r="AH887" s="51"/>
      <c r="AI887" s="52"/>
      <c r="AJ887" s="52"/>
      <c r="AK887" s="52"/>
      <c r="AL887" s="51"/>
      <c r="AM887" s="51"/>
      <c r="AN887" s="51"/>
      <c r="AO887" s="52"/>
      <c r="AP887" s="52"/>
      <c r="AQ887" s="52"/>
      <c r="AR887" s="51"/>
      <c r="AS887" s="51"/>
      <c r="AT887" s="51"/>
      <c r="AU887" s="52"/>
      <c r="AV887" s="52"/>
      <c r="AW887" s="52"/>
      <c r="AX887" s="51"/>
      <c r="AY887" s="51"/>
      <c r="AZ887" s="51"/>
      <c r="BA887" s="52"/>
      <c r="BB887" s="52"/>
      <c r="BC887" s="52"/>
    </row>
    <row r="888" spans="1:55" ht="13" x14ac:dyDescent="0.3">
      <c r="A888" s="23">
        <f>'4JSON'!A882</f>
        <v>32129</v>
      </c>
      <c r="B888" s="20" t="str">
        <f>'4JSON'!B882</f>
        <v>Dietary Technicians</v>
      </c>
      <c r="C888" s="24" t="str">
        <f>'4JSON'!D882</f>
        <v>OIM</v>
      </c>
      <c r="D888" s="24" t="e">
        <f ca="1">ABS(D$5-'4JSON'!C882)</f>
        <v>#VALUE!</v>
      </c>
      <c r="E888" s="24">
        <f ca="1">ABS(E$5-'4JSON'!E882)</f>
        <v>2</v>
      </c>
      <c r="F888" s="24">
        <f ca="1">ABS(F$5-'4JSON'!F882)</f>
        <v>3</v>
      </c>
      <c r="G888" s="24">
        <f ca="1">ABS(G$5-'4JSON'!G882)</f>
        <v>2</v>
      </c>
      <c r="H888" s="24">
        <f ca="1">ABS(H$5-'4JSON'!H882)</f>
        <v>3</v>
      </c>
      <c r="I888" s="24">
        <f>ABS(I$5-'4JSON'!I882)</f>
        <v>0</v>
      </c>
      <c r="J888" s="24">
        <f>ABS(J$5-'4JSON'!J882)</f>
        <v>0</v>
      </c>
      <c r="K888" s="24">
        <f>ABS(K$5-'4JSON'!K882)</f>
        <v>0</v>
      </c>
      <c r="L888" s="24">
        <f>ABS(L$5-'4JSON'!L882)</f>
        <v>0</v>
      </c>
      <c r="M888" s="53" t="e">
        <f t="shared" ca="1" si="11"/>
        <v>#VALUE!</v>
      </c>
      <c r="N888" s="56" t="e">
        <f t="shared" ca="1" si="12"/>
        <v>#VALUE!</v>
      </c>
      <c r="P888" s="51"/>
      <c r="Q888" s="51"/>
      <c r="S888" s="51"/>
      <c r="T888" s="51"/>
      <c r="Z888" s="55" t="str">
        <f t="shared" si="13"/>
        <v>OIM</v>
      </c>
      <c r="AF888" s="51"/>
      <c r="AG888" s="51"/>
      <c r="AH888" s="51"/>
      <c r="AI888" s="52"/>
      <c r="AJ888" s="52"/>
      <c r="AK888" s="52"/>
      <c r="AL888" s="51"/>
      <c r="AM888" s="51"/>
      <c r="AN888" s="51"/>
      <c r="AO888" s="52"/>
      <c r="AP888" s="52"/>
      <c r="AQ888" s="52"/>
      <c r="AR888" s="51"/>
      <c r="AS888" s="51"/>
      <c r="AT888" s="51"/>
      <c r="AU888" s="52"/>
      <c r="AV888" s="52"/>
      <c r="AW888" s="52"/>
      <c r="AX888" s="51"/>
      <c r="AY888" s="51"/>
      <c r="AZ888" s="51"/>
      <c r="BA888" s="52"/>
      <c r="BB888" s="52"/>
      <c r="BC888" s="52"/>
    </row>
    <row r="889" spans="1:55" ht="13" x14ac:dyDescent="0.3">
      <c r="A889" s="23">
        <f>'4JSON'!A883</f>
        <v>64200</v>
      </c>
      <c r="B889" s="20" t="str">
        <f>'4JSON'!B883</f>
        <v>Dressmakers</v>
      </c>
      <c r="C889" s="24" t="str">
        <f>'4JSON'!D883</f>
        <v>OIM</v>
      </c>
      <c r="D889" s="24" t="e">
        <f ca="1">ABS(D$5-'4JSON'!C883)</f>
        <v>#VALUE!</v>
      </c>
      <c r="E889" s="24">
        <f ca="1">ABS(E$5-'4JSON'!E883)</f>
        <v>2</v>
      </c>
      <c r="F889" s="24">
        <f ca="1">ABS(F$5-'4JSON'!F883)</f>
        <v>3</v>
      </c>
      <c r="G889" s="24">
        <f ca="1">ABS(G$5-'4JSON'!G883)</f>
        <v>2</v>
      </c>
      <c r="H889" s="24">
        <f ca="1">ABS(H$5-'4JSON'!H883)</f>
        <v>3</v>
      </c>
      <c r="I889" s="24">
        <f>ABS(I$5-'4JSON'!I883)</f>
        <v>0</v>
      </c>
      <c r="J889" s="24">
        <f>ABS(J$5-'4JSON'!J883)</f>
        <v>0</v>
      </c>
      <c r="K889" s="24">
        <f>ABS(K$5-'4JSON'!K883)</f>
        <v>0</v>
      </c>
      <c r="L889" s="24">
        <f>ABS(L$5-'4JSON'!L883)</f>
        <v>0</v>
      </c>
      <c r="M889" s="53" t="e">
        <f t="shared" ca="1" si="11"/>
        <v>#VALUE!</v>
      </c>
      <c r="N889" s="56" t="e">
        <f t="shared" ca="1" si="12"/>
        <v>#VALUE!</v>
      </c>
      <c r="P889" s="51"/>
      <c r="Q889" s="51"/>
      <c r="S889" s="51"/>
      <c r="T889" s="51"/>
      <c r="Z889" s="55" t="str">
        <f t="shared" si="13"/>
        <v>OIM</v>
      </c>
      <c r="AF889" s="51"/>
      <c r="AG889" s="51"/>
      <c r="AH889" s="51"/>
      <c r="AI889" s="52"/>
      <c r="AJ889" s="52"/>
      <c r="AK889" s="52"/>
      <c r="AL889" s="51"/>
      <c r="AM889" s="51"/>
      <c r="AN889" s="51"/>
      <c r="AO889" s="52"/>
      <c r="AP889" s="52"/>
      <c r="AQ889" s="52"/>
      <c r="AR889" s="51"/>
      <c r="AS889" s="51"/>
      <c r="AT889" s="51"/>
      <c r="AU889" s="52"/>
      <c r="AV889" s="52"/>
      <c r="AW889" s="52"/>
      <c r="AX889" s="51"/>
      <c r="AY889" s="51"/>
      <c r="AZ889" s="51"/>
      <c r="BA889" s="52"/>
      <c r="BB889" s="52"/>
      <c r="BC889" s="52"/>
    </row>
    <row r="890" spans="1:55" ht="13" x14ac:dyDescent="0.3">
      <c r="A890" s="23">
        <f>'4JSON'!A884</f>
        <v>22310</v>
      </c>
      <c r="B890" s="20" t="str">
        <f>'4JSON'!B884</f>
        <v>Electrical and Electronics Engineering Technologists</v>
      </c>
      <c r="C890" s="24" t="str">
        <f>'4JSON'!D884</f>
        <v>OIM</v>
      </c>
      <c r="D890" s="24" t="e">
        <f ca="1">ABS(D$5-'4JSON'!C884)</f>
        <v>#VALUE!</v>
      </c>
      <c r="E890" s="24">
        <f ca="1">ABS(E$5-'4JSON'!E884)</f>
        <v>2</v>
      </c>
      <c r="F890" s="24">
        <f ca="1">ABS(F$5-'4JSON'!F884)</f>
        <v>3</v>
      </c>
      <c r="G890" s="24">
        <f ca="1">ABS(G$5-'4JSON'!G884)</f>
        <v>2</v>
      </c>
      <c r="H890" s="24">
        <f ca="1">ABS(H$5-'4JSON'!H884)</f>
        <v>3</v>
      </c>
      <c r="I890" s="24">
        <f>ABS(I$5-'4JSON'!I884)</f>
        <v>0</v>
      </c>
      <c r="J890" s="24">
        <f>ABS(J$5-'4JSON'!J884)</f>
        <v>0</v>
      </c>
      <c r="K890" s="24">
        <f>ABS(K$5-'4JSON'!K884)</f>
        <v>0</v>
      </c>
      <c r="L890" s="24">
        <f>ABS(L$5-'4JSON'!L884)</f>
        <v>0</v>
      </c>
      <c r="M890" s="53" t="e">
        <f t="shared" ca="1" si="11"/>
        <v>#VALUE!</v>
      </c>
      <c r="N890" s="56" t="e">
        <f t="shared" ca="1" si="12"/>
        <v>#VALUE!</v>
      </c>
      <c r="P890" s="51"/>
      <c r="Q890" s="51"/>
      <c r="S890" s="51"/>
      <c r="T890" s="51"/>
      <c r="Z890" s="55" t="str">
        <f t="shared" si="13"/>
        <v>OIM</v>
      </c>
      <c r="AF890" s="51"/>
      <c r="AG890" s="51"/>
      <c r="AH890" s="51"/>
      <c r="AI890" s="52"/>
      <c r="AJ890" s="52"/>
      <c r="AK890" s="52"/>
      <c r="AL890" s="51"/>
      <c r="AM890" s="51"/>
      <c r="AN890" s="51"/>
      <c r="AO890" s="52"/>
      <c r="AP890" s="52"/>
      <c r="AQ890" s="52"/>
      <c r="AR890" s="51"/>
      <c r="AS890" s="51"/>
      <c r="AT890" s="51"/>
      <c r="AU890" s="52"/>
      <c r="AV890" s="52"/>
      <c r="AW890" s="52"/>
      <c r="AX890" s="51"/>
      <c r="AY890" s="51"/>
      <c r="AZ890" s="51"/>
      <c r="BA890" s="52"/>
      <c r="BB890" s="52"/>
      <c r="BC890" s="52"/>
    </row>
    <row r="891" spans="1:55" ht="13" x14ac:dyDescent="0.3">
      <c r="A891" s="23">
        <f>'4JSON'!A885</f>
        <v>22311</v>
      </c>
      <c r="B891" s="20" t="str">
        <f>'4JSON'!B885</f>
        <v>Electronic Service Technicians (Household and Business Equipment)</v>
      </c>
      <c r="C891" s="24" t="str">
        <f>'4JSON'!D885</f>
        <v>OIM</v>
      </c>
      <c r="D891" s="24" t="e">
        <f ca="1">ABS(D$5-'4JSON'!C885)</f>
        <v>#VALUE!</v>
      </c>
      <c r="E891" s="24">
        <f ca="1">ABS(E$5-'4JSON'!E885)</f>
        <v>2</v>
      </c>
      <c r="F891" s="24">
        <f ca="1">ABS(F$5-'4JSON'!F885)</f>
        <v>3</v>
      </c>
      <c r="G891" s="24">
        <f ca="1">ABS(G$5-'4JSON'!G885)</f>
        <v>2</v>
      </c>
      <c r="H891" s="24">
        <f ca="1">ABS(H$5-'4JSON'!H885)</f>
        <v>3</v>
      </c>
      <c r="I891" s="24">
        <f>ABS(I$5-'4JSON'!I885)</f>
        <v>0</v>
      </c>
      <c r="J891" s="24">
        <f>ABS(J$5-'4JSON'!J885)</f>
        <v>0</v>
      </c>
      <c r="K891" s="24">
        <f>ABS(K$5-'4JSON'!K885)</f>
        <v>0</v>
      </c>
      <c r="L891" s="24">
        <f>ABS(L$5-'4JSON'!L885)</f>
        <v>0</v>
      </c>
      <c r="M891" s="53" t="e">
        <f t="shared" ca="1" si="11"/>
        <v>#VALUE!</v>
      </c>
      <c r="N891" s="56" t="e">
        <f t="shared" ca="1" si="12"/>
        <v>#VALUE!</v>
      </c>
      <c r="P891" s="51"/>
      <c r="Q891" s="51"/>
      <c r="S891" s="51"/>
      <c r="T891" s="51"/>
      <c r="Z891" s="55" t="str">
        <f t="shared" si="13"/>
        <v>OIM</v>
      </c>
      <c r="AF891" s="51"/>
      <c r="AG891" s="51"/>
      <c r="AH891" s="51"/>
      <c r="AI891" s="52"/>
      <c r="AJ891" s="52"/>
      <c r="AK891" s="52"/>
      <c r="AL891" s="51"/>
      <c r="AM891" s="51"/>
      <c r="AN891" s="51"/>
      <c r="AO891" s="52"/>
      <c r="AP891" s="52"/>
      <c r="AQ891" s="52"/>
      <c r="AR891" s="51"/>
      <c r="AS891" s="51"/>
      <c r="AT891" s="51"/>
      <c r="AU891" s="52"/>
      <c r="AV891" s="52"/>
      <c r="AW891" s="52"/>
      <c r="AX891" s="51"/>
      <c r="AY891" s="51"/>
      <c r="AZ891" s="51"/>
      <c r="BA891" s="52"/>
      <c r="BB891" s="52"/>
      <c r="BC891" s="52"/>
    </row>
    <row r="892" spans="1:55" ht="13" x14ac:dyDescent="0.3">
      <c r="A892" s="23">
        <f>'4JSON'!A886</f>
        <v>72601</v>
      </c>
      <c r="B892" s="20" t="str">
        <f>'4JSON'!B886</f>
        <v>Flight Service Specialists</v>
      </c>
      <c r="C892" s="24" t="str">
        <f>'4JSON'!D886</f>
        <v>OIM</v>
      </c>
      <c r="D892" s="24" t="e">
        <f ca="1">ABS(D$5-'4JSON'!C886)</f>
        <v>#VALUE!</v>
      </c>
      <c r="E892" s="24">
        <f ca="1">ABS(E$5-'4JSON'!E886)</f>
        <v>2</v>
      </c>
      <c r="F892" s="24">
        <f ca="1">ABS(F$5-'4JSON'!F886)</f>
        <v>3</v>
      </c>
      <c r="G892" s="24">
        <f ca="1">ABS(G$5-'4JSON'!G886)</f>
        <v>2</v>
      </c>
      <c r="H892" s="24">
        <f ca="1">ABS(H$5-'4JSON'!H886)</f>
        <v>3</v>
      </c>
      <c r="I892" s="24">
        <f>ABS(I$5-'4JSON'!I886)</f>
        <v>0</v>
      </c>
      <c r="J892" s="24">
        <f>ABS(J$5-'4JSON'!J886)</f>
        <v>0</v>
      </c>
      <c r="K892" s="24">
        <f>ABS(K$5-'4JSON'!K886)</f>
        <v>0</v>
      </c>
      <c r="L892" s="24">
        <f>ABS(L$5-'4JSON'!L886)</f>
        <v>0</v>
      </c>
      <c r="M892" s="53" t="e">
        <f t="shared" ca="1" si="11"/>
        <v>#VALUE!</v>
      </c>
      <c r="N892" s="56" t="e">
        <f t="shared" ca="1" si="12"/>
        <v>#VALUE!</v>
      </c>
      <c r="P892" s="51"/>
      <c r="Q892" s="51"/>
      <c r="S892" s="51"/>
      <c r="T892" s="51"/>
      <c r="Z892" s="55" t="str">
        <f t="shared" si="13"/>
        <v>OIM</v>
      </c>
      <c r="AF892" s="51"/>
      <c r="AG892" s="51"/>
      <c r="AH892" s="51"/>
      <c r="AI892" s="52"/>
      <c r="AJ892" s="52"/>
      <c r="AK892" s="52"/>
      <c r="AL892" s="51"/>
      <c r="AM892" s="51"/>
      <c r="AN892" s="51"/>
      <c r="AO892" s="52"/>
      <c r="AP892" s="52"/>
      <c r="AQ892" s="52"/>
      <c r="AR892" s="51"/>
      <c r="AS892" s="51"/>
      <c r="AT892" s="51"/>
      <c r="AU892" s="52"/>
      <c r="AV892" s="52"/>
      <c r="AW892" s="52"/>
      <c r="AX892" s="51"/>
      <c r="AY892" s="51"/>
      <c r="AZ892" s="51"/>
      <c r="BA892" s="52"/>
      <c r="BB892" s="52"/>
      <c r="BC892" s="52"/>
    </row>
    <row r="893" spans="1:55" ht="13" x14ac:dyDescent="0.3">
      <c r="A893" s="23">
        <f>'4JSON'!A887</f>
        <v>64200</v>
      </c>
      <c r="B893" s="20" t="str">
        <f>'4JSON'!B887</f>
        <v>Furriers</v>
      </c>
      <c r="C893" s="24" t="str">
        <f>'4JSON'!D887</f>
        <v>OIM</v>
      </c>
      <c r="D893" s="24" t="e">
        <f ca="1">ABS(D$5-'4JSON'!C887)</f>
        <v>#VALUE!</v>
      </c>
      <c r="E893" s="24">
        <f ca="1">ABS(E$5-'4JSON'!E887)</f>
        <v>2</v>
      </c>
      <c r="F893" s="24">
        <f ca="1">ABS(F$5-'4JSON'!F887)</f>
        <v>3</v>
      </c>
      <c r="G893" s="24">
        <f ca="1">ABS(G$5-'4JSON'!G887)</f>
        <v>2</v>
      </c>
      <c r="H893" s="24">
        <f ca="1">ABS(H$5-'4JSON'!H887)</f>
        <v>3</v>
      </c>
      <c r="I893" s="24">
        <f>ABS(I$5-'4JSON'!I887)</f>
        <v>0</v>
      </c>
      <c r="J893" s="24">
        <f>ABS(J$5-'4JSON'!J887)</f>
        <v>0</v>
      </c>
      <c r="K893" s="24">
        <f>ABS(K$5-'4JSON'!K887)</f>
        <v>0</v>
      </c>
      <c r="L893" s="24">
        <f>ABS(L$5-'4JSON'!L887)</f>
        <v>0</v>
      </c>
      <c r="M893" s="53" t="e">
        <f t="shared" ca="1" si="11"/>
        <v>#VALUE!</v>
      </c>
      <c r="N893" s="56" t="e">
        <f t="shared" ca="1" si="12"/>
        <v>#VALUE!</v>
      </c>
      <c r="P893" s="51"/>
      <c r="Q893" s="51"/>
      <c r="S893" s="51"/>
      <c r="T893" s="51"/>
      <c r="Z893" s="55" t="str">
        <f t="shared" si="13"/>
        <v>OIM</v>
      </c>
      <c r="AF893" s="51"/>
      <c r="AG893" s="51"/>
      <c r="AH893" s="51"/>
      <c r="AI893" s="52"/>
      <c r="AJ893" s="52"/>
      <c r="AK893" s="52"/>
      <c r="AL893" s="51"/>
      <c r="AM893" s="51"/>
      <c r="AN893" s="51"/>
      <c r="AO893" s="52"/>
      <c r="AP893" s="52"/>
      <c r="AQ893" s="52"/>
      <c r="AR893" s="51"/>
      <c r="AS893" s="51"/>
      <c r="AT893" s="51"/>
      <c r="AU893" s="52"/>
      <c r="AV893" s="52"/>
      <c r="AW893" s="52"/>
      <c r="AX893" s="51"/>
      <c r="AY893" s="51"/>
      <c r="AZ893" s="51"/>
      <c r="BA893" s="52"/>
      <c r="BB893" s="52"/>
      <c r="BC893" s="52"/>
    </row>
    <row r="894" spans="1:55" ht="13" x14ac:dyDescent="0.3">
      <c r="A894" s="23">
        <f>'4JSON'!A888</f>
        <v>22214</v>
      </c>
      <c r="B894" s="20" t="str">
        <f>'4JSON'!B888</f>
        <v>Geographic Information Systems (GIS) Technologists and Technicians</v>
      </c>
      <c r="C894" s="24" t="str">
        <f>'4JSON'!D888</f>
        <v>OIM</v>
      </c>
      <c r="D894" s="24" t="e">
        <f ca="1">ABS(D$5-'4JSON'!C888)</f>
        <v>#VALUE!</v>
      </c>
      <c r="E894" s="24">
        <f ca="1">ABS(E$5-'4JSON'!E888)</f>
        <v>2</v>
      </c>
      <c r="F894" s="24">
        <f ca="1">ABS(F$5-'4JSON'!F888)</f>
        <v>3</v>
      </c>
      <c r="G894" s="24">
        <f ca="1">ABS(G$5-'4JSON'!G888)</f>
        <v>2</v>
      </c>
      <c r="H894" s="24">
        <f ca="1">ABS(H$5-'4JSON'!H888)</f>
        <v>3</v>
      </c>
      <c r="I894" s="24">
        <f>ABS(I$5-'4JSON'!I888)</f>
        <v>0</v>
      </c>
      <c r="J894" s="24">
        <f>ABS(J$5-'4JSON'!J888)</f>
        <v>0</v>
      </c>
      <c r="K894" s="24">
        <f>ABS(K$5-'4JSON'!K888)</f>
        <v>0</v>
      </c>
      <c r="L894" s="24">
        <f>ABS(L$5-'4JSON'!L888)</f>
        <v>0</v>
      </c>
      <c r="M894" s="53" t="e">
        <f t="shared" ca="1" si="11"/>
        <v>#VALUE!</v>
      </c>
      <c r="N894" s="56" t="e">
        <f t="shared" ca="1" si="12"/>
        <v>#VALUE!</v>
      </c>
      <c r="P894" s="51"/>
      <c r="Q894" s="51"/>
      <c r="S894" s="51"/>
      <c r="T894" s="51"/>
      <c r="Z894" s="55" t="str">
        <f t="shared" si="13"/>
        <v>OIM</v>
      </c>
      <c r="AF894" s="51"/>
      <c r="AG894" s="51"/>
      <c r="AH894" s="51"/>
      <c r="AI894" s="52"/>
      <c r="AJ894" s="52"/>
      <c r="AK894" s="52"/>
      <c r="AL894" s="51"/>
      <c r="AM894" s="51"/>
      <c r="AN894" s="51"/>
      <c r="AO894" s="52"/>
      <c r="AP894" s="52"/>
      <c r="AQ894" s="52"/>
      <c r="AR894" s="51"/>
      <c r="AS894" s="51"/>
      <c r="AT894" s="51"/>
      <c r="AU894" s="52"/>
      <c r="AV894" s="52"/>
      <c r="AW894" s="52"/>
      <c r="AX894" s="51"/>
      <c r="AY894" s="51"/>
      <c r="AZ894" s="51"/>
      <c r="BA894" s="52"/>
      <c r="BB894" s="52"/>
      <c r="BC894" s="52"/>
    </row>
    <row r="895" spans="1:55" ht="13" x14ac:dyDescent="0.3">
      <c r="A895" s="23">
        <f>'4JSON'!A889</f>
        <v>72999</v>
      </c>
      <c r="B895" s="20" t="str">
        <f>'4JSON'!B889</f>
        <v>Gunsmiths</v>
      </c>
      <c r="C895" s="24" t="str">
        <f>'4JSON'!D889</f>
        <v>OIM</v>
      </c>
      <c r="D895" s="24" t="e">
        <f ca="1">ABS(D$5-'4JSON'!C889)</f>
        <v>#VALUE!</v>
      </c>
      <c r="E895" s="24">
        <f ca="1">ABS(E$5-'4JSON'!E889)</f>
        <v>2</v>
      </c>
      <c r="F895" s="24">
        <f ca="1">ABS(F$5-'4JSON'!F889)</f>
        <v>3</v>
      </c>
      <c r="G895" s="24">
        <f ca="1">ABS(G$5-'4JSON'!G889)</f>
        <v>2</v>
      </c>
      <c r="H895" s="24">
        <f ca="1">ABS(H$5-'4JSON'!H889)</f>
        <v>3</v>
      </c>
      <c r="I895" s="24">
        <f>ABS(I$5-'4JSON'!I889)</f>
        <v>0</v>
      </c>
      <c r="J895" s="24">
        <f>ABS(J$5-'4JSON'!J889)</f>
        <v>0</v>
      </c>
      <c r="K895" s="24">
        <f>ABS(K$5-'4JSON'!K889)</f>
        <v>0</v>
      </c>
      <c r="L895" s="24">
        <f>ABS(L$5-'4JSON'!L889)</f>
        <v>0</v>
      </c>
      <c r="M895" s="53" t="e">
        <f t="shared" ca="1" si="11"/>
        <v>#VALUE!</v>
      </c>
      <c r="N895" s="56" t="e">
        <f t="shared" ca="1" si="12"/>
        <v>#VALUE!</v>
      </c>
      <c r="P895" s="51"/>
      <c r="Q895" s="51"/>
      <c r="S895" s="51"/>
      <c r="T895" s="51"/>
      <c r="Z895" s="55" t="str">
        <f t="shared" si="13"/>
        <v>OIM</v>
      </c>
      <c r="AF895" s="51"/>
      <c r="AG895" s="51"/>
      <c r="AH895" s="51"/>
      <c r="AI895" s="52"/>
      <c r="AJ895" s="52"/>
      <c r="AK895" s="52"/>
      <c r="AL895" s="51"/>
      <c r="AM895" s="51"/>
      <c r="AN895" s="51"/>
      <c r="AO895" s="52"/>
      <c r="AP895" s="52"/>
      <c r="AQ895" s="52"/>
      <c r="AR895" s="51"/>
      <c r="AS895" s="51"/>
      <c r="AT895" s="51"/>
      <c r="AU895" s="52"/>
      <c r="AV895" s="52"/>
      <c r="AW895" s="52"/>
      <c r="AX895" s="51"/>
      <c r="AY895" s="51"/>
      <c r="AZ895" s="51"/>
      <c r="BA895" s="52"/>
      <c r="BB895" s="52"/>
      <c r="BC895" s="52"/>
    </row>
    <row r="896" spans="1:55" ht="13" x14ac:dyDescent="0.3">
      <c r="A896" s="23">
        <f>'4JSON'!A890</f>
        <v>22312</v>
      </c>
      <c r="B896" s="20" t="str">
        <f>'4JSON'!B890</f>
        <v>Industrial Instrument Technicians and Mechanics</v>
      </c>
      <c r="C896" s="24" t="str">
        <f>'4JSON'!D890</f>
        <v>OIM</v>
      </c>
      <c r="D896" s="24" t="e">
        <f ca="1">ABS(D$5-'4JSON'!C890)</f>
        <v>#VALUE!</v>
      </c>
      <c r="E896" s="24">
        <f ca="1">ABS(E$5-'4JSON'!E890)</f>
        <v>2</v>
      </c>
      <c r="F896" s="24">
        <f ca="1">ABS(F$5-'4JSON'!F890)</f>
        <v>3</v>
      </c>
      <c r="G896" s="24">
        <f ca="1">ABS(G$5-'4JSON'!G890)</f>
        <v>2</v>
      </c>
      <c r="H896" s="24">
        <f ca="1">ABS(H$5-'4JSON'!H890)</f>
        <v>3</v>
      </c>
      <c r="I896" s="24">
        <f>ABS(I$5-'4JSON'!I890)</f>
        <v>0</v>
      </c>
      <c r="J896" s="24">
        <f>ABS(J$5-'4JSON'!J890)</f>
        <v>0</v>
      </c>
      <c r="K896" s="24">
        <f>ABS(K$5-'4JSON'!K890)</f>
        <v>0</v>
      </c>
      <c r="L896" s="24">
        <f>ABS(L$5-'4JSON'!L890)</f>
        <v>0</v>
      </c>
      <c r="M896" s="53" t="e">
        <f t="shared" ca="1" si="11"/>
        <v>#VALUE!</v>
      </c>
      <c r="N896" s="56" t="e">
        <f t="shared" ca="1" si="12"/>
        <v>#VALUE!</v>
      </c>
      <c r="P896" s="51"/>
      <c r="Q896" s="51"/>
      <c r="S896" s="51"/>
      <c r="T896" s="51"/>
      <c r="Z896" s="55" t="str">
        <f t="shared" si="13"/>
        <v>OIM</v>
      </c>
      <c r="AF896" s="51"/>
      <c r="AG896" s="51"/>
      <c r="AH896" s="51"/>
      <c r="AI896" s="52"/>
      <c r="AJ896" s="52"/>
      <c r="AK896" s="52"/>
      <c r="AL896" s="51"/>
      <c r="AM896" s="51"/>
      <c r="AN896" s="51"/>
      <c r="AO896" s="52"/>
      <c r="AP896" s="52"/>
      <c r="AQ896" s="52"/>
      <c r="AR896" s="51"/>
      <c r="AS896" s="51"/>
      <c r="AT896" s="51"/>
      <c r="AU896" s="52"/>
      <c r="AV896" s="52"/>
      <c r="AW896" s="52"/>
      <c r="AX896" s="51"/>
      <c r="AY896" s="51"/>
      <c r="AZ896" s="51"/>
      <c r="BA896" s="52"/>
      <c r="BB896" s="52"/>
      <c r="BC896" s="52"/>
    </row>
    <row r="897" spans="1:55" ht="13" x14ac:dyDescent="0.3">
      <c r="A897" s="23">
        <f>'4JSON'!A891</f>
        <v>62202</v>
      </c>
      <c r="B897" s="20" t="str">
        <f>'4JSON'!B891</f>
        <v>Jewellers and Related Workers</v>
      </c>
      <c r="C897" s="24" t="str">
        <f>'4JSON'!D891</f>
        <v>OIM</v>
      </c>
      <c r="D897" s="24" t="e">
        <f ca="1">ABS(D$5-'4JSON'!C891)</f>
        <v>#VALUE!</v>
      </c>
      <c r="E897" s="24">
        <f ca="1">ABS(E$5-'4JSON'!E891)</f>
        <v>2</v>
      </c>
      <c r="F897" s="24">
        <f ca="1">ABS(F$5-'4JSON'!F891)</f>
        <v>3</v>
      </c>
      <c r="G897" s="24">
        <f ca="1">ABS(G$5-'4JSON'!G891)</f>
        <v>2</v>
      </c>
      <c r="H897" s="24">
        <f ca="1">ABS(H$5-'4JSON'!H891)</f>
        <v>3</v>
      </c>
      <c r="I897" s="24">
        <f>ABS(I$5-'4JSON'!I891)</f>
        <v>0</v>
      </c>
      <c r="J897" s="24">
        <f>ABS(J$5-'4JSON'!J891)</f>
        <v>0</v>
      </c>
      <c r="K897" s="24">
        <f>ABS(K$5-'4JSON'!K891)</f>
        <v>0</v>
      </c>
      <c r="L897" s="24">
        <f>ABS(L$5-'4JSON'!L891)</f>
        <v>0</v>
      </c>
      <c r="M897" s="53" t="e">
        <f t="shared" ca="1" si="11"/>
        <v>#VALUE!</v>
      </c>
      <c r="N897" s="56" t="e">
        <f t="shared" ca="1" si="12"/>
        <v>#VALUE!</v>
      </c>
      <c r="P897" s="51"/>
      <c r="Q897" s="51"/>
      <c r="S897" s="51"/>
      <c r="T897" s="51"/>
      <c r="Z897" s="55" t="str">
        <f t="shared" si="13"/>
        <v>OIM</v>
      </c>
      <c r="AF897" s="51"/>
      <c r="AG897" s="51"/>
      <c r="AH897" s="51"/>
      <c r="AI897" s="52"/>
      <c r="AJ897" s="52"/>
      <c r="AK897" s="52"/>
      <c r="AL897" s="51"/>
      <c r="AM897" s="51"/>
      <c r="AN897" s="51"/>
      <c r="AO897" s="52"/>
      <c r="AP897" s="52"/>
      <c r="AQ897" s="52"/>
      <c r="AR897" s="51"/>
      <c r="AS897" s="51"/>
      <c r="AT897" s="51"/>
      <c r="AU897" s="52"/>
      <c r="AV897" s="52"/>
      <c r="AW897" s="52"/>
      <c r="AX897" s="51"/>
      <c r="AY897" s="51"/>
      <c r="AZ897" s="51"/>
      <c r="BA897" s="52"/>
      <c r="BB897" s="52"/>
      <c r="BC897" s="52"/>
    </row>
    <row r="898" spans="1:55" ht="13" x14ac:dyDescent="0.3">
      <c r="A898" s="23">
        <f>'4JSON'!A892</f>
        <v>22213</v>
      </c>
      <c r="B898" s="20" t="str">
        <f>'4JSON'!B892</f>
        <v>Land Survey Technologists</v>
      </c>
      <c r="C898" s="24" t="str">
        <f>'4JSON'!D892</f>
        <v>OIM</v>
      </c>
      <c r="D898" s="24" t="e">
        <f ca="1">ABS(D$5-'4JSON'!C892)</f>
        <v>#VALUE!</v>
      </c>
      <c r="E898" s="24">
        <f ca="1">ABS(E$5-'4JSON'!E892)</f>
        <v>2</v>
      </c>
      <c r="F898" s="24">
        <f ca="1">ABS(F$5-'4JSON'!F892)</f>
        <v>3</v>
      </c>
      <c r="G898" s="24">
        <f ca="1">ABS(G$5-'4JSON'!G892)</f>
        <v>2</v>
      </c>
      <c r="H898" s="24">
        <f ca="1">ABS(H$5-'4JSON'!H892)</f>
        <v>3</v>
      </c>
      <c r="I898" s="24">
        <f>ABS(I$5-'4JSON'!I892)</f>
        <v>0</v>
      </c>
      <c r="J898" s="24">
        <f>ABS(J$5-'4JSON'!J892)</f>
        <v>0</v>
      </c>
      <c r="K898" s="24">
        <f>ABS(K$5-'4JSON'!K892)</f>
        <v>0</v>
      </c>
      <c r="L898" s="24">
        <f>ABS(L$5-'4JSON'!L892)</f>
        <v>0</v>
      </c>
      <c r="M898" s="53" t="e">
        <f t="shared" ca="1" si="11"/>
        <v>#VALUE!</v>
      </c>
      <c r="N898" s="56" t="e">
        <f t="shared" ca="1" si="12"/>
        <v>#VALUE!</v>
      </c>
      <c r="P898" s="51"/>
      <c r="Q898" s="51"/>
      <c r="S898" s="51"/>
      <c r="T898" s="51"/>
      <c r="Z898" s="55" t="str">
        <f t="shared" si="13"/>
        <v>OIM</v>
      </c>
      <c r="AF898" s="51"/>
      <c r="AG898" s="51"/>
      <c r="AH898" s="51"/>
      <c r="AI898" s="52"/>
      <c r="AJ898" s="52"/>
      <c r="AK898" s="52"/>
      <c r="AL898" s="51"/>
      <c r="AM898" s="51"/>
      <c r="AN898" s="51"/>
      <c r="AO898" s="52"/>
      <c r="AP898" s="52"/>
      <c r="AQ898" s="52"/>
      <c r="AR898" s="51"/>
      <c r="AS898" s="51"/>
      <c r="AT898" s="51"/>
      <c r="AU898" s="52"/>
      <c r="AV898" s="52"/>
      <c r="AW898" s="52"/>
      <c r="AX898" s="51"/>
      <c r="AY898" s="51"/>
      <c r="AZ898" s="51"/>
      <c r="BA898" s="52"/>
      <c r="BB898" s="52"/>
      <c r="BC898" s="52"/>
    </row>
    <row r="899" spans="1:55" ht="13" x14ac:dyDescent="0.3">
      <c r="A899" s="23">
        <f>'4JSON'!A893</f>
        <v>72100</v>
      </c>
      <c r="B899" s="20" t="str">
        <f>'4JSON'!B893</f>
        <v>Machinists</v>
      </c>
      <c r="C899" s="24" t="str">
        <f>'4JSON'!D893</f>
        <v>OIM</v>
      </c>
      <c r="D899" s="24" t="e">
        <f ca="1">ABS(D$5-'4JSON'!C893)</f>
        <v>#VALUE!</v>
      </c>
      <c r="E899" s="24">
        <f ca="1">ABS(E$5-'4JSON'!E893)</f>
        <v>2</v>
      </c>
      <c r="F899" s="24">
        <f ca="1">ABS(F$5-'4JSON'!F893)</f>
        <v>3</v>
      </c>
      <c r="G899" s="24">
        <f ca="1">ABS(G$5-'4JSON'!G893)</f>
        <v>2</v>
      </c>
      <c r="H899" s="24">
        <f ca="1">ABS(H$5-'4JSON'!H893)</f>
        <v>3</v>
      </c>
      <c r="I899" s="24">
        <f>ABS(I$5-'4JSON'!I893)</f>
        <v>0</v>
      </c>
      <c r="J899" s="24">
        <f>ABS(J$5-'4JSON'!J893)</f>
        <v>0</v>
      </c>
      <c r="K899" s="24">
        <f>ABS(K$5-'4JSON'!K893)</f>
        <v>0</v>
      </c>
      <c r="L899" s="24">
        <f>ABS(L$5-'4JSON'!L893)</f>
        <v>0</v>
      </c>
      <c r="M899" s="53" t="e">
        <f t="shared" ca="1" si="11"/>
        <v>#VALUE!</v>
      </c>
      <c r="N899" s="56" t="e">
        <f t="shared" ca="1" si="12"/>
        <v>#VALUE!</v>
      </c>
      <c r="P899" s="51"/>
      <c r="Q899" s="51"/>
      <c r="S899" s="51"/>
      <c r="T899" s="51"/>
      <c r="Z899" s="55" t="str">
        <f t="shared" si="13"/>
        <v>OIM</v>
      </c>
      <c r="AF899" s="51"/>
      <c r="AG899" s="51"/>
      <c r="AH899" s="51"/>
      <c r="AI899" s="52"/>
      <c r="AJ899" s="52"/>
      <c r="AK899" s="52"/>
      <c r="AL899" s="51"/>
      <c r="AM899" s="51"/>
      <c r="AN899" s="51"/>
      <c r="AO899" s="52"/>
      <c r="AP899" s="52"/>
      <c r="AQ899" s="52"/>
      <c r="AR899" s="51"/>
      <c r="AS899" s="51"/>
      <c r="AT899" s="51"/>
      <c r="AU899" s="52"/>
      <c r="AV899" s="52"/>
      <c r="AW899" s="52"/>
      <c r="AX899" s="51"/>
      <c r="AY899" s="51"/>
      <c r="AZ899" s="51"/>
      <c r="BA899" s="52"/>
      <c r="BB899" s="52"/>
      <c r="BC899" s="52"/>
    </row>
    <row r="900" spans="1:55" ht="13" x14ac:dyDescent="0.3">
      <c r="A900" s="23">
        <f>'4JSON'!A894</f>
        <v>22301</v>
      </c>
      <c r="B900" s="20" t="str">
        <f>'4JSON'!B894</f>
        <v>Mechanical Engineering Technologists</v>
      </c>
      <c r="C900" s="24" t="str">
        <f>'4JSON'!D894</f>
        <v>OIM</v>
      </c>
      <c r="D900" s="24" t="e">
        <f ca="1">ABS(D$5-'4JSON'!C894)</f>
        <v>#VALUE!</v>
      </c>
      <c r="E900" s="24">
        <f ca="1">ABS(E$5-'4JSON'!E894)</f>
        <v>2</v>
      </c>
      <c r="F900" s="24">
        <f ca="1">ABS(F$5-'4JSON'!F894)</f>
        <v>3</v>
      </c>
      <c r="G900" s="24">
        <f ca="1">ABS(G$5-'4JSON'!G894)</f>
        <v>2</v>
      </c>
      <c r="H900" s="24">
        <f ca="1">ABS(H$5-'4JSON'!H894)</f>
        <v>3</v>
      </c>
      <c r="I900" s="24">
        <f>ABS(I$5-'4JSON'!I894)</f>
        <v>0</v>
      </c>
      <c r="J900" s="24">
        <f>ABS(J$5-'4JSON'!J894)</f>
        <v>0</v>
      </c>
      <c r="K900" s="24">
        <f>ABS(K$5-'4JSON'!K894)</f>
        <v>0</v>
      </c>
      <c r="L900" s="24">
        <f>ABS(L$5-'4JSON'!L894)</f>
        <v>0</v>
      </c>
      <c r="M900" s="53" t="e">
        <f t="shared" ca="1" si="11"/>
        <v>#VALUE!</v>
      </c>
      <c r="N900" s="56" t="e">
        <f t="shared" ca="1" si="12"/>
        <v>#VALUE!</v>
      </c>
      <c r="P900" s="51"/>
      <c r="Q900" s="51"/>
      <c r="S900" s="51"/>
      <c r="T900" s="51"/>
      <c r="Z900" s="55" t="str">
        <f t="shared" si="13"/>
        <v>OIM</v>
      </c>
      <c r="AF900" s="51"/>
      <c r="AG900" s="51"/>
      <c r="AH900" s="51"/>
      <c r="AI900" s="52"/>
      <c r="AJ900" s="52"/>
      <c r="AK900" s="52"/>
      <c r="AL900" s="51"/>
      <c r="AM900" s="51"/>
      <c r="AN900" s="51"/>
      <c r="AO900" s="52"/>
      <c r="AP900" s="52"/>
      <c r="AQ900" s="52"/>
      <c r="AR900" s="51"/>
      <c r="AS900" s="51"/>
      <c r="AT900" s="51"/>
      <c r="AU900" s="52"/>
      <c r="AV900" s="52"/>
      <c r="AW900" s="52"/>
      <c r="AX900" s="51"/>
      <c r="AY900" s="51"/>
      <c r="AZ900" s="51"/>
      <c r="BA900" s="52"/>
      <c r="BB900" s="52"/>
      <c r="BC900" s="52"/>
    </row>
    <row r="901" spans="1:55" ht="13" x14ac:dyDescent="0.3">
      <c r="A901" s="23">
        <f>'4JSON'!A895</f>
        <v>72101</v>
      </c>
      <c r="B901" s="20" t="str">
        <f>'4JSON'!B895</f>
        <v>Metal Mould Makers</v>
      </c>
      <c r="C901" s="24" t="str">
        <f>'4JSON'!D895</f>
        <v>OIM</v>
      </c>
      <c r="D901" s="24" t="e">
        <f ca="1">ABS(D$5-'4JSON'!C895)</f>
        <v>#VALUE!</v>
      </c>
      <c r="E901" s="24">
        <f ca="1">ABS(E$5-'4JSON'!E895)</f>
        <v>2</v>
      </c>
      <c r="F901" s="24">
        <f ca="1">ABS(F$5-'4JSON'!F895)</f>
        <v>3</v>
      </c>
      <c r="G901" s="24">
        <f ca="1">ABS(G$5-'4JSON'!G895)</f>
        <v>2</v>
      </c>
      <c r="H901" s="24">
        <f ca="1">ABS(H$5-'4JSON'!H895)</f>
        <v>3</v>
      </c>
      <c r="I901" s="24">
        <f>ABS(I$5-'4JSON'!I895)</f>
        <v>0</v>
      </c>
      <c r="J901" s="24">
        <f>ABS(J$5-'4JSON'!J895)</f>
        <v>0</v>
      </c>
      <c r="K901" s="24">
        <f>ABS(K$5-'4JSON'!K895)</f>
        <v>0</v>
      </c>
      <c r="L901" s="24">
        <f>ABS(L$5-'4JSON'!L895)</f>
        <v>0</v>
      </c>
      <c r="M901" s="53" t="e">
        <f t="shared" ca="1" si="11"/>
        <v>#VALUE!</v>
      </c>
      <c r="N901" s="56" t="e">
        <f t="shared" ca="1" si="12"/>
        <v>#VALUE!</v>
      </c>
      <c r="P901" s="51"/>
      <c r="Q901" s="51"/>
      <c r="S901" s="51"/>
      <c r="T901" s="51"/>
      <c r="Z901" s="55" t="str">
        <f t="shared" si="13"/>
        <v>OIM</v>
      </c>
      <c r="AF901" s="51"/>
      <c r="AG901" s="51"/>
      <c r="AH901" s="51"/>
      <c r="AI901" s="52"/>
      <c r="AJ901" s="52"/>
      <c r="AK901" s="52"/>
      <c r="AL901" s="51"/>
      <c r="AM901" s="51"/>
      <c r="AN901" s="51"/>
      <c r="AO901" s="52"/>
      <c r="AP901" s="52"/>
      <c r="AQ901" s="52"/>
      <c r="AR901" s="51"/>
      <c r="AS901" s="51"/>
      <c r="AT901" s="51"/>
      <c r="AU901" s="52"/>
      <c r="AV901" s="52"/>
      <c r="AW901" s="52"/>
      <c r="AX901" s="51"/>
      <c r="AY901" s="51"/>
      <c r="AZ901" s="51"/>
      <c r="BA901" s="52"/>
      <c r="BB901" s="52"/>
      <c r="BC901" s="52"/>
    </row>
    <row r="902" spans="1:55" ht="13" x14ac:dyDescent="0.3">
      <c r="A902" s="23">
        <f>'4JSON'!A896</f>
        <v>51101</v>
      </c>
      <c r="B902" s="20" t="str">
        <f>'4JSON'!B896</f>
        <v>Curators</v>
      </c>
      <c r="C902" s="24" t="str">
        <f>'4JSON'!D896</f>
        <v>DMI</v>
      </c>
      <c r="D902" s="24" t="e">
        <f ca="1">ABS(D$5-'4JSON'!C896)</f>
        <v>#VALUE!</v>
      </c>
      <c r="E902" s="24">
        <f ca="1">ABS(E$5-'4JSON'!E896)</f>
        <v>2</v>
      </c>
      <c r="F902" s="24">
        <f ca="1">ABS(F$5-'4JSON'!F896)</f>
        <v>3</v>
      </c>
      <c r="G902" s="24">
        <f ca="1">ABS(G$5-'4JSON'!G896)</f>
        <v>2</v>
      </c>
      <c r="H902" s="24">
        <f ca="1">ABS(H$5-'4JSON'!H896)</f>
        <v>3</v>
      </c>
      <c r="I902" s="24">
        <f>ABS(I$5-'4JSON'!I896)</f>
        <v>0</v>
      </c>
      <c r="J902" s="24">
        <f>ABS(J$5-'4JSON'!J896)</f>
        <v>0</v>
      </c>
      <c r="K902" s="24">
        <f>ABS(K$5-'4JSON'!K896)</f>
        <v>0</v>
      </c>
      <c r="L902" s="24">
        <f>ABS(L$5-'4JSON'!L896)</f>
        <v>0</v>
      </c>
      <c r="M902" s="53" t="e">
        <f t="shared" ca="1" si="11"/>
        <v>#VALUE!</v>
      </c>
      <c r="N902" s="56" t="e">
        <f t="shared" ca="1" si="12"/>
        <v>#VALUE!</v>
      </c>
      <c r="P902" s="51"/>
      <c r="Q902" s="51"/>
      <c r="S902" s="51"/>
      <c r="T902" s="51"/>
      <c r="Z902" s="55" t="str">
        <f t="shared" si="13"/>
        <v>DMI</v>
      </c>
      <c r="AF902" s="51"/>
      <c r="AG902" s="51"/>
      <c r="AH902" s="51"/>
      <c r="AI902" s="52"/>
      <c r="AJ902" s="52"/>
      <c r="AK902" s="52"/>
      <c r="AL902" s="51"/>
      <c r="AM902" s="51"/>
      <c r="AN902" s="51"/>
      <c r="AO902" s="52"/>
      <c r="AP902" s="52"/>
      <c r="AQ902" s="52"/>
      <c r="AR902" s="51"/>
      <c r="AS902" s="51"/>
      <c r="AT902" s="51"/>
      <c r="AU902" s="52"/>
      <c r="AV902" s="52"/>
      <c r="AW902" s="52"/>
      <c r="AX902" s="51"/>
      <c r="AY902" s="51"/>
      <c r="AZ902" s="51"/>
      <c r="BA902" s="52"/>
      <c r="BB902" s="52"/>
      <c r="BC902" s="52"/>
    </row>
    <row r="903" spans="1:55" ht="13" x14ac:dyDescent="0.3">
      <c r="A903" s="23">
        <f>'4JSON'!A897</f>
        <v>62200</v>
      </c>
      <c r="B903" s="20" t="str">
        <f>'4JSON'!B897</f>
        <v>Executive Chefs</v>
      </c>
      <c r="C903" s="24" t="str">
        <f>'4JSON'!D897</f>
        <v>DMI</v>
      </c>
      <c r="D903" s="24" t="e">
        <f ca="1">ABS(D$5-'4JSON'!C897)</f>
        <v>#VALUE!</v>
      </c>
      <c r="E903" s="24">
        <f ca="1">ABS(E$5-'4JSON'!E897)</f>
        <v>2</v>
      </c>
      <c r="F903" s="24">
        <f ca="1">ABS(F$5-'4JSON'!F897)</f>
        <v>3</v>
      </c>
      <c r="G903" s="24">
        <f ca="1">ABS(G$5-'4JSON'!G897)</f>
        <v>2</v>
      </c>
      <c r="H903" s="24">
        <f ca="1">ABS(H$5-'4JSON'!H897)</f>
        <v>3</v>
      </c>
      <c r="I903" s="24">
        <f>ABS(I$5-'4JSON'!I897)</f>
        <v>0</v>
      </c>
      <c r="J903" s="24">
        <f>ABS(J$5-'4JSON'!J897)</f>
        <v>0</v>
      </c>
      <c r="K903" s="24">
        <f>ABS(K$5-'4JSON'!K897)</f>
        <v>0</v>
      </c>
      <c r="L903" s="24">
        <f>ABS(L$5-'4JSON'!L897)</f>
        <v>0</v>
      </c>
      <c r="M903" s="53" t="e">
        <f t="shared" ca="1" si="11"/>
        <v>#VALUE!</v>
      </c>
      <c r="N903" s="56" t="e">
        <f t="shared" ca="1" si="12"/>
        <v>#VALUE!</v>
      </c>
      <c r="P903" s="51"/>
      <c r="Q903" s="51"/>
      <c r="S903" s="51"/>
      <c r="T903" s="51"/>
      <c r="Z903" s="55" t="str">
        <f t="shared" si="13"/>
        <v>DMI</v>
      </c>
      <c r="AF903" s="51"/>
      <c r="AG903" s="51"/>
      <c r="AH903" s="51"/>
      <c r="AI903" s="52"/>
      <c r="AJ903" s="52"/>
      <c r="AK903" s="52"/>
      <c r="AL903" s="51"/>
      <c r="AM903" s="51"/>
      <c r="AN903" s="51"/>
      <c r="AO903" s="52"/>
      <c r="AP903" s="52"/>
      <c r="AQ903" s="52"/>
      <c r="AR903" s="51"/>
      <c r="AS903" s="51"/>
      <c r="AT903" s="51"/>
      <c r="AU903" s="52"/>
      <c r="AV903" s="52"/>
      <c r="AW903" s="52"/>
      <c r="AX903" s="51"/>
      <c r="AY903" s="51"/>
      <c r="AZ903" s="51"/>
      <c r="BA903" s="52"/>
      <c r="BB903" s="52"/>
      <c r="BC903" s="52"/>
    </row>
    <row r="904" spans="1:55" ht="13" x14ac:dyDescent="0.3">
      <c r="A904" s="23">
        <f>'4JSON'!A898</f>
        <v>22112</v>
      </c>
      <c r="B904" s="20" t="str">
        <f>'4JSON'!B898</f>
        <v>Forestry Technologists and Technicians</v>
      </c>
      <c r="C904" s="24" t="str">
        <f>'4JSON'!D898</f>
        <v>DMI</v>
      </c>
      <c r="D904" s="24" t="e">
        <f ca="1">ABS(D$5-'4JSON'!C898)</f>
        <v>#VALUE!</v>
      </c>
      <c r="E904" s="24">
        <f ca="1">ABS(E$5-'4JSON'!E898)</f>
        <v>2</v>
      </c>
      <c r="F904" s="24">
        <f ca="1">ABS(F$5-'4JSON'!F898)</f>
        <v>3</v>
      </c>
      <c r="G904" s="24">
        <f ca="1">ABS(G$5-'4JSON'!G898)</f>
        <v>2</v>
      </c>
      <c r="H904" s="24">
        <f ca="1">ABS(H$5-'4JSON'!H898)</f>
        <v>3</v>
      </c>
      <c r="I904" s="24">
        <f>ABS(I$5-'4JSON'!I898)</f>
        <v>0</v>
      </c>
      <c r="J904" s="24">
        <f>ABS(J$5-'4JSON'!J898)</f>
        <v>0</v>
      </c>
      <c r="K904" s="24">
        <f>ABS(K$5-'4JSON'!K898)</f>
        <v>0</v>
      </c>
      <c r="L904" s="24">
        <f>ABS(L$5-'4JSON'!L898)</f>
        <v>0</v>
      </c>
      <c r="M904" s="53" t="e">
        <f t="shared" ca="1" si="11"/>
        <v>#VALUE!</v>
      </c>
      <c r="N904" s="56" t="e">
        <f t="shared" ca="1" si="12"/>
        <v>#VALUE!</v>
      </c>
      <c r="P904" s="51"/>
      <c r="Q904" s="51"/>
      <c r="S904" s="51"/>
      <c r="T904" s="51"/>
      <c r="Z904" s="55" t="str">
        <f t="shared" si="13"/>
        <v>DMI</v>
      </c>
      <c r="AF904" s="51"/>
      <c r="AG904" s="51"/>
      <c r="AH904" s="51"/>
      <c r="AI904" s="52"/>
      <c r="AJ904" s="52"/>
      <c r="AK904" s="52"/>
      <c r="AL904" s="51"/>
      <c r="AM904" s="51"/>
      <c r="AN904" s="51"/>
      <c r="AO904" s="52"/>
      <c r="AP904" s="52"/>
      <c r="AQ904" s="52"/>
      <c r="AR904" s="51"/>
      <c r="AS904" s="51"/>
      <c r="AT904" s="51"/>
      <c r="AU904" s="52"/>
      <c r="AV904" s="52"/>
      <c r="AW904" s="52"/>
      <c r="AX904" s="51"/>
      <c r="AY904" s="51"/>
      <c r="AZ904" s="51"/>
      <c r="BA904" s="52"/>
      <c r="BB904" s="52"/>
      <c r="BC904" s="52"/>
    </row>
    <row r="905" spans="1:55" ht="13" x14ac:dyDescent="0.3">
      <c r="A905" s="23">
        <f>'4JSON'!A899</f>
        <v>41100</v>
      </c>
      <c r="B905" s="20" t="str">
        <f>'4JSON'!B899</f>
        <v>Judges</v>
      </c>
      <c r="C905" s="24" t="str">
        <f>'4JSON'!D899</f>
        <v>DMI</v>
      </c>
      <c r="D905" s="24" t="e">
        <f ca="1">ABS(D$5-'4JSON'!C899)</f>
        <v>#VALUE!</v>
      </c>
      <c r="E905" s="24">
        <f ca="1">ABS(E$5-'4JSON'!E899)</f>
        <v>2</v>
      </c>
      <c r="F905" s="24">
        <f ca="1">ABS(F$5-'4JSON'!F899)</f>
        <v>3</v>
      </c>
      <c r="G905" s="24">
        <f ca="1">ABS(G$5-'4JSON'!G899)</f>
        <v>2</v>
      </c>
      <c r="H905" s="24">
        <f ca="1">ABS(H$5-'4JSON'!H899)</f>
        <v>3</v>
      </c>
      <c r="I905" s="24">
        <f>ABS(I$5-'4JSON'!I899)</f>
        <v>0</v>
      </c>
      <c r="J905" s="24">
        <f>ABS(J$5-'4JSON'!J899)</f>
        <v>0</v>
      </c>
      <c r="K905" s="24">
        <f>ABS(K$5-'4JSON'!K899)</f>
        <v>0</v>
      </c>
      <c r="L905" s="24">
        <f>ABS(L$5-'4JSON'!L899)</f>
        <v>0</v>
      </c>
      <c r="M905" s="53" t="e">
        <f t="shared" ca="1" si="11"/>
        <v>#VALUE!</v>
      </c>
      <c r="N905" s="56" t="e">
        <f t="shared" ca="1" si="12"/>
        <v>#VALUE!</v>
      </c>
      <c r="P905" s="51"/>
      <c r="Q905" s="51"/>
      <c r="S905" s="51"/>
      <c r="T905" s="51"/>
      <c r="Z905" s="55" t="str">
        <f t="shared" si="13"/>
        <v>DMI</v>
      </c>
      <c r="AF905" s="51"/>
      <c r="AG905" s="51"/>
      <c r="AH905" s="51"/>
      <c r="AI905" s="52"/>
      <c r="AJ905" s="52"/>
      <c r="AK905" s="52"/>
      <c r="AL905" s="51"/>
      <c r="AM905" s="51"/>
      <c r="AN905" s="51"/>
      <c r="AO905" s="52"/>
      <c r="AP905" s="52"/>
      <c r="AQ905" s="52"/>
      <c r="AR905" s="51"/>
      <c r="AS905" s="51"/>
      <c r="AT905" s="51"/>
      <c r="AU905" s="52"/>
      <c r="AV905" s="52"/>
      <c r="AW905" s="52"/>
      <c r="AX905" s="51"/>
      <c r="AY905" s="51"/>
      <c r="AZ905" s="51"/>
      <c r="BA905" s="52"/>
      <c r="BB905" s="52"/>
      <c r="BC905" s="52"/>
    </row>
    <row r="906" spans="1:55" ht="13" x14ac:dyDescent="0.3">
      <c r="A906" s="23">
        <f>'4JSON'!A900</f>
        <v>50010</v>
      </c>
      <c r="B906" s="20" t="str">
        <f>'4JSON'!B900</f>
        <v>Library, Archive, Museum and Art Gallery Managers</v>
      </c>
      <c r="C906" s="24" t="str">
        <f>'4JSON'!D900</f>
        <v>DMI</v>
      </c>
      <c r="D906" s="24" t="e">
        <f ca="1">ABS(D$5-'4JSON'!C900)</f>
        <v>#VALUE!</v>
      </c>
      <c r="E906" s="24">
        <f ca="1">ABS(E$5-'4JSON'!E900)</f>
        <v>2</v>
      </c>
      <c r="F906" s="24">
        <f ca="1">ABS(F$5-'4JSON'!F900)</f>
        <v>3</v>
      </c>
      <c r="G906" s="24">
        <f ca="1">ABS(G$5-'4JSON'!G900)</f>
        <v>2</v>
      </c>
      <c r="H906" s="24">
        <f ca="1">ABS(H$5-'4JSON'!H900)</f>
        <v>3</v>
      </c>
      <c r="I906" s="24">
        <f>ABS(I$5-'4JSON'!I900)</f>
        <v>0</v>
      </c>
      <c r="J906" s="24">
        <f>ABS(J$5-'4JSON'!J900)</f>
        <v>0</v>
      </c>
      <c r="K906" s="24">
        <f>ABS(K$5-'4JSON'!K900)</f>
        <v>0</v>
      </c>
      <c r="L906" s="24">
        <f>ABS(L$5-'4JSON'!L900)</f>
        <v>0</v>
      </c>
      <c r="M906" s="53" t="e">
        <f t="shared" ca="1" si="11"/>
        <v>#VALUE!</v>
      </c>
      <c r="N906" s="56" t="e">
        <f t="shared" ca="1" si="12"/>
        <v>#VALUE!</v>
      </c>
      <c r="P906" s="51"/>
      <c r="Q906" s="51"/>
      <c r="S906" s="51"/>
      <c r="T906" s="51"/>
      <c r="Z906" s="55" t="str">
        <f t="shared" si="13"/>
        <v>DMI</v>
      </c>
      <c r="AF906" s="51"/>
      <c r="AG906" s="51"/>
      <c r="AH906" s="51"/>
      <c r="AI906" s="52"/>
      <c r="AJ906" s="52"/>
      <c r="AK906" s="52"/>
      <c r="AL906" s="51"/>
      <c r="AM906" s="51"/>
      <c r="AN906" s="51"/>
      <c r="AO906" s="52"/>
      <c r="AP906" s="52"/>
      <c r="AQ906" s="52"/>
      <c r="AR906" s="51"/>
      <c r="AS906" s="51"/>
      <c r="AT906" s="51"/>
      <c r="AU906" s="52"/>
      <c r="AV906" s="52"/>
      <c r="AW906" s="52"/>
      <c r="AX906" s="51"/>
      <c r="AY906" s="51"/>
      <c r="AZ906" s="51"/>
      <c r="BA906" s="52"/>
      <c r="BB906" s="52"/>
      <c r="BC906" s="52"/>
    </row>
    <row r="907" spans="1:55" ht="13" x14ac:dyDescent="0.3">
      <c r="A907" s="23">
        <f>'4JSON'!A901</f>
        <v>30010</v>
      </c>
      <c r="B907" s="20" t="str">
        <f>'4JSON'!B901</f>
        <v>Managers in Health Care</v>
      </c>
      <c r="C907" s="24" t="str">
        <f>'4JSON'!D901</f>
        <v>DMI</v>
      </c>
      <c r="D907" s="24" t="e">
        <f ca="1">ABS(D$5-'4JSON'!C901)</f>
        <v>#VALUE!</v>
      </c>
      <c r="E907" s="24">
        <f ca="1">ABS(E$5-'4JSON'!E901)</f>
        <v>2</v>
      </c>
      <c r="F907" s="24">
        <f ca="1">ABS(F$5-'4JSON'!F901)</f>
        <v>3</v>
      </c>
      <c r="G907" s="24">
        <f ca="1">ABS(G$5-'4JSON'!G901)</f>
        <v>2</v>
      </c>
      <c r="H907" s="24">
        <f ca="1">ABS(H$5-'4JSON'!H901)</f>
        <v>3</v>
      </c>
      <c r="I907" s="24">
        <f>ABS(I$5-'4JSON'!I901)</f>
        <v>0</v>
      </c>
      <c r="J907" s="24">
        <f>ABS(J$5-'4JSON'!J901)</f>
        <v>0</v>
      </c>
      <c r="K907" s="24">
        <f>ABS(K$5-'4JSON'!K901)</f>
        <v>0</v>
      </c>
      <c r="L907" s="24">
        <f>ABS(L$5-'4JSON'!L901)</f>
        <v>0</v>
      </c>
      <c r="M907" s="53" t="e">
        <f t="shared" ca="1" si="11"/>
        <v>#VALUE!</v>
      </c>
      <c r="N907" s="56" t="e">
        <f t="shared" ca="1" si="12"/>
        <v>#VALUE!</v>
      </c>
      <c r="P907" s="51"/>
      <c r="Q907" s="51"/>
      <c r="S907" s="51"/>
      <c r="T907" s="51"/>
      <c r="Z907" s="55" t="str">
        <f t="shared" si="13"/>
        <v>DMI</v>
      </c>
      <c r="AF907" s="51"/>
      <c r="AG907" s="51"/>
      <c r="AH907" s="51"/>
      <c r="AI907" s="52"/>
      <c r="AJ907" s="52"/>
      <c r="AK907" s="52"/>
      <c r="AL907" s="51"/>
      <c r="AM907" s="51"/>
      <c r="AN907" s="51"/>
      <c r="AO907" s="52"/>
      <c r="AP907" s="52"/>
      <c r="AQ907" s="52"/>
      <c r="AR907" s="51"/>
      <c r="AS907" s="51"/>
      <c r="AT907" s="51"/>
      <c r="AU907" s="52"/>
      <c r="AV907" s="52"/>
      <c r="AW907" s="52"/>
      <c r="AX907" s="51"/>
      <c r="AY907" s="51"/>
      <c r="AZ907" s="51"/>
      <c r="BA907" s="52"/>
      <c r="BB907" s="52"/>
      <c r="BC907" s="52"/>
    </row>
    <row r="908" spans="1:55" ht="13" x14ac:dyDescent="0.3">
      <c r="A908" s="23">
        <f>'4JSON'!A902</f>
        <v>50012</v>
      </c>
      <c r="B908" s="20" t="str">
        <f>'4JSON'!B902</f>
        <v>Recreation and Sports Program and Service Directors</v>
      </c>
      <c r="C908" s="24" t="str">
        <f>'4JSON'!D902</f>
        <v>DMI</v>
      </c>
      <c r="D908" s="24" t="e">
        <f ca="1">ABS(D$5-'4JSON'!C902)</f>
        <v>#VALUE!</v>
      </c>
      <c r="E908" s="24">
        <f ca="1">ABS(E$5-'4JSON'!E902)</f>
        <v>2</v>
      </c>
      <c r="F908" s="24">
        <f ca="1">ABS(F$5-'4JSON'!F902)</f>
        <v>3</v>
      </c>
      <c r="G908" s="24">
        <f ca="1">ABS(G$5-'4JSON'!G902)</f>
        <v>2</v>
      </c>
      <c r="H908" s="24">
        <f ca="1">ABS(H$5-'4JSON'!H902)</f>
        <v>3</v>
      </c>
      <c r="I908" s="24">
        <f>ABS(I$5-'4JSON'!I902)</f>
        <v>0</v>
      </c>
      <c r="J908" s="24">
        <f>ABS(J$5-'4JSON'!J902)</f>
        <v>0</v>
      </c>
      <c r="K908" s="24">
        <f>ABS(K$5-'4JSON'!K902)</f>
        <v>0</v>
      </c>
      <c r="L908" s="24">
        <f>ABS(L$5-'4JSON'!L902)</f>
        <v>0</v>
      </c>
      <c r="M908" s="53" t="e">
        <f t="shared" ca="1" si="11"/>
        <v>#VALUE!</v>
      </c>
      <c r="N908" s="56" t="e">
        <f t="shared" ca="1" si="12"/>
        <v>#VALUE!</v>
      </c>
      <c r="P908" s="51"/>
      <c r="Q908" s="51"/>
      <c r="S908" s="51"/>
      <c r="T908" s="51"/>
      <c r="Z908" s="55" t="str">
        <f t="shared" si="13"/>
        <v>DMI</v>
      </c>
      <c r="AF908" s="51"/>
      <c r="AG908" s="51"/>
      <c r="AH908" s="51"/>
      <c r="AI908" s="52"/>
      <c r="AJ908" s="52"/>
      <c r="AK908" s="52"/>
      <c r="AL908" s="51"/>
      <c r="AM908" s="51"/>
      <c r="AN908" s="51"/>
      <c r="AO908" s="52"/>
      <c r="AP908" s="52"/>
      <c r="AQ908" s="52"/>
      <c r="AR908" s="51"/>
      <c r="AS908" s="51"/>
      <c r="AT908" s="51"/>
      <c r="AU908" s="52"/>
      <c r="AV908" s="52"/>
      <c r="AW908" s="52"/>
      <c r="AX908" s="51"/>
      <c r="AY908" s="51"/>
      <c r="AZ908" s="51"/>
      <c r="BA908" s="52"/>
      <c r="BB908" s="52"/>
      <c r="BC908" s="52"/>
    </row>
    <row r="909" spans="1:55" ht="13" x14ac:dyDescent="0.3">
      <c r="A909" s="23">
        <f>'4JSON'!A903</f>
        <v>53121</v>
      </c>
      <c r="B909" s="20" t="str">
        <f>'4JSON'!B903</f>
        <v>Acting Teachers</v>
      </c>
      <c r="C909" s="24" t="str">
        <f>'4JSON'!D903</f>
        <v>DMi</v>
      </c>
      <c r="D909" s="24" t="e">
        <f ca="1">ABS(D$5-'4JSON'!C903)</f>
        <v>#VALUE!</v>
      </c>
      <c r="E909" s="24">
        <f ca="1">ABS(E$5-'4JSON'!E903)</f>
        <v>2</v>
      </c>
      <c r="F909" s="24">
        <f ca="1">ABS(F$5-'4JSON'!F903)</f>
        <v>3</v>
      </c>
      <c r="G909" s="24">
        <f ca="1">ABS(G$5-'4JSON'!G903)</f>
        <v>2</v>
      </c>
      <c r="H909" s="24">
        <f ca="1">ABS(H$5-'4JSON'!H903)</f>
        <v>3</v>
      </c>
      <c r="I909" s="24">
        <f>ABS(I$5-'4JSON'!I903)</f>
        <v>0</v>
      </c>
      <c r="J909" s="24">
        <f>ABS(J$5-'4JSON'!J903)</f>
        <v>0</v>
      </c>
      <c r="K909" s="24">
        <f>ABS(K$5-'4JSON'!K903)</f>
        <v>0</v>
      </c>
      <c r="L909" s="24">
        <f>ABS(L$5-'4JSON'!L903)</f>
        <v>0</v>
      </c>
      <c r="M909" s="53" t="e">
        <f t="shared" ca="1" si="11"/>
        <v>#VALUE!</v>
      </c>
      <c r="N909" s="56" t="e">
        <f t="shared" ca="1" si="12"/>
        <v>#VALUE!</v>
      </c>
      <c r="P909" s="51"/>
      <c r="Q909" s="51"/>
      <c r="S909" s="51"/>
      <c r="T909" s="51"/>
      <c r="Z909" s="55" t="str">
        <f t="shared" si="13"/>
        <v>DMI</v>
      </c>
      <c r="AF909" s="51"/>
      <c r="AG909" s="51"/>
      <c r="AH909" s="51"/>
      <c r="AI909" s="52"/>
      <c r="AJ909" s="52"/>
      <c r="AK909" s="52"/>
      <c r="AL909" s="51"/>
      <c r="AM909" s="51"/>
      <c r="AN909" s="51"/>
      <c r="AO909" s="52"/>
      <c r="AP909" s="52"/>
      <c r="AQ909" s="52"/>
      <c r="AR909" s="51"/>
      <c r="AS909" s="51"/>
      <c r="AT909" s="51"/>
      <c r="AU909" s="52"/>
      <c r="AV909" s="52"/>
      <c r="AW909" s="52"/>
      <c r="AX909" s="51"/>
      <c r="AY909" s="51"/>
      <c r="AZ909" s="51"/>
      <c r="BA909" s="52"/>
      <c r="BB909" s="52"/>
      <c r="BC909" s="52"/>
    </row>
    <row r="910" spans="1:55" ht="13" x14ac:dyDescent="0.3">
      <c r="A910" s="23">
        <f>'4JSON'!A904</f>
        <v>53120</v>
      </c>
      <c r="B910" s="20" t="str">
        <f>'4JSON'!B904</f>
        <v>Dance Teachers</v>
      </c>
      <c r="C910" s="24" t="str">
        <f>'4JSON'!D904</f>
        <v>DMi</v>
      </c>
      <c r="D910" s="24" t="e">
        <f ca="1">ABS(D$5-'4JSON'!C904)</f>
        <v>#VALUE!</v>
      </c>
      <c r="E910" s="24">
        <f ca="1">ABS(E$5-'4JSON'!E904)</f>
        <v>2</v>
      </c>
      <c r="F910" s="24">
        <f ca="1">ABS(F$5-'4JSON'!F904)</f>
        <v>3</v>
      </c>
      <c r="G910" s="24">
        <f ca="1">ABS(G$5-'4JSON'!G904)</f>
        <v>2</v>
      </c>
      <c r="H910" s="24">
        <f ca="1">ABS(H$5-'4JSON'!H904)</f>
        <v>3</v>
      </c>
      <c r="I910" s="24">
        <f>ABS(I$5-'4JSON'!I904)</f>
        <v>0</v>
      </c>
      <c r="J910" s="24">
        <f>ABS(J$5-'4JSON'!J904)</f>
        <v>0</v>
      </c>
      <c r="K910" s="24">
        <f>ABS(K$5-'4JSON'!K904)</f>
        <v>0</v>
      </c>
      <c r="L910" s="24">
        <f>ABS(L$5-'4JSON'!L904)</f>
        <v>0</v>
      </c>
      <c r="M910" s="53" t="e">
        <f t="shared" ca="1" si="11"/>
        <v>#VALUE!</v>
      </c>
      <c r="N910" s="56" t="e">
        <f t="shared" ca="1" si="12"/>
        <v>#VALUE!</v>
      </c>
      <c r="P910" s="51"/>
      <c r="Q910" s="51"/>
      <c r="S910" s="51"/>
      <c r="T910" s="51"/>
      <c r="Z910" s="55" t="str">
        <f t="shared" si="13"/>
        <v>DMI</v>
      </c>
      <c r="AF910" s="51"/>
      <c r="AG910" s="51"/>
      <c r="AH910" s="51"/>
      <c r="AI910" s="52"/>
      <c r="AJ910" s="52"/>
      <c r="AK910" s="52"/>
      <c r="AL910" s="51"/>
      <c r="AM910" s="51"/>
      <c r="AN910" s="51"/>
      <c r="AO910" s="52"/>
      <c r="AP910" s="52"/>
      <c r="AQ910" s="52"/>
      <c r="AR910" s="51"/>
      <c r="AS910" s="51"/>
      <c r="AT910" s="51"/>
      <c r="AU910" s="52"/>
      <c r="AV910" s="52"/>
      <c r="AW910" s="52"/>
      <c r="AX910" s="51"/>
      <c r="AY910" s="51"/>
      <c r="AZ910" s="51"/>
      <c r="BA910" s="52"/>
      <c r="BB910" s="52"/>
      <c r="BC910" s="52"/>
    </row>
    <row r="911" spans="1:55" ht="13" x14ac:dyDescent="0.3">
      <c r="A911" s="23">
        <f>'4JSON'!A905</f>
        <v>82030</v>
      </c>
      <c r="B911" s="20" t="str">
        <f>'4JSON'!B905</f>
        <v>Farm Supervisors</v>
      </c>
      <c r="C911" s="24" t="str">
        <f>'4JSON'!D905</f>
        <v>DMi</v>
      </c>
      <c r="D911" s="24" t="e">
        <f ca="1">ABS(D$5-'4JSON'!C905)</f>
        <v>#VALUE!</v>
      </c>
      <c r="E911" s="24">
        <f ca="1">ABS(E$5-'4JSON'!E905)</f>
        <v>2</v>
      </c>
      <c r="F911" s="24">
        <f ca="1">ABS(F$5-'4JSON'!F905)</f>
        <v>3</v>
      </c>
      <c r="G911" s="24">
        <f ca="1">ABS(G$5-'4JSON'!G905)</f>
        <v>2</v>
      </c>
      <c r="H911" s="24">
        <f ca="1">ABS(H$5-'4JSON'!H905)</f>
        <v>3</v>
      </c>
      <c r="I911" s="24">
        <f>ABS(I$5-'4JSON'!I905)</f>
        <v>0</v>
      </c>
      <c r="J911" s="24">
        <f>ABS(J$5-'4JSON'!J905)</f>
        <v>0</v>
      </c>
      <c r="K911" s="24">
        <f>ABS(K$5-'4JSON'!K905)</f>
        <v>0</v>
      </c>
      <c r="L911" s="24">
        <f>ABS(L$5-'4JSON'!L905)</f>
        <v>0</v>
      </c>
      <c r="M911" s="53" t="e">
        <f t="shared" ca="1" si="11"/>
        <v>#VALUE!</v>
      </c>
      <c r="N911" s="56" t="e">
        <f t="shared" ca="1" si="12"/>
        <v>#VALUE!</v>
      </c>
      <c r="P911" s="51"/>
      <c r="Q911" s="51"/>
      <c r="S911" s="51"/>
      <c r="T911" s="51"/>
      <c r="Z911" s="55" t="str">
        <f t="shared" si="13"/>
        <v>DMI</v>
      </c>
      <c r="AF911" s="51"/>
      <c r="AG911" s="51"/>
      <c r="AH911" s="51"/>
      <c r="AI911" s="52"/>
      <c r="AJ911" s="52"/>
      <c r="AK911" s="52"/>
      <c r="AL911" s="51"/>
      <c r="AM911" s="51"/>
      <c r="AN911" s="51"/>
      <c r="AO911" s="52"/>
      <c r="AP911" s="52"/>
      <c r="AQ911" s="52"/>
      <c r="AR911" s="51"/>
      <c r="AS911" s="51"/>
      <c r="AT911" s="51"/>
      <c r="AU911" s="52"/>
      <c r="AV911" s="52"/>
      <c r="AW911" s="52"/>
      <c r="AX911" s="51"/>
      <c r="AY911" s="51"/>
      <c r="AZ911" s="51"/>
      <c r="BA911" s="52"/>
      <c r="BB911" s="52"/>
      <c r="BC911" s="52"/>
    </row>
    <row r="912" spans="1:55" ht="13" x14ac:dyDescent="0.3">
      <c r="A912" s="23">
        <f>'4JSON'!A906</f>
        <v>50011</v>
      </c>
      <c r="B912" s="20" t="str">
        <f>'4JSON'!B906</f>
        <v>Managers - Publishing, Motion Pictures, Broadcasting and Performing Arts</v>
      </c>
      <c r="C912" s="24" t="str">
        <f>'4JSON'!D906</f>
        <v>DMi</v>
      </c>
      <c r="D912" s="24" t="e">
        <f ca="1">ABS(D$5-'4JSON'!C906)</f>
        <v>#VALUE!</v>
      </c>
      <c r="E912" s="24">
        <f ca="1">ABS(E$5-'4JSON'!E906)</f>
        <v>2</v>
      </c>
      <c r="F912" s="24">
        <f ca="1">ABS(F$5-'4JSON'!F906)</f>
        <v>3</v>
      </c>
      <c r="G912" s="24">
        <f ca="1">ABS(G$5-'4JSON'!G906)</f>
        <v>2</v>
      </c>
      <c r="H912" s="24">
        <f ca="1">ABS(H$5-'4JSON'!H906)</f>
        <v>3</v>
      </c>
      <c r="I912" s="24">
        <f>ABS(I$5-'4JSON'!I906)</f>
        <v>0</v>
      </c>
      <c r="J912" s="24">
        <f>ABS(J$5-'4JSON'!J906)</f>
        <v>0</v>
      </c>
      <c r="K912" s="24">
        <f>ABS(K$5-'4JSON'!K906)</f>
        <v>0</v>
      </c>
      <c r="L912" s="24">
        <f>ABS(L$5-'4JSON'!L906)</f>
        <v>0</v>
      </c>
      <c r="M912" s="53" t="e">
        <f t="shared" ca="1" si="11"/>
        <v>#VALUE!</v>
      </c>
      <c r="N912" s="56" t="e">
        <f t="shared" ca="1" si="12"/>
        <v>#VALUE!</v>
      </c>
      <c r="P912" s="51"/>
      <c r="Q912" s="51"/>
      <c r="S912" s="51"/>
      <c r="T912" s="51"/>
      <c r="Z912" s="55" t="str">
        <f t="shared" si="13"/>
        <v>DMI</v>
      </c>
      <c r="AF912" s="51"/>
      <c r="AG912" s="51"/>
      <c r="AH912" s="51"/>
      <c r="AI912" s="52"/>
      <c r="AJ912" s="52"/>
      <c r="AK912" s="52"/>
      <c r="AL912" s="51"/>
      <c r="AM912" s="51"/>
      <c r="AN912" s="51"/>
      <c r="AO912" s="52"/>
      <c r="AP912" s="52"/>
      <c r="AQ912" s="52"/>
      <c r="AR912" s="51"/>
      <c r="AS912" s="51"/>
      <c r="AT912" s="51"/>
      <c r="AU912" s="52"/>
      <c r="AV912" s="52"/>
      <c r="AW912" s="52"/>
      <c r="AX912" s="51"/>
      <c r="AY912" s="51"/>
      <c r="AZ912" s="51"/>
      <c r="BA912" s="52"/>
      <c r="BB912" s="52"/>
      <c r="BC912" s="52"/>
    </row>
    <row r="913" spans="1:55" ht="13" x14ac:dyDescent="0.3">
      <c r="A913" s="23">
        <f>'4JSON'!A907</f>
        <v>60020</v>
      </c>
      <c r="B913" s="20" t="str">
        <f>'4JSON'!B907</f>
        <v>Retail Trade Managers</v>
      </c>
      <c r="C913" s="24" t="str">
        <f>'4JSON'!D907</f>
        <v>DMi</v>
      </c>
      <c r="D913" s="24" t="e">
        <f ca="1">ABS(D$5-'4JSON'!C907)</f>
        <v>#VALUE!</v>
      </c>
      <c r="E913" s="24">
        <f ca="1">ABS(E$5-'4JSON'!E907)</f>
        <v>2</v>
      </c>
      <c r="F913" s="24">
        <f ca="1">ABS(F$5-'4JSON'!F907)</f>
        <v>3</v>
      </c>
      <c r="G913" s="24">
        <f ca="1">ABS(G$5-'4JSON'!G907)</f>
        <v>2</v>
      </c>
      <c r="H913" s="24">
        <f ca="1">ABS(H$5-'4JSON'!H907)</f>
        <v>3</v>
      </c>
      <c r="I913" s="24">
        <f>ABS(I$5-'4JSON'!I907)</f>
        <v>0</v>
      </c>
      <c r="J913" s="24">
        <f>ABS(J$5-'4JSON'!J907)</f>
        <v>0</v>
      </c>
      <c r="K913" s="24">
        <f>ABS(K$5-'4JSON'!K907)</f>
        <v>0</v>
      </c>
      <c r="L913" s="24">
        <f>ABS(L$5-'4JSON'!L907)</f>
        <v>0</v>
      </c>
      <c r="M913" s="53" t="e">
        <f t="shared" ca="1" si="11"/>
        <v>#VALUE!</v>
      </c>
      <c r="N913" s="56" t="e">
        <f t="shared" ca="1" si="12"/>
        <v>#VALUE!</v>
      </c>
      <c r="P913" s="51"/>
      <c r="Q913" s="51"/>
      <c r="S913" s="51"/>
      <c r="T913" s="51"/>
      <c r="Z913" s="55" t="str">
        <f t="shared" si="13"/>
        <v>DMI</v>
      </c>
      <c r="AF913" s="51"/>
      <c r="AG913" s="51"/>
      <c r="AH913" s="51"/>
      <c r="AI913" s="52"/>
      <c r="AJ913" s="52"/>
      <c r="AK913" s="52"/>
      <c r="AL913" s="51"/>
      <c r="AM913" s="51"/>
      <c r="AN913" s="51"/>
      <c r="AO913" s="52"/>
      <c r="AP913" s="52"/>
      <c r="AQ913" s="52"/>
      <c r="AR913" s="51"/>
      <c r="AS913" s="51"/>
      <c r="AT913" s="51"/>
      <c r="AU913" s="52"/>
      <c r="AV913" s="52"/>
      <c r="AW913" s="52"/>
      <c r="AX913" s="51"/>
      <c r="AY913" s="51"/>
      <c r="AZ913" s="51"/>
      <c r="BA913" s="52"/>
      <c r="BB913" s="52"/>
      <c r="BC913" s="52"/>
    </row>
    <row r="914" spans="1:55" ht="13" x14ac:dyDescent="0.3">
      <c r="A914" s="23">
        <f>'4JSON'!A908</f>
        <v>51122</v>
      </c>
      <c r="B914" s="20" t="str">
        <f>'4JSON'!B908</f>
        <v>Teachers of Music or Voice</v>
      </c>
      <c r="C914" s="24" t="str">
        <f>'4JSON'!D908</f>
        <v>DMi</v>
      </c>
      <c r="D914" s="24" t="e">
        <f ca="1">ABS(D$5-'4JSON'!C908)</f>
        <v>#VALUE!</v>
      </c>
      <c r="E914" s="24">
        <f ca="1">ABS(E$5-'4JSON'!E908)</f>
        <v>2</v>
      </c>
      <c r="F914" s="24">
        <f ca="1">ABS(F$5-'4JSON'!F908)</f>
        <v>3</v>
      </c>
      <c r="G914" s="24">
        <f ca="1">ABS(G$5-'4JSON'!G908)</f>
        <v>2</v>
      </c>
      <c r="H914" s="24">
        <f ca="1">ABS(H$5-'4JSON'!H908)</f>
        <v>3</v>
      </c>
      <c r="I914" s="24">
        <f>ABS(I$5-'4JSON'!I908)</f>
        <v>0</v>
      </c>
      <c r="J914" s="24">
        <f>ABS(J$5-'4JSON'!J908)</f>
        <v>0</v>
      </c>
      <c r="K914" s="24">
        <f>ABS(K$5-'4JSON'!K908)</f>
        <v>0</v>
      </c>
      <c r="L914" s="24">
        <f>ABS(L$5-'4JSON'!L908)</f>
        <v>0</v>
      </c>
      <c r="M914" s="53" t="e">
        <f t="shared" ca="1" si="11"/>
        <v>#VALUE!</v>
      </c>
      <c r="N914" s="56" t="e">
        <f t="shared" ca="1" si="12"/>
        <v>#VALUE!</v>
      </c>
      <c r="P914" s="51"/>
      <c r="Q914" s="51"/>
      <c r="S914" s="51"/>
      <c r="T914" s="51"/>
      <c r="Z914" s="55" t="str">
        <f t="shared" si="13"/>
        <v>DMI</v>
      </c>
      <c r="AF914" s="51"/>
      <c r="AG914" s="51"/>
      <c r="AH914" s="51"/>
      <c r="AI914" s="52"/>
      <c r="AJ914" s="52"/>
      <c r="AK914" s="52"/>
      <c r="AL914" s="51"/>
      <c r="AM914" s="51"/>
      <c r="AN914" s="51"/>
      <c r="AO914" s="52"/>
      <c r="AP914" s="52"/>
      <c r="AQ914" s="52"/>
      <c r="AR914" s="51"/>
      <c r="AS914" s="51"/>
      <c r="AT914" s="51"/>
      <c r="AU914" s="52"/>
      <c r="AV914" s="52"/>
      <c r="AW914" s="52"/>
      <c r="AX914" s="51"/>
      <c r="AY914" s="51"/>
      <c r="AZ914" s="51"/>
      <c r="BA914" s="52"/>
      <c r="BB914" s="52"/>
      <c r="BC914" s="52"/>
    </row>
    <row r="915" spans="1:55" ht="13" x14ac:dyDescent="0.3">
      <c r="A915" s="23">
        <f>'4JSON'!A909</f>
        <v>51121</v>
      </c>
      <c r="B915" s="20" t="str">
        <f>'4JSON'!B909</f>
        <v>Conductors</v>
      </c>
      <c r="C915" s="24" t="str">
        <f>'4JSON'!D909</f>
        <v>DIM</v>
      </c>
      <c r="D915" s="24" t="e">
        <f ca="1">ABS(D$5-'4JSON'!C909)</f>
        <v>#VALUE!</v>
      </c>
      <c r="E915" s="24">
        <f ca="1">ABS(E$5-'4JSON'!E909)</f>
        <v>2</v>
      </c>
      <c r="F915" s="24">
        <f ca="1">ABS(F$5-'4JSON'!F909)</f>
        <v>3</v>
      </c>
      <c r="G915" s="24">
        <f ca="1">ABS(G$5-'4JSON'!G909)</f>
        <v>2</v>
      </c>
      <c r="H915" s="24">
        <f ca="1">ABS(H$5-'4JSON'!H909)</f>
        <v>3</v>
      </c>
      <c r="I915" s="24">
        <f>ABS(I$5-'4JSON'!I909)</f>
        <v>0</v>
      </c>
      <c r="J915" s="24">
        <f>ABS(J$5-'4JSON'!J909)</f>
        <v>0</v>
      </c>
      <c r="K915" s="24">
        <f>ABS(K$5-'4JSON'!K909)</f>
        <v>0</v>
      </c>
      <c r="L915" s="24">
        <f>ABS(L$5-'4JSON'!L909)</f>
        <v>0</v>
      </c>
      <c r="M915" s="53" t="e">
        <f t="shared" ca="1" si="11"/>
        <v>#VALUE!</v>
      </c>
      <c r="N915" s="56" t="e">
        <f t="shared" ca="1" si="12"/>
        <v>#VALUE!</v>
      </c>
      <c r="P915" s="51"/>
      <c r="Q915" s="51"/>
      <c r="S915" s="51"/>
      <c r="T915" s="51"/>
      <c r="Z915" s="55" t="str">
        <f t="shared" si="13"/>
        <v>DIM</v>
      </c>
      <c r="AF915" s="51"/>
      <c r="AG915" s="51"/>
      <c r="AH915" s="51"/>
      <c r="AI915" s="52"/>
      <c r="AJ915" s="52"/>
      <c r="AK915" s="52"/>
      <c r="AL915" s="51"/>
      <c r="AM915" s="51"/>
      <c r="AN915" s="51"/>
      <c r="AO915" s="52"/>
      <c r="AP915" s="52"/>
      <c r="AQ915" s="52"/>
      <c r="AR915" s="51"/>
      <c r="AS915" s="51"/>
      <c r="AT915" s="51"/>
      <c r="AU915" s="52"/>
      <c r="AV915" s="52"/>
      <c r="AW915" s="52"/>
      <c r="AX915" s="51"/>
      <c r="AY915" s="51"/>
      <c r="AZ915" s="51"/>
      <c r="BA915" s="52"/>
      <c r="BB915" s="52"/>
      <c r="BC915" s="52"/>
    </row>
    <row r="916" spans="1:55" ht="13" x14ac:dyDescent="0.3">
      <c r="A916" s="23">
        <f>'4JSON'!A910</f>
        <v>90011</v>
      </c>
      <c r="B916" s="20" t="str">
        <f>'4JSON'!B910</f>
        <v>Electrical Power Distribution Managers</v>
      </c>
      <c r="C916" s="24" t="str">
        <f>'4JSON'!D910</f>
        <v>DIM</v>
      </c>
      <c r="D916" s="24" t="e">
        <f ca="1">ABS(D$5-'4JSON'!C910)</f>
        <v>#VALUE!</v>
      </c>
      <c r="E916" s="24">
        <f ca="1">ABS(E$5-'4JSON'!E910)</f>
        <v>2</v>
      </c>
      <c r="F916" s="24">
        <f ca="1">ABS(F$5-'4JSON'!F910)</f>
        <v>3</v>
      </c>
      <c r="G916" s="24">
        <f ca="1">ABS(G$5-'4JSON'!G910)</f>
        <v>2</v>
      </c>
      <c r="H916" s="24">
        <f ca="1">ABS(H$5-'4JSON'!H910)</f>
        <v>3</v>
      </c>
      <c r="I916" s="24">
        <f>ABS(I$5-'4JSON'!I910)</f>
        <v>0</v>
      </c>
      <c r="J916" s="24">
        <f>ABS(J$5-'4JSON'!J910)</f>
        <v>0</v>
      </c>
      <c r="K916" s="24">
        <f>ABS(K$5-'4JSON'!K910)</f>
        <v>0</v>
      </c>
      <c r="L916" s="24">
        <f>ABS(L$5-'4JSON'!L910)</f>
        <v>0</v>
      </c>
      <c r="M916" s="53" t="e">
        <f t="shared" ca="1" si="11"/>
        <v>#VALUE!</v>
      </c>
      <c r="N916" s="56" t="e">
        <f t="shared" ca="1" si="12"/>
        <v>#VALUE!</v>
      </c>
      <c r="P916" s="51"/>
      <c r="Q916" s="51"/>
      <c r="S916" s="51"/>
      <c r="T916" s="51"/>
      <c r="Z916" s="55" t="str">
        <f t="shared" si="13"/>
        <v>DIM</v>
      </c>
      <c r="AF916" s="51"/>
      <c r="AG916" s="51"/>
      <c r="AH916" s="51"/>
      <c r="AI916" s="52"/>
      <c r="AJ916" s="52"/>
      <c r="AK916" s="52"/>
      <c r="AL916" s="51"/>
      <c r="AM916" s="51"/>
      <c r="AN916" s="51"/>
      <c r="AO916" s="52"/>
      <c r="AP916" s="52"/>
      <c r="AQ916" s="52"/>
      <c r="AR916" s="51"/>
      <c r="AS916" s="51"/>
      <c r="AT916" s="51"/>
      <c r="AU916" s="52"/>
      <c r="AV916" s="52"/>
      <c r="AW916" s="52"/>
      <c r="AX916" s="51"/>
      <c r="AY916" s="51"/>
      <c r="AZ916" s="51"/>
      <c r="BA916" s="52"/>
      <c r="BB916" s="52"/>
      <c r="BC916" s="52"/>
    </row>
    <row r="917" spans="1:55" ht="13" x14ac:dyDescent="0.3">
      <c r="A917" s="23">
        <f>'4JSON'!A911</f>
        <v>40011</v>
      </c>
      <c r="B917" s="20" t="str">
        <f>'4JSON'!B911</f>
        <v>Government Managers - Economic Analysis, Policy Development and Program Administration</v>
      </c>
      <c r="C917" s="24" t="str">
        <f>'4JSON'!D911</f>
        <v>DIM</v>
      </c>
      <c r="D917" s="24" t="e">
        <f ca="1">ABS(D$5-'4JSON'!C911)</f>
        <v>#VALUE!</v>
      </c>
      <c r="E917" s="24">
        <f ca="1">ABS(E$5-'4JSON'!E911)</f>
        <v>2</v>
      </c>
      <c r="F917" s="24">
        <f ca="1">ABS(F$5-'4JSON'!F911)</f>
        <v>3</v>
      </c>
      <c r="G917" s="24">
        <f ca="1">ABS(G$5-'4JSON'!G911)</f>
        <v>2</v>
      </c>
      <c r="H917" s="24">
        <f ca="1">ABS(H$5-'4JSON'!H911)</f>
        <v>3</v>
      </c>
      <c r="I917" s="24">
        <f>ABS(I$5-'4JSON'!I911)</f>
        <v>0</v>
      </c>
      <c r="J917" s="24">
        <f>ABS(J$5-'4JSON'!J911)</f>
        <v>0</v>
      </c>
      <c r="K917" s="24">
        <f>ABS(K$5-'4JSON'!K911)</f>
        <v>0</v>
      </c>
      <c r="L917" s="24">
        <f>ABS(L$5-'4JSON'!L911)</f>
        <v>0</v>
      </c>
      <c r="M917" s="53" t="e">
        <f t="shared" ca="1" si="11"/>
        <v>#VALUE!</v>
      </c>
      <c r="N917" s="56" t="e">
        <f t="shared" ca="1" si="12"/>
        <v>#VALUE!</v>
      </c>
      <c r="P917" s="51"/>
      <c r="Q917" s="51"/>
      <c r="S917" s="51"/>
      <c r="T917" s="51"/>
      <c r="Z917" s="55" t="str">
        <f t="shared" si="13"/>
        <v>DIM</v>
      </c>
      <c r="AF917" s="51"/>
      <c r="AG917" s="51"/>
      <c r="AH917" s="51"/>
      <c r="AI917" s="52"/>
      <c r="AJ917" s="52"/>
      <c r="AK917" s="52"/>
      <c r="AL917" s="51"/>
      <c r="AM917" s="51"/>
      <c r="AN917" s="51"/>
      <c r="AO917" s="52"/>
      <c r="AP917" s="52"/>
      <c r="AQ917" s="52"/>
      <c r="AR917" s="51"/>
      <c r="AS917" s="51"/>
      <c r="AT917" s="51"/>
      <c r="AU917" s="52"/>
      <c r="AV917" s="52"/>
      <c r="AW917" s="52"/>
      <c r="AX917" s="51"/>
      <c r="AY917" s="51"/>
      <c r="AZ917" s="51"/>
      <c r="BA917" s="52"/>
      <c r="BB917" s="52"/>
      <c r="BC917" s="52"/>
    </row>
    <row r="918" spans="1:55" ht="13" x14ac:dyDescent="0.3">
      <c r="A918" s="23">
        <f>'4JSON'!A912</f>
        <v>40012</v>
      </c>
      <c r="B918" s="20" t="str">
        <f>'4JSON'!B912</f>
        <v>Government Managers - Education Policy Development and Program Administration</v>
      </c>
      <c r="C918" s="24" t="str">
        <f>'4JSON'!D912</f>
        <v>DIM</v>
      </c>
      <c r="D918" s="24" t="e">
        <f ca="1">ABS(D$5-'4JSON'!C912)</f>
        <v>#VALUE!</v>
      </c>
      <c r="E918" s="24">
        <f ca="1">ABS(E$5-'4JSON'!E912)</f>
        <v>2</v>
      </c>
      <c r="F918" s="24">
        <f ca="1">ABS(F$5-'4JSON'!F912)</f>
        <v>3</v>
      </c>
      <c r="G918" s="24">
        <f ca="1">ABS(G$5-'4JSON'!G912)</f>
        <v>2</v>
      </c>
      <c r="H918" s="24">
        <f ca="1">ABS(H$5-'4JSON'!H912)</f>
        <v>3</v>
      </c>
      <c r="I918" s="24">
        <f>ABS(I$5-'4JSON'!I912)</f>
        <v>0</v>
      </c>
      <c r="J918" s="24">
        <f>ABS(J$5-'4JSON'!J912)</f>
        <v>0</v>
      </c>
      <c r="K918" s="24">
        <f>ABS(K$5-'4JSON'!K912)</f>
        <v>0</v>
      </c>
      <c r="L918" s="24">
        <f>ABS(L$5-'4JSON'!L912)</f>
        <v>0</v>
      </c>
      <c r="M918" s="53" t="e">
        <f t="shared" ca="1" si="11"/>
        <v>#VALUE!</v>
      </c>
      <c r="N918" s="56" t="e">
        <f t="shared" ca="1" si="12"/>
        <v>#VALUE!</v>
      </c>
      <c r="P918" s="51"/>
      <c r="Q918" s="51"/>
      <c r="S918" s="51"/>
      <c r="T918" s="51"/>
      <c r="Z918" s="55" t="str">
        <f t="shared" si="13"/>
        <v>DIM</v>
      </c>
      <c r="AF918" s="51"/>
      <c r="AG918" s="51"/>
      <c r="AH918" s="51"/>
      <c r="AI918" s="52"/>
      <c r="AJ918" s="52"/>
      <c r="AK918" s="52"/>
      <c r="AL918" s="51"/>
      <c r="AM918" s="51"/>
      <c r="AN918" s="51"/>
      <c r="AO918" s="52"/>
      <c r="AP918" s="52"/>
      <c r="AQ918" s="52"/>
      <c r="AR918" s="51"/>
      <c r="AS918" s="51"/>
      <c r="AT918" s="51"/>
      <c r="AU918" s="52"/>
      <c r="AV918" s="52"/>
      <c r="AW918" s="52"/>
      <c r="AX918" s="51"/>
      <c r="AY918" s="51"/>
      <c r="AZ918" s="51"/>
      <c r="BA918" s="52"/>
      <c r="BB918" s="52"/>
      <c r="BC918" s="52"/>
    </row>
    <row r="919" spans="1:55" ht="13" x14ac:dyDescent="0.3">
      <c r="A919" s="23">
        <f>'4JSON'!A913</f>
        <v>40010</v>
      </c>
      <c r="B919" s="20" t="str">
        <f>'4JSON'!B913</f>
        <v>Government Managers - Health and Social Policy Development and Program Administration</v>
      </c>
      <c r="C919" s="24" t="str">
        <f>'4JSON'!D913</f>
        <v>DIM</v>
      </c>
      <c r="D919" s="24" t="e">
        <f ca="1">ABS(D$5-'4JSON'!C913)</f>
        <v>#VALUE!</v>
      </c>
      <c r="E919" s="24">
        <f ca="1">ABS(E$5-'4JSON'!E913)</f>
        <v>2</v>
      </c>
      <c r="F919" s="24">
        <f ca="1">ABS(F$5-'4JSON'!F913)</f>
        <v>3</v>
      </c>
      <c r="G919" s="24">
        <f ca="1">ABS(G$5-'4JSON'!G913)</f>
        <v>2</v>
      </c>
      <c r="H919" s="24">
        <f ca="1">ABS(H$5-'4JSON'!H913)</f>
        <v>3</v>
      </c>
      <c r="I919" s="24">
        <f>ABS(I$5-'4JSON'!I913)</f>
        <v>0</v>
      </c>
      <c r="J919" s="24">
        <f>ABS(J$5-'4JSON'!J913)</f>
        <v>0</v>
      </c>
      <c r="K919" s="24">
        <f>ABS(K$5-'4JSON'!K913)</f>
        <v>0</v>
      </c>
      <c r="L919" s="24">
        <f>ABS(L$5-'4JSON'!L913)</f>
        <v>0</v>
      </c>
      <c r="M919" s="53" t="e">
        <f t="shared" ca="1" si="11"/>
        <v>#VALUE!</v>
      </c>
      <c r="N919" s="56" t="e">
        <f t="shared" ca="1" si="12"/>
        <v>#VALUE!</v>
      </c>
      <c r="P919" s="51"/>
      <c r="Q919" s="51"/>
      <c r="S919" s="51"/>
      <c r="T919" s="51"/>
      <c r="Z919" s="55" t="str">
        <f t="shared" si="13"/>
        <v>DIM</v>
      </c>
      <c r="AF919" s="51"/>
      <c r="AG919" s="51"/>
      <c r="AH919" s="51"/>
      <c r="AI919" s="52"/>
      <c r="AJ919" s="52"/>
      <c r="AK919" s="52"/>
      <c r="AL919" s="51"/>
      <c r="AM919" s="51"/>
      <c r="AN919" s="51"/>
      <c r="AO919" s="52"/>
      <c r="AP919" s="52"/>
      <c r="AQ919" s="52"/>
      <c r="AR919" s="51"/>
      <c r="AS919" s="51"/>
      <c r="AT919" s="51"/>
      <c r="AU919" s="52"/>
      <c r="AV919" s="52"/>
      <c r="AW919" s="52"/>
      <c r="AX919" s="51"/>
      <c r="AY919" s="51"/>
      <c r="AZ919" s="51"/>
      <c r="BA919" s="52"/>
      <c r="BB919" s="52"/>
      <c r="BC919" s="52"/>
    </row>
    <row r="920" spans="1:55" ht="13" x14ac:dyDescent="0.3">
      <c r="A920" s="23">
        <f>'4JSON'!A914</f>
        <v>90010</v>
      </c>
      <c r="B920" s="20" t="str">
        <f>'4JSON'!B914</f>
        <v>Manufacturing Managers</v>
      </c>
      <c r="C920" s="24" t="str">
        <f>'4JSON'!D914</f>
        <v>DIM</v>
      </c>
      <c r="D920" s="24" t="e">
        <f ca="1">ABS(D$5-'4JSON'!C914)</f>
        <v>#VALUE!</v>
      </c>
      <c r="E920" s="24">
        <f ca="1">ABS(E$5-'4JSON'!E914)</f>
        <v>2</v>
      </c>
      <c r="F920" s="24">
        <f ca="1">ABS(F$5-'4JSON'!F914)</f>
        <v>3</v>
      </c>
      <c r="G920" s="24">
        <f ca="1">ABS(G$5-'4JSON'!G914)</f>
        <v>2</v>
      </c>
      <c r="H920" s="24">
        <f ca="1">ABS(H$5-'4JSON'!H914)</f>
        <v>3</v>
      </c>
      <c r="I920" s="24">
        <f>ABS(I$5-'4JSON'!I914)</f>
        <v>0</v>
      </c>
      <c r="J920" s="24">
        <f>ABS(J$5-'4JSON'!J914)</f>
        <v>0</v>
      </c>
      <c r="K920" s="24">
        <f>ABS(K$5-'4JSON'!K914)</f>
        <v>0</v>
      </c>
      <c r="L920" s="24">
        <f>ABS(L$5-'4JSON'!L914)</f>
        <v>0</v>
      </c>
      <c r="M920" s="53" t="e">
        <f t="shared" ca="1" si="11"/>
        <v>#VALUE!</v>
      </c>
      <c r="N920" s="56" t="e">
        <f t="shared" ca="1" si="12"/>
        <v>#VALUE!</v>
      </c>
      <c r="P920" s="51"/>
      <c r="Q920" s="51"/>
      <c r="S920" s="51"/>
      <c r="T920" s="51"/>
      <c r="Z920" s="55" t="str">
        <f t="shared" si="13"/>
        <v>DIM</v>
      </c>
      <c r="AF920" s="51"/>
      <c r="AG920" s="51"/>
      <c r="AH920" s="51"/>
      <c r="AI920" s="52"/>
      <c r="AJ920" s="52"/>
      <c r="AK920" s="52"/>
      <c r="AL920" s="51"/>
      <c r="AM920" s="51"/>
      <c r="AN920" s="51"/>
      <c r="AO920" s="52"/>
      <c r="AP920" s="52"/>
      <c r="AQ920" s="52"/>
      <c r="AR920" s="51"/>
      <c r="AS920" s="51"/>
      <c r="AT920" s="51"/>
      <c r="AU920" s="52"/>
      <c r="AV920" s="52"/>
      <c r="AW920" s="52"/>
      <c r="AX920" s="51"/>
      <c r="AY920" s="51"/>
      <c r="AZ920" s="51"/>
      <c r="BA920" s="52"/>
      <c r="BB920" s="52"/>
      <c r="BC920" s="52"/>
    </row>
    <row r="921" spans="1:55" ht="13" x14ac:dyDescent="0.3">
      <c r="A921" s="23">
        <f>'4JSON'!A915</f>
        <v>90011</v>
      </c>
      <c r="B921" s="20" t="str">
        <f>'4JSON'!B915</f>
        <v>Natural Gas Supply Managers</v>
      </c>
      <c r="C921" s="24" t="str">
        <f>'4JSON'!D915</f>
        <v>DIM</v>
      </c>
      <c r="D921" s="24" t="e">
        <f ca="1">ABS(D$5-'4JSON'!C915)</f>
        <v>#VALUE!</v>
      </c>
      <c r="E921" s="24">
        <f ca="1">ABS(E$5-'4JSON'!E915)</f>
        <v>2</v>
      </c>
      <c r="F921" s="24">
        <f ca="1">ABS(F$5-'4JSON'!F915)</f>
        <v>3</v>
      </c>
      <c r="G921" s="24">
        <f ca="1">ABS(G$5-'4JSON'!G915)</f>
        <v>2</v>
      </c>
      <c r="H921" s="24">
        <f ca="1">ABS(H$5-'4JSON'!H915)</f>
        <v>3</v>
      </c>
      <c r="I921" s="24">
        <f>ABS(I$5-'4JSON'!I915)</f>
        <v>0</v>
      </c>
      <c r="J921" s="24">
        <f>ABS(J$5-'4JSON'!J915)</f>
        <v>0</v>
      </c>
      <c r="K921" s="24">
        <f>ABS(K$5-'4JSON'!K915)</f>
        <v>0</v>
      </c>
      <c r="L921" s="24">
        <f>ABS(L$5-'4JSON'!L915)</f>
        <v>0</v>
      </c>
      <c r="M921" s="53" t="e">
        <f t="shared" ca="1" si="11"/>
        <v>#VALUE!</v>
      </c>
      <c r="N921" s="56" t="e">
        <f t="shared" ca="1" si="12"/>
        <v>#VALUE!</v>
      </c>
      <c r="P921" s="51"/>
      <c r="Q921" s="51"/>
      <c r="S921" s="51"/>
      <c r="T921" s="51"/>
      <c r="Z921" s="55" t="str">
        <f t="shared" si="13"/>
        <v>DIM</v>
      </c>
      <c r="AF921" s="51"/>
      <c r="AG921" s="51"/>
      <c r="AH921" s="51"/>
      <c r="AI921" s="52"/>
      <c r="AJ921" s="52"/>
      <c r="AK921" s="52"/>
      <c r="AL921" s="51"/>
      <c r="AM921" s="51"/>
      <c r="AN921" s="51"/>
      <c r="AO921" s="52"/>
      <c r="AP921" s="52"/>
      <c r="AQ921" s="52"/>
      <c r="AR921" s="51"/>
      <c r="AS921" s="51"/>
      <c r="AT921" s="51"/>
      <c r="AU921" s="52"/>
      <c r="AV921" s="52"/>
      <c r="AW921" s="52"/>
      <c r="AX921" s="51"/>
      <c r="AY921" s="51"/>
      <c r="AZ921" s="51"/>
      <c r="BA921" s="52"/>
      <c r="BB921" s="52"/>
      <c r="BC921" s="52"/>
    </row>
    <row r="922" spans="1:55" ht="13" x14ac:dyDescent="0.3">
      <c r="A922" s="23">
        <f>'4JSON'!A916</f>
        <v>40019</v>
      </c>
      <c r="B922" s="20" t="str">
        <f>'4JSON'!B916</f>
        <v>Other Managers in Public Administration</v>
      </c>
      <c r="C922" s="24" t="str">
        <f>'4JSON'!D916</f>
        <v>DIM</v>
      </c>
      <c r="D922" s="24" t="e">
        <f ca="1">ABS(D$5-'4JSON'!C916)</f>
        <v>#VALUE!</v>
      </c>
      <c r="E922" s="24">
        <f ca="1">ABS(E$5-'4JSON'!E916)</f>
        <v>2</v>
      </c>
      <c r="F922" s="24">
        <f ca="1">ABS(F$5-'4JSON'!F916)</f>
        <v>3</v>
      </c>
      <c r="G922" s="24">
        <f ca="1">ABS(G$5-'4JSON'!G916)</f>
        <v>2</v>
      </c>
      <c r="H922" s="24">
        <f ca="1">ABS(H$5-'4JSON'!H916)</f>
        <v>3</v>
      </c>
      <c r="I922" s="24">
        <f>ABS(I$5-'4JSON'!I916)</f>
        <v>0</v>
      </c>
      <c r="J922" s="24">
        <f>ABS(J$5-'4JSON'!J916)</f>
        <v>0</v>
      </c>
      <c r="K922" s="24">
        <f>ABS(K$5-'4JSON'!K916)</f>
        <v>0</v>
      </c>
      <c r="L922" s="24">
        <f>ABS(L$5-'4JSON'!L916)</f>
        <v>0</v>
      </c>
      <c r="M922" s="53" t="e">
        <f t="shared" ca="1" si="11"/>
        <v>#VALUE!</v>
      </c>
      <c r="N922" s="56" t="e">
        <f t="shared" ca="1" si="12"/>
        <v>#VALUE!</v>
      </c>
      <c r="P922" s="51"/>
      <c r="Q922" s="51"/>
      <c r="S922" s="51"/>
      <c r="T922" s="51"/>
      <c r="Z922" s="55" t="str">
        <f t="shared" si="13"/>
        <v>DIM</v>
      </c>
      <c r="AF922" s="51"/>
      <c r="AG922" s="51"/>
      <c r="AH922" s="51"/>
      <c r="AI922" s="52"/>
      <c r="AJ922" s="52"/>
      <c r="AK922" s="52"/>
      <c r="AL922" s="51"/>
      <c r="AM922" s="51"/>
      <c r="AN922" s="51"/>
      <c r="AO922" s="52"/>
      <c r="AP922" s="52"/>
      <c r="AQ922" s="52"/>
      <c r="AR922" s="51"/>
      <c r="AS922" s="51"/>
      <c r="AT922" s="51"/>
      <c r="AU922" s="52"/>
      <c r="AV922" s="52"/>
      <c r="AW922" s="52"/>
      <c r="AX922" s="51"/>
      <c r="AY922" s="51"/>
      <c r="AZ922" s="51"/>
      <c r="BA922" s="52"/>
      <c r="BB922" s="52"/>
      <c r="BC922" s="52"/>
    </row>
    <row r="923" spans="1:55" ht="13" x14ac:dyDescent="0.3">
      <c r="A923" s="23">
        <f>'4JSON'!A917</f>
        <v>90011</v>
      </c>
      <c r="B923" s="20" t="str">
        <f>'4JSON'!B917</f>
        <v>Petroleum Product Distribution Managers</v>
      </c>
      <c r="C923" s="24" t="str">
        <f>'4JSON'!D917</f>
        <v>DIM</v>
      </c>
      <c r="D923" s="24" t="e">
        <f ca="1">ABS(D$5-'4JSON'!C917)</f>
        <v>#VALUE!</v>
      </c>
      <c r="E923" s="24">
        <f ca="1">ABS(E$5-'4JSON'!E917)</f>
        <v>2</v>
      </c>
      <c r="F923" s="24">
        <f ca="1">ABS(F$5-'4JSON'!F917)</f>
        <v>3</v>
      </c>
      <c r="G923" s="24">
        <f ca="1">ABS(G$5-'4JSON'!G917)</f>
        <v>2</v>
      </c>
      <c r="H923" s="24">
        <f ca="1">ABS(H$5-'4JSON'!H917)</f>
        <v>3</v>
      </c>
      <c r="I923" s="24">
        <f>ABS(I$5-'4JSON'!I917)</f>
        <v>0</v>
      </c>
      <c r="J923" s="24">
        <f>ABS(J$5-'4JSON'!J917)</f>
        <v>0</v>
      </c>
      <c r="K923" s="24">
        <f>ABS(K$5-'4JSON'!K917)</f>
        <v>0</v>
      </c>
      <c r="L923" s="24">
        <f>ABS(L$5-'4JSON'!L917)</f>
        <v>0</v>
      </c>
      <c r="M923" s="53" t="e">
        <f t="shared" ca="1" si="11"/>
        <v>#VALUE!</v>
      </c>
      <c r="N923" s="56" t="e">
        <f t="shared" ca="1" si="12"/>
        <v>#VALUE!</v>
      </c>
      <c r="P923" s="51"/>
      <c r="Q923" s="51"/>
      <c r="S923" s="51"/>
      <c r="T923" s="51"/>
      <c r="Z923" s="55" t="str">
        <f t="shared" si="13"/>
        <v>DIM</v>
      </c>
      <c r="AF923" s="51"/>
      <c r="AG923" s="51"/>
      <c r="AH923" s="51"/>
      <c r="AI923" s="52"/>
      <c r="AJ923" s="52"/>
      <c r="AK923" s="52"/>
      <c r="AL923" s="51"/>
      <c r="AM923" s="51"/>
      <c r="AN923" s="51"/>
      <c r="AO923" s="52"/>
      <c r="AP923" s="52"/>
      <c r="AQ923" s="52"/>
      <c r="AR923" s="51"/>
      <c r="AS923" s="51"/>
      <c r="AT923" s="51"/>
      <c r="AU923" s="52"/>
      <c r="AV923" s="52"/>
      <c r="AW923" s="52"/>
      <c r="AX923" s="51"/>
      <c r="AY923" s="51"/>
      <c r="AZ923" s="51"/>
      <c r="BA923" s="52"/>
      <c r="BB923" s="52"/>
      <c r="BC923" s="52"/>
    </row>
    <row r="924" spans="1:55" ht="13" x14ac:dyDescent="0.3">
      <c r="A924" s="23">
        <f>'4JSON'!A918</f>
        <v>12013</v>
      </c>
      <c r="B924" s="20" t="str">
        <f>'4JSON'!B918</f>
        <v>Primary Production Managers (Except Agriculture)</v>
      </c>
      <c r="C924" s="24" t="str">
        <f>'4JSON'!D918</f>
        <v>DIM</v>
      </c>
      <c r="D924" s="24" t="e">
        <f ca="1">ABS(D$5-'4JSON'!C918)</f>
        <v>#VALUE!</v>
      </c>
      <c r="E924" s="24">
        <f ca="1">ABS(E$5-'4JSON'!E918)</f>
        <v>2</v>
      </c>
      <c r="F924" s="24">
        <f ca="1">ABS(F$5-'4JSON'!F918)</f>
        <v>3</v>
      </c>
      <c r="G924" s="24">
        <f ca="1">ABS(G$5-'4JSON'!G918)</f>
        <v>2</v>
      </c>
      <c r="H924" s="24">
        <f ca="1">ABS(H$5-'4JSON'!H918)</f>
        <v>3</v>
      </c>
      <c r="I924" s="24">
        <f>ABS(I$5-'4JSON'!I918)</f>
        <v>0</v>
      </c>
      <c r="J924" s="24">
        <f>ABS(J$5-'4JSON'!J918)</f>
        <v>0</v>
      </c>
      <c r="K924" s="24">
        <f>ABS(K$5-'4JSON'!K918)</f>
        <v>0</v>
      </c>
      <c r="L924" s="24">
        <f>ABS(L$5-'4JSON'!L918)</f>
        <v>0</v>
      </c>
      <c r="M924" s="53" t="e">
        <f t="shared" ca="1" si="11"/>
        <v>#VALUE!</v>
      </c>
      <c r="N924" s="56" t="e">
        <f t="shared" ca="1" si="12"/>
        <v>#VALUE!</v>
      </c>
      <c r="P924" s="51"/>
      <c r="Q924" s="51"/>
      <c r="S924" s="51"/>
      <c r="T924" s="51"/>
      <c r="Z924" s="55" t="str">
        <f t="shared" si="13"/>
        <v>DIM</v>
      </c>
      <c r="AF924" s="51"/>
      <c r="AG924" s="51"/>
      <c r="AH924" s="51"/>
      <c r="AI924" s="52"/>
      <c r="AJ924" s="52"/>
      <c r="AK924" s="52"/>
      <c r="AL924" s="51"/>
      <c r="AM924" s="51"/>
      <c r="AN924" s="51"/>
      <c r="AO924" s="52"/>
      <c r="AP924" s="52"/>
      <c r="AQ924" s="52"/>
      <c r="AR924" s="51"/>
      <c r="AS924" s="51"/>
      <c r="AT924" s="51"/>
      <c r="AU924" s="52"/>
      <c r="AV924" s="52"/>
      <c r="AW924" s="52"/>
      <c r="AX924" s="51"/>
      <c r="AY924" s="51"/>
      <c r="AZ924" s="51"/>
      <c r="BA924" s="52"/>
      <c r="BB924" s="52"/>
      <c r="BC924" s="52"/>
    </row>
    <row r="925" spans="1:55" ht="13" x14ac:dyDescent="0.3">
      <c r="A925" s="23">
        <f>'4JSON'!A919</f>
        <v>90011</v>
      </c>
      <c r="B925" s="20" t="str">
        <f>'4JSON'!B919</f>
        <v>Waste Systems Managers</v>
      </c>
      <c r="C925" s="24" t="str">
        <f>'4JSON'!D919</f>
        <v>DIM</v>
      </c>
      <c r="D925" s="24" t="e">
        <f ca="1">ABS(D$5-'4JSON'!C919)</f>
        <v>#VALUE!</v>
      </c>
      <c r="E925" s="24">
        <f ca="1">ABS(E$5-'4JSON'!E919)</f>
        <v>2</v>
      </c>
      <c r="F925" s="24">
        <f ca="1">ABS(F$5-'4JSON'!F919)</f>
        <v>3</v>
      </c>
      <c r="G925" s="24">
        <f ca="1">ABS(G$5-'4JSON'!G919)</f>
        <v>2</v>
      </c>
      <c r="H925" s="24">
        <f ca="1">ABS(H$5-'4JSON'!H919)</f>
        <v>3</v>
      </c>
      <c r="I925" s="24">
        <f>ABS(I$5-'4JSON'!I919)</f>
        <v>0</v>
      </c>
      <c r="J925" s="24">
        <f>ABS(J$5-'4JSON'!J919)</f>
        <v>0</v>
      </c>
      <c r="K925" s="24">
        <f>ABS(K$5-'4JSON'!K919)</f>
        <v>0</v>
      </c>
      <c r="L925" s="24">
        <f>ABS(L$5-'4JSON'!L919)</f>
        <v>0</v>
      </c>
      <c r="M925" s="53" t="e">
        <f t="shared" ca="1" si="11"/>
        <v>#VALUE!</v>
      </c>
      <c r="N925" s="56" t="e">
        <f t="shared" ca="1" si="12"/>
        <v>#VALUE!</v>
      </c>
      <c r="P925" s="51"/>
      <c r="Q925" s="51"/>
      <c r="S925" s="51"/>
      <c r="T925" s="51"/>
      <c r="Z925" s="55" t="str">
        <f t="shared" si="13"/>
        <v>DIM</v>
      </c>
      <c r="AF925" s="51"/>
      <c r="AG925" s="51"/>
      <c r="AH925" s="51"/>
      <c r="AI925" s="52"/>
      <c r="AJ925" s="52"/>
      <c r="AK925" s="52"/>
      <c r="AL925" s="51"/>
      <c r="AM925" s="51"/>
      <c r="AN925" s="51"/>
      <c r="AO925" s="52"/>
      <c r="AP925" s="52"/>
      <c r="AQ925" s="52"/>
      <c r="AR925" s="51"/>
      <c r="AS925" s="51"/>
      <c r="AT925" s="51"/>
      <c r="AU925" s="52"/>
      <c r="AV925" s="52"/>
      <c r="AW925" s="52"/>
      <c r="AX925" s="51"/>
      <c r="AY925" s="51"/>
      <c r="AZ925" s="51"/>
      <c r="BA925" s="52"/>
      <c r="BB925" s="52"/>
      <c r="BC925" s="52"/>
    </row>
    <row r="926" spans="1:55" ht="13" x14ac:dyDescent="0.3">
      <c r="A926" s="23">
        <f>'4JSON'!A920</f>
        <v>90011</v>
      </c>
      <c r="B926" s="20" t="str">
        <f>'4JSON'!B920</f>
        <v>Water Pollution Control Managers</v>
      </c>
      <c r="C926" s="24" t="str">
        <f>'4JSON'!D920</f>
        <v>DIM</v>
      </c>
      <c r="D926" s="24" t="e">
        <f ca="1">ABS(D$5-'4JSON'!C920)</f>
        <v>#VALUE!</v>
      </c>
      <c r="E926" s="24">
        <f ca="1">ABS(E$5-'4JSON'!E920)</f>
        <v>2</v>
      </c>
      <c r="F926" s="24">
        <f ca="1">ABS(F$5-'4JSON'!F920)</f>
        <v>3</v>
      </c>
      <c r="G926" s="24">
        <f ca="1">ABS(G$5-'4JSON'!G920)</f>
        <v>2</v>
      </c>
      <c r="H926" s="24">
        <f ca="1">ABS(H$5-'4JSON'!H920)</f>
        <v>3</v>
      </c>
      <c r="I926" s="24">
        <f>ABS(I$5-'4JSON'!I920)</f>
        <v>0</v>
      </c>
      <c r="J926" s="24">
        <f>ABS(J$5-'4JSON'!J920)</f>
        <v>0</v>
      </c>
      <c r="K926" s="24">
        <f>ABS(K$5-'4JSON'!K920)</f>
        <v>0</v>
      </c>
      <c r="L926" s="24">
        <f>ABS(L$5-'4JSON'!L920)</f>
        <v>0</v>
      </c>
      <c r="M926" s="53" t="e">
        <f t="shared" ca="1" si="11"/>
        <v>#VALUE!</v>
      </c>
      <c r="N926" s="56" t="e">
        <f t="shared" ca="1" si="12"/>
        <v>#VALUE!</v>
      </c>
      <c r="P926" s="51"/>
      <c r="Q926" s="51"/>
      <c r="S926" s="51"/>
      <c r="T926" s="51"/>
      <c r="Z926" s="55" t="str">
        <f t="shared" si="13"/>
        <v>DIM</v>
      </c>
      <c r="AF926" s="51"/>
      <c r="AG926" s="51"/>
      <c r="AH926" s="51"/>
      <c r="AI926" s="52"/>
      <c r="AJ926" s="52"/>
      <c r="AK926" s="52"/>
      <c r="AL926" s="51"/>
      <c r="AM926" s="51"/>
      <c r="AN926" s="51"/>
      <c r="AO926" s="52"/>
      <c r="AP926" s="52"/>
      <c r="AQ926" s="52"/>
      <c r="AR926" s="51"/>
      <c r="AS926" s="51"/>
      <c r="AT926" s="51"/>
      <c r="AU926" s="52"/>
      <c r="AV926" s="52"/>
      <c r="AW926" s="52"/>
      <c r="AX926" s="51"/>
      <c r="AY926" s="51"/>
      <c r="AZ926" s="51"/>
      <c r="BA926" s="52"/>
      <c r="BB926" s="52"/>
      <c r="BC926" s="52"/>
    </row>
    <row r="927" spans="1:55" ht="13" x14ac:dyDescent="0.3">
      <c r="A927" s="23">
        <f>'4JSON'!A921</f>
        <v>90011</v>
      </c>
      <c r="B927" s="20" t="str">
        <f>'4JSON'!B921</f>
        <v>Water Supply Managers</v>
      </c>
      <c r="C927" s="24" t="str">
        <f>'4JSON'!D921</f>
        <v>DIM</v>
      </c>
      <c r="D927" s="24" t="e">
        <f ca="1">ABS(D$5-'4JSON'!C921)</f>
        <v>#VALUE!</v>
      </c>
      <c r="E927" s="24">
        <f ca="1">ABS(E$5-'4JSON'!E921)</f>
        <v>2</v>
      </c>
      <c r="F927" s="24">
        <f ca="1">ABS(F$5-'4JSON'!F921)</f>
        <v>3</v>
      </c>
      <c r="G927" s="24">
        <f ca="1">ABS(G$5-'4JSON'!G921)</f>
        <v>2</v>
      </c>
      <c r="H927" s="24">
        <f ca="1">ABS(H$5-'4JSON'!H921)</f>
        <v>3</v>
      </c>
      <c r="I927" s="24">
        <f>ABS(I$5-'4JSON'!I921)</f>
        <v>0</v>
      </c>
      <c r="J927" s="24">
        <f>ABS(J$5-'4JSON'!J921)</f>
        <v>0</v>
      </c>
      <c r="K927" s="24">
        <f>ABS(K$5-'4JSON'!K921)</f>
        <v>0</v>
      </c>
      <c r="L927" s="24">
        <f>ABS(L$5-'4JSON'!L921)</f>
        <v>0</v>
      </c>
      <c r="M927" s="53" t="e">
        <f t="shared" ca="1" si="11"/>
        <v>#VALUE!</v>
      </c>
      <c r="N927" s="56" t="e">
        <f t="shared" ca="1" si="12"/>
        <v>#VALUE!</v>
      </c>
      <c r="P927" s="51"/>
      <c r="Q927" s="51"/>
      <c r="S927" s="51"/>
      <c r="T927" s="51"/>
      <c r="Z927" s="55" t="str">
        <f t="shared" si="13"/>
        <v>DIM</v>
      </c>
      <c r="AF927" s="51"/>
      <c r="AG927" s="51"/>
      <c r="AH927" s="51"/>
      <c r="AI927" s="52"/>
      <c r="AJ927" s="52"/>
      <c r="AK927" s="52"/>
      <c r="AL927" s="51"/>
      <c r="AM927" s="51"/>
      <c r="AN927" s="51"/>
      <c r="AO927" s="52"/>
      <c r="AP927" s="52"/>
      <c r="AQ927" s="52"/>
      <c r="AR927" s="51"/>
      <c r="AS927" s="51"/>
      <c r="AT927" s="51"/>
      <c r="AU927" s="52"/>
      <c r="AV927" s="52"/>
      <c r="AW927" s="52"/>
      <c r="AX927" s="51"/>
      <c r="AY927" s="51"/>
      <c r="AZ927" s="51"/>
      <c r="BA927" s="52"/>
      <c r="BB927" s="52"/>
      <c r="BC927" s="52"/>
    </row>
    <row r="928" spans="1:55" ht="13" x14ac:dyDescent="0.3">
      <c r="A928" s="23">
        <f>'4JSON'!A922</f>
        <v>51121</v>
      </c>
      <c r="B928" s="20" t="str">
        <f>'4JSON'!B922</f>
        <v>Arrangers</v>
      </c>
      <c r="C928" s="24" t="str">
        <f>'4JSON'!D922</f>
        <v>DIm</v>
      </c>
      <c r="D928" s="24" t="e">
        <f ca="1">ABS(D$5-'4JSON'!C922)</f>
        <v>#VALUE!</v>
      </c>
      <c r="E928" s="24">
        <f ca="1">ABS(E$5-'4JSON'!E922)</f>
        <v>2</v>
      </c>
      <c r="F928" s="24">
        <f ca="1">ABS(F$5-'4JSON'!F922)</f>
        <v>3</v>
      </c>
      <c r="G928" s="24">
        <f ca="1">ABS(G$5-'4JSON'!G922)</f>
        <v>2</v>
      </c>
      <c r="H928" s="24">
        <f ca="1">ABS(H$5-'4JSON'!H922)</f>
        <v>3</v>
      </c>
      <c r="I928" s="24">
        <f>ABS(I$5-'4JSON'!I922)</f>
        <v>0</v>
      </c>
      <c r="J928" s="24">
        <f>ABS(J$5-'4JSON'!J922)</f>
        <v>0</v>
      </c>
      <c r="K928" s="24">
        <f>ABS(K$5-'4JSON'!K922)</f>
        <v>0</v>
      </c>
      <c r="L928" s="24">
        <f>ABS(L$5-'4JSON'!L922)</f>
        <v>0</v>
      </c>
      <c r="M928" s="53" t="e">
        <f t="shared" ca="1" si="11"/>
        <v>#VALUE!</v>
      </c>
      <c r="N928" s="56" t="e">
        <f t="shared" ca="1" si="12"/>
        <v>#VALUE!</v>
      </c>
      <c r="P928" s="51"/>
      <c r="Q928" s="51"/>
      <c r="S928" s="51"/>
      <c r="T928" s="51"/>
      <c r="Z928" s="55" t="str">
        <f t="shared" si="13"/>
        <v>DIM</v>
      </c>
      <c r="AF928" s="51"/>
      <c r="AG928" s="51"/>
      <c r="AH928" s="51"/>
      <c r="AI928" s="52"/>
      <c r="AJ928" s="52"/>
      <c r="AK928" s="52"/>
      <c r="AL928" s="51"/>
      <c r="AM928" s="51"/>
      <c r="AN928" s="51"/>
      <c r="AO928" s="52"/>
      <c r="AP928" s="52"/>
      <c r="AQ928" s="52"/>
      <c r="AR928" s="51"/>
      <c r="AS928" s="51"/>
      <c r="AT928" s="51"/>
      <c r="AU928" s="52"/>
      <c r="AV928" s="52"/>
      <c r="AW928" s="52"/>
      <c r="AX928" s="51"/>
      <c r="AY928" s="51"/>
      <c r="AZ928" s="51"/>
      <c r="BA928" s="52"/>
      <c r="BB928" s="52"/>
      <c r="BC928" s="52"/>
    </row>
    <row r="929" spans="1:55" ht="13" x14ac:dyDescent="0.3">
      <c r="A929" s="23">
        <f>'4JSON'!A923</f>
        <v>51101</v>
      </c>
      <c r="B929" s="20" t="str">
        <f>'4JSON'!B923</f>
        <v>Conservators</v>
      </c>
      <c r="C929" s="24" t="str">
        <f>'4JSON'!D923</f>
        <v>Dim</v>
      </c>
      <c r="D929" s="24" t="e">
        <f ca="1">ABS(D$5-'4JSON'!C923)</f>
        <v>#VALUE!</v>
      </c>
      <c r="E929" s="24">
        <f ca="1">ABS(E$5-'4JSON'!E923)</f>
        <v>2</v>
      </c>
      <c r="F929" s="24">
        <f ca="1">ABS(F$5-'4JSON'!F923)</f>
        <v>3</v>
      </c>
      <c r="G929" s="24">
        <f ca="1">ABS(G$5-'4JSON'!G923)</f>
        <v>2</v>
      </c>
      <c r="H929" s="24">
        <f ca="1">ABS(H$5-'4JSON'!H923)</f>
        <v>3</v>
      </c>
      <c r="I929" s="24">
        <f>ABS(I$5-'4JSON'!I923)</f>
        <v>0</v>
      </c>
      <c r="J929" s="24">
        <f>ABS(J$5-'4JSON'!J923)</f>
        <v>0</v>
      </c>
      <c r="K929" s="24">
        <f>ABS(K$5-'4JSON'!K923)</f>
        <v>0</v>
      </c>
      <c r="L929" s="24">
        <f>ABS(L$5-'4JSON'!L923)</f>
        <v>0</v>
      </c>
      <c r="M929" s="53" t="e">
        <f t="shared" ca="1" si="11"/>
        <v>#VALUE!</v>
      </c>
      <c r="N929" s="56" t="e">
        <f t="shared" ca="1" si="12"/>
        <v>#VALUE!</v>
      </c>
      <c r="P929" s="51"/>
      <c r="Q929" s="51"/>
      <c r="S929" s="51"/>
      <c r="T929" s="51"/>
      <c r="Z929" s="55" t="str">
        <f t="shared" si="13"/>
        <v>DIM</v>
      </c>
      <c r="AF929" s="51"/>
      <c r="AG929" s="51"/>
      <c r="AH929" s="51"/>
      <c r="AI929" s="52"/>
      <c r="AJ929" s="52"/>
      <c r="AK929" s="52"/>
      <c r="AL929" s="51"/>
      <c r="AM929" s="51"/>
      <c r="AN929" s="51"/>
      <c r="AO929" s="52"/>
      <c r="AP929" s="52"/>
      <c r="AQ929" s="52"/>
      <c r="AR929" s="51"/>
      <c r="AS929" s="51"/>
      <c r="AT929" s="51"/>
      <c r="AU929" s="52"/>
      <c r="AV929" s="52"/>
      <c r="AW929" s="52"/>
      <c r="AX929" s="51"/>
      <c r="AY929" s="51"/>
      <c r="AZ929" s="51"/>
      <c r="BA929" s="52"/>
      <c r="BB929" s="52"/>
      <c r="BC929" s="52"/>
    </row>
    <row r="930" spans="1:55" ht="13" x14ac:dyDescent="0.3">
      <c r="A930" s="23">
        <f>'4JSON'!A924</f>
        <v>92012</v>
      </c>
      <c r="B930" s="20" t="str">
        <f>'4JSON'!B924</f>
        <v>Supervisors, Food, Beverage and Tobacco Processing</v>
      </c>
      <c r="C930" s="24" t="str">
        <f>'4JSON'!D924</f>
        <v>Dim</v>
      </c>
      <c r="D930" s="24" t="e">
        <f ca="1">ABS(D$5-'4JSON'!C924)</f>
        <v>#VALUE!</v>
      </c>
      <c r="E930" s="24">
        <f ca="1">ABS(E$5-'4JSON'!E924)</f>
        <v>2</v>
      </c>
      <c r="F930" s="24">
        <f ca="1">ABS(F$5-'4JSON'!F924)</f>
        <v>3</v>
      </c>
      <c r="G930" s="24">
        <f ca="1">ABS(G$5-'4JSON'!G924)</f>
        <v>2</v>
      </c>
      <c r="H930" s="24">
        <f ca="1">ABS(H$5-'4JSON'!H924)</f>
        <v>3</v>
      </c>
      <c r="I930" s="24">
        <f>ABS(I$5-'4JSON'!I924)</f>
        <v>0</v>
      </c>
      <c r="J930" s="24">
        <f>ABS(J$5-'4JSON'!J924)</f>
        <v>0</v>
      </c>
      <c r="K930" s="24">
        <f>ABS(K$5-'4JSON'!K924)</f>
        <v>0</v>
      </c>
      <c r="L930" s="24">
        <f>ABS(L$5-'4JSON'!L924)</f>
        <v>0</v>
      </c>
      <c r="M930" s="53" t="e">
        <f t="shared" ca="1" si="11"/>
        <v>#VALUE!</v>
      </c>
      <c r="N930" s="56" t="e">
        <f t="shared" ca="1" si="12"/>
        <v>#VALUE!</v>
      </c>
      <c r="P930" s="51"/>
      <c r="Q930" s="51"/>
      <c r="S930" s="51"/>
      <c r="T930" s="51"/>
      <c r="Z930" s="55" t="str">
        <f t="shared" si="13"/>
        <v>DIM</v>
      </c>
      <c r="AF930" s="51"/>
      <c r="AG930" s="51"/>
      <c r="AH930" s="51"/>
      <c r="AI930" s="52"/>
      <c r="AJ930" s="52"/>
      <c r="AK930" s="52"/>
      <c r="AL930" s="51"/>
      <c r="AM930" s="51"/>
      <c r="AN930" s="51"/>
      <c r="AO930" s="52"/>
      <c r="AP930" s="52"/>
      <c r="AQ930" s="52"/>
      <c r="AR930" s="51"/>
      <c r="AS930" s="51"/>
      <c r="AT930" s="51"/>
      <c r="AU930" s="52"/>
      <c r="AV930" s="52"/>
      <c r="AW930" s="52"/>
      <c r="AX930" s="51"/>
      <c r="AY930" s="51"/>
      <c r="AZ930" s="51"/>
      <c r="BA930" s="52"/>
      <c r="BB930" s="52"/>
      <c r="BC930" s="52"/>
    </row>
  </sheetData>
  <mergeCells count="2">
    <mergeCell ref="P6:Q6"/>
    <mergeCell ref="S6:T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W930"/>
  <sheetViews>
    <sheetView workbookViewId="0"/>
  </sheetViews>
  <sheetFormatPr defaultColWidth="12.6328125" defaultRowHeight="15" customHeight="1" x14ac:dyDescent="0.25"/>
  <cols>
    <col min="1" max="1" width="8" customWidth="1"/>
    <col min="2" max="2" width="31.453125" customWidth="1"/>
    <col min="3" max="3" width="11.08984375" customWidth="1"/>
    <col min="4" max="13" width="4.90625" hidden="1" customWidth="1"/>
    <col min="14" max="14" width="12.6328125" hidden="1"/>
    <col min="15" max="15" width="4.26953125" hidden="1" customWidth="1"/>
    <col min="16" max="16" width="10.453125" hidden="1" customWidth="1"/>
    <col min="17" max="17" width="12.6328125" hidden="1"/>
    <col min="18" max="18" width="3.6328125" hidden="1" customWidth="1"/>
    <col min="19" max="19" width="12.6328125" hidden="1"/>
    <col min="20" max="20" width="12.26953125" hidden="1" customWidth="1"/>
    <col min="21" max="23" width="12.6328125" hidden="1"/>
    <col min="24" max="24" width="2.6328125" hidden="1" customWidth="1"/>
    <col min="25" max="25" width="6.26953125" hidden="1" customWidth="1"/>
    <col min="26" max="26" width="7.08984375" hidden="1" customWidth="1"/>
    <col min="27" max="27" width="5.08984375" customWidth="1"/>
    <col min="28" max="28" width="6.90625" customWidth="1"/>
    <col min="29" max="29" width="4.6328125" customWidth="1"/>
    <col min="30" max="30" width="3.08984375" customWidth="1"/>
    <col min="31" max="31" width="4.7265625" customWidth="1"/>
    <col min="32" max="32" width="8.453125" customWidth="1"/>
    <col min="34" max="34" width="4.90625" customWidth="1"/>
    <col min="35" max="35" width="8.36328125" customWidth="1"/>
    <col min="37" max="37" width="4.36328125" customWidth="1"/>
    <col min="38" max="38" width="8.453125" customWidth="1"/>
    <col min="40" max="40" width="6.36328125" customWidth="1"/>
    <col min="41" max="41" width="8.36328125" customWidth="1"/>
    <col min="43" max="43" width="5" customWidth="1"/>
    <col min="44" max="44" width="9" customWidth="1"/>
    <col min="46" max="46" width="5.08984375" customWidth="1"/>
  </cols>
  <sheetData>
    <row r="1" spans="1:49" ht="15" customHeight="1" x14ac:dyDescent="0.25">
      <c r="P1" s="50"/>
      <c r="Q1" s="50"/>
      <c r="S1" s="50"/>
      <c r="T1" s="50"/>
      <c r="AF1" s="51"/>
      <c r="AG1" s="51"/>
      <c r="AH1" s="51">
        <v>100</v>
      </c>
      <c r="AI1" s="52"/>
      <c r="AJ1" s="52"/>
      <c r="AK1" s="52">
        <v>98</v>
      </c>
      <c r="AL1" s="51"/>
      <c r="AM1" s="51"/>
      <c r="AN1" s="51" t="s">
        <v>279</v>
      </c>
      <c r="AO1" s="52"/>
      <c r="AP1" s="52"/>
      <c r="AQ1" s="52">
        <v>95</v>
      </c>
      <c r="AR1" s="51"/>
      <c r="AS1" s="51"/>
      <c r="AT1" s="51"/>
      <c r="AU1" s="52"/>
      <c r="AV1" s="52"/>
      <c r="AW1" s="52"/>
    </row>
    <row r="2" spans="1:49" ht="15" customHeight="1" x14ac:dyDescent="0.25">
      <c r="P2" s="50"/>
      <c r="Q2" s="50"/>
      <c r="S2" s="50"/>
      <c r="T2" s="50"/>
      <c r="AF2" s="51"/>
      <c r="AG2" s="51"/>
      <c r="AH2" s="51"/>
      <c r="AI2" s="52"/>
      <c r="AJ2" s="52"/>
      <c r="AK2" s="52"/>
      <c r="AL2" s="51"/>
      <c r="AM2" s="51"/>
      <c r="AN2" s="51"/>
      <c r="AO2" s="52"/>
      <c r="AP2" s="52"/>
      <c r="AQ2" s="52"/>
      <c r="AR2" s="51"/>
      <c r="AS2" s="51"/>
      <c r="AT2" s="51"/>
      <c r="AU2" s="52"/>
      <c r="AV2" s="52"/>
      <c r="AW2" s="52"/>
    </row>
    <row r="3" spans="1:49" ht="15" customHeight="1" x14ac:dyDescent="0.25">
      <c r="P3" s="50"/>
      <c r="Q3" s="50"/>
      <c r="S3" s="50"/>
      <c r="T3" s="50"/>
      <c r="AF3" s="51"/>
      <c r="AG3" s="51"/>
      <c r="AH3" s="51"/>
      <c r="AI3" s="52"/>
      <c r="AJ3" s="52"/>
      <c r="AK3" s="52"/>
      <c r="AL3" s="51"/>
      <c r="AM3" s="51"/>
      <c r="AN3" s="51"/>
      <c r="AO3" s="52"/>
      <c r="AP3" s="52"/>
      <c r="AQ3" s="52"/>
      <c r="AR3" s="51"/>
      <c r="AS3" s="51"/>
      <c r="AT3" s="51"/>
      <c r="AU3" s="52"/>
      <c r="AV3" s="52"/>
      <c r="AW3" s="52"/>
    </row>
    <row r="4" spans="1:49" ht="15" customHeight="1" x14ac:dyDescent="0.25">
      <c r="P4" s="50"/>
      <c r="Q4" s="50"/>
      <c r="S4" s="50"/>
      <c r="T4" s="50"/>
      <c r="AF4" s="51"/>
      <c r="AG4" s="51"/>
      <c r="AH4" s="51"/>
      <c r="AI4" s="52"/>
      <c r="AJ4" s="52"/>
      <c r="AK4" s="52"/>
      <c r="AL4" s="51"/>
      <c r="AM4" s="51"/>
      <c r="AN4" s="51"/>
      <c r="AO4" s="52"/>
      <c r="AP4" s="52"/>
      <c r="AQ4" s="52"/>
      <c r="AR4" s="51"/>
      <c r="AS4" s="51"/>
      <c r="AT4" s="51"/>
      <c r="AU4" s="52"/>
      <c r="AV4" s="52"/>
      <c r="AW4" s="52"/>
    </row>
    <row r="5" spans="1:49" ht="13" x14ac:dyDescent="0.3">
      <c r="B5" s="53"/>
      <c r="C5" s="23"/>
      <c r="D5" s="23"/>
      <c r="E5" s="23"/>
      <c r="F5" s="23"/>
      <c r="G5" s="23"/>
      <c r="H5" s="23"/>
      <c r="I5" s="23"/>
      <c r="J5" s="23"/>
      <c r="K5" s="23"/>
      <c r="L5" s="23"/>
      <c r="M5" s="53"/>
      <c r="N5" s="23"/>
      <c r="P5" s="50"/>
      <c r="Q5" s="50"/>
      <c r="S5" s="50"/>
      <c r="T5" s="50">
        <f ca="1">SUM(T8:T105)</f>
        <v>4350</v>
      </c>
      <c r="AF5" s="51"/>
      <c r="AG5" s="51"/>
      <c r="AH5" s="51"/>
      <c r="AI5" s="52"/>
      <c r="AJ5" s="52"/>
      <c r="AK5" s="52"/>
      <c r="AL5" s="51"/>
      <c r="AM5" s="51"/>
      <c r="AN5" s="51"/>
      <c r="AO5" s="52"/>
      <c r="AP5" s="52"/>
      <c r="AQ5" s="52"/>
      <c r="AR5" s="51"/>
      <c r="AS5" s="51"/>
      <c r="AT5" s="51"/>
      <c r="AU5" s="52"/>
      <c r="AV5" s="52"/>
      <c r="AW5" s="52"/>
    </row>
    <row r="6" spans="1:49" ht="13" x14ac:dyDescent="0.3"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P6" s="96" t="s">
        <v>168</v>
      </c>
      <c r="Q6" s="92"/>
      <c r="S6" s="96" t="s">
        <v>169</v>
      </c>
      <c r="T6" s="92"/>
      <c r="Y6" s="55" t="str">
        <f>UPPER('WorkP-NewQOrder'!T18)</f>
        <v>OIS</v>
      </c>
      <c r="Z6" s="55">
        <f>SUMPRODUCT(--(EXACT(Y6,UPPER('Helper-WorkP'!C$8:C930))))</f>
        <v>2</v>
      </c>
      <c r="AB6" s="55" t="str">
        <f ca="1">IFERROR(__xludf.DUMMYFUNCTION("query(Y6:Z11,""select Y,Z Where Z&gt;0"")"),"OIS")</f>
        <v>OIS</v>
      </c>
      <c r="AC6" s="55">
        <f ca="1">IFERROR(__xludf.DUMMYFUNCTION("""COMPUTED_VALUE"""),2)</f>
        <v>2</v>
      </c>
      <c r="AF6" s="51"/>
      <c r="AG6" s="51"/>
      <c r="AH6" s="51"/>
      <c r="AI6" s="52"/>
      <c r="AJ6" s="52"/>
      <c r="AK6" s="52"/>
      <c r="AL6" s="51"/>
      <c r="AM6" s="51"/>
      <c r="AN6" s="51"/>
      <c r="AO6" s="52"/>
      <c r="AP6" s="52"/>
      <c r="AQ6" s="52"/>
      <c r="AR6" s="51"/>
      <c r="AS6" s="51"/>
      <c r="AT6" s="51"/>
      <c r="AU6" s="52"/>
      <c r="AV6" s="52"/>
      <c r="AW6" s="52"/>
    </row>
    <row r="7" spans="1:49" ht="13" x14ac:dyDescent="0.3">
      <c r="A7" s="20" t="s">
        <v>43</v>
      </c>
      <c r="B7" s="20" t="s">
        <v>44</v>
      </c>
      <c r="C7" s="20" t="s">
        <v>170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P7" s="54" t="s">
        <v>45</v>
      </c>
      <c r="Q7" s="54" t="s">
        <v>181</v>
      </c>
      <c r="S7" s="54" t="s">
        <v>45</v>
      </c>
      <c r="T7" s="54" t="s">
        <v>181</v>
      </c>
      <c r="Y7" s="55" t="str">
        <f>UPPER('WorkP-NewQOrder'!T22)</f>
        <v>OSI</v>
      </c>
      <c r="Z7" s="55">
        <f>SUMPRODUCT(--(EXACT(Y7,UPPER('Helper-WorkP'!C$8:C930))))</f>
        <v>1</v>
      </c>
      <c r="AB7" s="55" t="str">
        <f ca="1">IFERROR(__xludf.DUMMYFUNCTION("""COMPUTED_VALUE"""),"OSI")</f>
        <v>OSI</v>
      </c>
      <c r="AC7" s="55">
        <f ca="1">IFERROR(__xludf.DUMMYFUNCTION("""COMPUTED_VALUE"""),1)</f>
        <v>1</v>
      </c>
      <c r="AE7" s="55">
        <v>1</v>
      </c>
      <c r="AF7" s="51">
        <f ca="1">IFERROR(__xludf.DUMMYFUNCTION("Query('Helper-WorkP-CaseIns'!A8:C930,""Select A,B,C where C='""&amp;AB6&amp;""' Order by B Asc Limit ""&amp;AC6&amp;"""")"),3141)</f>
        <v>3141</v>
      </c>
      <c r="AG7" s="51" t="str">
        <f ca="1">IFERROR(__xludf.DUMMYFUNCTION("""COMPUTED_VALUE"""),"Audiologists")</f>
        <v>Audiologists</v>
      </c>
      <c r="AH7" s="51" t="str">
        <f ca="1">IFERROR(__xludf.DUMMYFUNCTION("""COMPUTED_VALUE"""),"OIS")</f>
        <v>OIS</v>
      </c>
      <c r="AI7" s="52">
        <f ca="1">IFERROR(__xludf.DUMMYFUNCTION("Query('Helper-WorkP-CaseIns'!A8:C930,""Select A,B,C where C='""&amp;AB7&amp;""' Order by B Asc Limit ""&amp;AC7&amp;"""")"),6221)</f>
        <v>6221</v>
      </c>
      <c r="AJ7" s="52" t="str">
        <f ca="1">IFERROR(__xludf.DUMMYFUNCTION("""COMPUTED_VALUE"""),"Technical Sales Specialists - Wholesale Trade")</f>
        <v>Technical Sales Specialists - Wholesale Trade</v>
      </c>
      <c r="AK7" s="52" t="str">
        <f ca="1">IFERROR(__xludf.DUMMYFUNCTION("""COMPUTED_VALUE"""),"OSI")</f>
        <v>OSI</v>
      </c>
      <c r="AL7" s="51">
        <f ca="1">IFERROR(__xludf.DUMMYFUNCTION("Query('Helper-WorkP-CaseIns'!A8:C930,""Select A,B,C where C='""&amp;AB8&amp;""' Order by B Asc Limit ""&amp;AC8&amp;"""")"),5244)</f>
        <v>5244</v>
      </c>
      <c r="AM7" s="51" t="str">
        <f ca="1">IFERROR(__xludf.DUMMYFUNCTION("""COMPUTED_VALUE"""),"Artistic Floral Arrangers")</f>
        <v>Artistic Floral Arrangers</v>
      </c>
      <c r="AN7" s="51" t="str">
        <f ca="1">IFERROR(__xludf.DUMMYFUNCTION("""COMPUTED_VALUE"""),"IOS")</f>
        <v>IOS</v>
      </c>
      <c r="AO7" s="52">
        <f ca="1">IFERROR(__xludf.DUMMYFUNCTION("Query('Helper-WorkP-CaseIns'!A8:C930,""Select A,B,C where C='""&amp;AB9&amp;""' Order by B Asc Limit ""&amp;AC9&amp;"""")"),5232)</f>
        <v>5232</v>
      </c>
      <c r="AP7" s="52" t="str">
        <f ca="1">IFERROR(__xludf.DUMMYFUNCTION("""COMPUTED_VALUE"""),"Buskers")</f>
        <v>Buskers</v>
      </c>
      <c r="AQ7" s="52" t="str">
        <f ca="1">IFERROR(__xludf.DUMMYFUNCTION("""COMPUTED_VALUE"""),"ISO")</f>
        <v>ISO</v>
      </c>
      <c r="AR7" s="51" t="str">
        <f ca="1">IFERROR(__xludf.DUMMYFUNCTION("Query('Helper-WorkP-CaseIns'!A8:C930,""Select A,B,C where C='""&amp;AB10&amp;""' Order by B Asc Limit ""&amp;AC10&amp;"""")"),"#VALUE!")</f>
        <v>#VALUE!</v>
      </c>
      <c r="AS7" s="51"/>
      <c r="AT7" s="51"/>
      <c r="AU7" s="52" t="str">
        <f ca="1">IFERROR(__xludf.DUMMYFUNCTION("Query('Helper-WorkP-CaseIns'!A8:C930,""Select A,B,C where C='""&amp;AB11&amp;""' Order by B Asc Limit ""&amp;AC11&amp;"""")"),"#VALUE!")</f>
        <v>#VALUE!</v>
      </c>
      <c r="AV7" s="52"/>
      <c r="AW7" s="52"/>
    </row>
    <row r="8" spans="1:49" ht="13" x14ac:dyDescent="0.3">
      <c r="A8" s="23">
        <f>'4JSON'!A2</f>
        <v>40021</v>
      </c>
      <c r="B8" s="20" t="str">
        <f>'4JSON'!B2</f>
        <v>School Principals</v>
      </c>
      <c r="C8" s="24" t="str">
        <f>UPPER('4JSON'!D2)</f>
        <v>DMS</v>
      </c>
      <c r="D8" s="24"/>
      <c r="E8" s="24"/>
      <c r="F8" s="24"/>
      <c r="G8" s="24"/>
      <c r="H8" s="24"/>
      <c r="I8" s="24"/>
      <c r="J8" s="24"/>
      <c r="K8" s="24"/>
      <c r="L8" s="24"/>
      <c r="M8" s="53"/>
      <c r="N8" s="56"/>
      <c r="P8" s="51">
        <f ca="1">IFERROR(__xludf.DUMMYFUNCTION("unique(Z8:Z930)"),4)</f>
        <v>4</v>
      </c>
      <c r="Q8" s="51">
        <f t="shared" ref="Q8:Q105" ca="1" si="0">COUNTIF(C$8:C930,P8)</f>
        <v>0</v>
      </c>
      <c r="S8" s="51" t="str">
        <f ca="1">IFERROR(__xludf.DUMMYFUNCTION("unique(C8:C930)"),"DMS")</f>
        <v>DMS</v>
      </c>
      <c r="T8" s="51">
        <f t="shared" ref="T8:T105" ca="1" si="1">SUMPRODUCT(--(EXACT(S8,C$8:C930)))</f>
        <v>40</v>
      </c>
      <c r="Y8" s="55" t="str">
        <f>UPPER('WorkP-NewQOrder'!T26)</f>
        <v>IOS</v>
      </c>
      <c r="Z8" s="55">
        <f>SUMPRODUCT(--(EXACT(Y8,UPPER('Helper-WorkP'!C$8:C930))))</f>
        <v>4</v>
      </c>
      <c r="AB8" s="55" t="str">
        <f ca="1">IFERROR(__xludf.DUMMYFUNCTION("""COMPUTED_VALUE"""),"IOS")</f>
        <v>IOS</v>
      </c>
      <c r="AC8" s="55">
        <f ca="1">IFERROR(__xludf.DUMMYFUNCTION("""COMPUTED_VALUE"""),4)</f>
        <v>4</v>
      </c>
      <c r="AE8" s="55">
        <v>2</v>
      </c>
      <c r="AF8" s="51">
        <f ca="1">IFERROR(__xludf.DUMMYFUNCTION("""COMPUTED_VALUE"""),7247)</f>
        <v>7247</v>
      </c>
      <c r="AG8" s="51" t="str">
        <f ca="1">IFERROR(__xludf.DUMMYFUNCTION("""COMPUTED_VALUE"""),"Cable Television Service Technicians")</f>
        <v>Cable Television Service Technicians</v>
      </c>
      <c r="AH8" s="51" t="str">
        <f ca="1">IFERROR(__xludf.DUMMYFUNCTION("""COMPUTED_VALUE"""),"OIS")</f>
        <v>OIS</v>
      </c>
      <c r="AI8" s="52"/>
      <c r="AJ8" s="52"/>
      <c r="AK8" s="52"/>
      <c r="AL8" s="51">
        <f ca="1">IFERROR(__xludf.DUMMYFUNCTION("""COMPUTED_VALUE"""),3113)</f>
        <v>3113</v>
      </c>
      <c r="AM8" s="51" t="str">
        <f ca="1">IFERROR(__xludf.DUMMYFUNCTION("""COMPUTED_VALUE"""),"Dentists")</f>
        <v>Dentists</v>
      </c>
      <c r="AN8" s="51" t="str">
        <f ca="1">IFERROR(__xludf.DUMMYFUNCTION("""COMPUTED_VALUE"""),"IOS")</f>
        <v>IOS</v>
      </c>
      <c r="AO8" s="52">
        <f ca="1">IFERROR(__xludf.DUMMYFUNCTION("""COMPUTED_VALUE"""),5232)</f>
        <v>5232</v>
      </c>
      <c r="AP8" s="52" t="str">
        <f ca="1">IFERROR(__xludf.DUMMYFUNCTION("""COMPUTED_VALUE"""),"Circus Performers")</f>
        <v>Circus Performers</v>
      </c>
      <c r="AQ8" s="52" t="str">
        <f ca="1">IFERROR(__xludf.DUMMYFUNCTION("""COMPUTED_VALUE"""),"ISO")</f>
        <v>ISO</v>
      </c>
      <c r="AR8" s="51"/>
      <c r="AS8" s="51"/>
      <c r="AT8" s="51"/>
      <c r="AU8" s="52"/>
      <c r="AV8" s="52"/>
      <c r="AW8" s="52"/>
    </row>
    <row r="9" spans="1:49" ht="13" x14ac:dyDescent="0.3">
      <c r="A9" s="23">
        <f>'4JSON'!A3</f>
        <v>40021</v>
      </c>
      <c r="B9" s="20" t="str">
        <f>'4JSON'!B3</f>
        <v>Administrators of Elementary and Secondary Education</v>
      </c>
      <c r="C9" s="24" t="str">
        <f>UPPER('4JSON'!D3)</f>
        <v>DMS</v>
      </c>
      <c r="D9" s="24"/>
      <c r="E9" s="24"/>
      <c r="F9" s="24"/>
      <c r="G9" s="24"/>
      <c r="H9" s="24"/>
      <c r="I9" s="24"/>
      <c r="J9" s="24"/>
      <c r="K9" s="24"/>
      <c r="L9" s="24"/>
      <c r="M9" s="53"/>
      <c r="N9" s="56"/>
      <c r="P9" s="51">
        <f ca="1">IFERROR(__xludf.DUMMYFUNCTION("""COMPUTED_VALUE"""),0)</f>
        <v>0</v>
      </c>
      <c r="Q9" s="51">
        <f t="shared" ca="1" si="0"/>
        <v>0</v>
      </c>
      <c r="S9" s="51" t="str">
        <f ca="1">IFERROR(__xludf.DUMMYFUNCTION("""COMPUTED_VALUE"""),"DSM")</f>
        <v>DSM</v>
      </c>
      <c r="T9" s="51">
        <f t="shared" ca="1" si="1"/>
        <v>5</v>
      </c>
      <c r="Y9" s="55" t="str">
        <f>UPPER('WorkP-NewQOrder'!T30)</f>
        <v>ISO</v>
      </c>
      <c r="Z9" s="55">
        <f>SUMPRODUCT(--(EXACT(Y9,UPPER('Helper-WorkP'!C$8:C930))))</f>
        <v>4</v>
      </c>
      <c r="AB9" s="55" t="str">
        <f ca="1">IFERROR(__xludf.DUMMYFUNCTION("""COMPUTED_VALUE"""),"ISO")</f>
        <v>ISO</v>
      </c>
      <c r="AC9" s="55">
        <f ca="1">IFERROR(__xludf.DUMMYFUNCTION("""COMPUTED_VALUE"""),4)</f>
        <v>4</v>
      </c>
      <c r="AE9" s="55">
        <v>3</v>
      </c>
      <c r="AF9" s="51"/>
      <c r="AG9" s="51"/>
      <c r="AH9" s="51"/>
      <c r="AI9" s="52"/>
      <c r="AJ9" s="52"/>
      <c r="AK9" s="52"/>
      <c r="AL9" s="51">
        <f ca="1">IFERROR(__xludf.DUMMYFUNCTION("""COMPUTED_VALUE"""),6341)</f>
        <v>6341</v>
      </c>
      <c r="AM9" s="51" t="str">
        <f ca="1">IFERROR(__xludf.DUMMYFUNCTION("""COMPUTED_VALUE"""),"Hairstylists")</f>
        <v>Hairstylists</v>
      </c>
      <c r="AN9" s="51" t="str">
        <f ca="1">IFERROR(__xludf.DUMMYFUNCTION("""COMPUTED_VALUE"""),"IOS")</f>
        <v>IOS</v>
      </c>
      <c r="AO9" s="52">
        <f ca="1">IFERROR(__xludf.DUMMYFUNCTION("""COMPUTED_VALUE"""),5232)</f>
        <v>5232</v>
      </c>
      <c r="AP9" s="52" t="str">
        <f ca="1">IFERROR(__xludf.DUMMYFUNCTION("""COMPUTED_VALUE"""),"Magicians and Illusionists")</f>
        <v>Magicians and Illusionists</v>
      </c>
      <c r="AQ9" s="52" t="str">
        <f ca="1">IFERROR(__xludf.DUMMYFUNCTION("""COMPUTED_VALUE"""),"ISO")</f>
        <v>ISO</v>
      </c>
      <c r="AR9" s="51"/>
      <c r="AS9" s="51"/>
      <c r="AT9" s="51"/>
      <c r="AU9" s="52"/>
      <c r="AV9" s="52"/>
      <c r="AW9" s="52"/>
    </row>
    <row r="10" spans="1:49" ht="13" x14ac:dyDescent="0.3">
      <c r="A10" s="23">
        <f>'4JSON'!A4</f>
        <v>40020</v>
      </c>
      <c r="B10" s="20" t="str">
        <f>'4JSON'!B4</f>
        <v>Administrators of Vocational Training Schools</v>
      </c>
      <c r="C10" s="24" t="str">
        <f>UPPER('4JSON'!D4)</f>
        <v>DMS</v>
      </c>
      <c r="D10" s="24"/>
      <c r="E10" s="24"/>
      <c r="F10" s="24"/>
      <c r="G10" s="24"/>
      <c r="H10" s="24"/>
      <c r="I10" s="24"/>
      <c r="J10" s="24"/>
      <c r="K10" s="24"/>
      <c r="L10" s="24"/>
      <c r="M10" s="53"/>
      <c r="N10" s="56"/>
      <c r="P10" s="51"/>
      <c r="Q10" s="51">
        <f t="shared" si="0"/>
        <v>0</v>
      </c>
      <c r="S10" s="51" t="str">
        <f ca="1">IFERROR(__xludf.DUMMYFUNCTION("""COMPUTED_VALUE"""),"MDS")</f>
        <v>MDS</v>
      </c>
      <c r="T10" s="51">
        <f t="shared" ca="1" si="1"/>
        <v>37</v>
      </c>
      <c r="Y10" s="55" t="str">
        <f>UPPER('WorkP-NewQOrder'!T34)</f>
        <v>SOI</v>
      </c>
      <c r="Z10" s="55">
        <f>SUMPRODUCT(--(EXACT(Y10,UPPER('Helper-WorkP'!C$8:C930))))</f>
        <v>0</v>
      </c>
      <c r="AE10" s="55">
        <v>4</v>
      </c>
      <c r="AF10" s="51"/>
      <c r="AG10" s="51"/>
      <c r="AH10" s="51"/>
      <c r="AI10" s="52"/>
      <c r="AJ10" s="52"/>
      <c r="AK10" s="52"/>
      <c r="AL10" s="51">
        <f ca="1">IFERROR(__xludf.DUMMYFUNCTION("""COMPUTED_VALUE"""),3114)</f>
        <v>3114</v>
      </c>
      <c r="AM10" s="51" t="str">
        <f ca="1">IFERROR(__xludf.DUMMYFUNCTION("""COMPUTED_VALUE"""),"Veterinarians")</f>
        <v>Veterinarians</v>
      </c>
      <c r="AN10" s="51" t="str">
        <f ca="1">IFERROR(__xludf.DUMMYFUNCTION("""COMPUTED_VALUE"""),"IOS")</f>
        <v>IOS</v>
      </c>
      <c r="AO10" s="52">
        <f ca="1">IFERROR(__xludf.DUMMYFUNCTION("""COMPUTED_VALUE"""),5232)</f>
        <v>5232</v>
      </c>
      <c r="AP10" s="52" t="str">
        <f ca="1">IFERROR(__xludf.DUMMYFUNCTION("""COMPUTED_VALUE"""),"Puppeteers")</f>
        <v>Puppeteers</v>
      </c>
      <c r="AQ10" s="52" t="str">
        <f ca="1">IFERROR(__xludf.DUMMYFUNCTION("""COMPUTED_VALUE"""),"ISO")</f>
        <v>ISO</v>
      </c>
      <c r="AR10" s="51"/>
      <c r="AS10" s="51"/>
      <c r="AT10" s="51"/>
      <c r="AU10" s="52"/>
      <c r="AV10" s="52"/>
      <c r="AW10" s="52"/>
    </row>
    <row r="11" spans="1:49" ht="13" x14ac:dyDescent="0.3">
      <c r="A11" s="23">
        <f>'4JSON'!A5</f>
        <v>10021</v>
      </c>
      <c r="B11" s="20" t="s">
        <v>184</v>
      </c>
      <c r="C11" s="24" t="str">
        <f>UPPER('4JSON'!D5)</f>
        <v>DMS</v>
      </c>
      <c r="D11" s="24"/>
      <c r="E11" s="24"/>
      <c r="F11" s="24"/>
      <c r="G11" s="24"/>
      <c r="H11" s="24"/>
      <c r="I11" s="24"/>
      <c r="J11" s="24"/>
      <c r="K11" s="24"/>
      <c r="L11" s="24"/>
      <c r="M11" s="53"/>
      <c r="N11" s="56"/>
      <c r="P11" s="51"/>
      <c r="Q11" s="51">
        <f t="shared" si="0"/>
        <v>0</v>
      </c>
      <c r="S11" s="51" t="str">
        <f ca="1">IFERROR(__xludf.DUMMYFUNCTION("""COMPUTED_VALUE"""),"MSD")</f>
        <v>MSD</v>
      </c>
      <c r="T11" s="51">
        <f t="shared" ca="1" si="1"/>
        <v>20</v>
      </c>
      <c r="Y11" s="55" t="str">
        <f>UPPER('WorkP-NewQOrder'!T38)</f>
        <v/>
      </c>
      <c r="Z11" s="55">
        <f>SUMPRODUCT(--(EXACT(Y11,UPPER('Helper-WorkP'!C$8:C930))))</f>
        <v>0</v>
      </c>
      <c r="AE11" s="55">
        <v>5</v>
      </c>
      <c r="AF11" s="51"/>
      <c r="AG11" s="51"/>
      <c r="AH11" s="51"/>
      <c r="AI11" s="52"/>
      <c r="AJ11" s="52"/>
      <c r="AK11" s="52"/>
      <c r="AL11" s="51"/>
      <c r="AM11" s="51"/>
      <c r="AN11" s="51"/>
      <c r="AO11" s="52"/>
      <c r="AP11" s="52"/>
      <c r="AQ11" s="52"/>
      <c r="AR11" s="51"/>
      <c r="AS11" s="51"/>
      <c r="AT11" s="51"/>
      <c r="AU11" s="52"/>
      <c r="AV11" s="52"/>
      <c r="AW11" s="52"/>
    </row>
    <row r="12" spans="1:49" ht="13" x14ac:dyDescent="0.3">
      <c r="A12" s="23">
        <f>'4JSON'!A6</f>
        <v>40042</v>
      </c>
      <c r="B12" s="20" t="str">
        <f>'4JSON'!B6</f>
        <v>Commissioned Officers, Armed Forces</v>
      </c>
      <c r="C12" s="24" t="str">
        <f>UPPER('4JSON'!D6)</f>
        <v>DMS</v>
      </c>
      <c r="D12" s="24"/>
      <c r="E12" s="24"/>
      <c r="F12" s="24"/>
      <c r="G12" s="24"/>
      <c r="H12" s="24"/>
      <c r="I12" s="24"/>
      <c r="J12" s="24"/>
      <c r="K12" s="24"/>
      <c r="L12" s="24"/>
      <c r="M12" s="53"/>
      <c r="N12" s="56"/>
      <c r="P12" s="51"/>
      <c r="Q12" s="51">
        <f t="shared" si="0"/>
        <v>0</v>
      </c>
      <c r="S12" s="51" t="str">
        <f ca="1">IFERROR(__xludf.DUMMYFUNCTION("""COMPUTED_VALUE"""),"SDM")</f>
        <v>SDM</v>
      </c>
      <c r="T12" s="51">
        <f t="shared" ca="1" si="1"/>
        <v>3</v>
      </c>
      <c r="AE12" s="55">
        <v>6</v>
      </c>
      <c r="AF12" s="51"/>
      <c r="AG12" s="51"/>
      <c r="AH12" s="51"/>
      <c r="AI12" s="52"/>
      <c r="AJ12" s="52"/>
      <c r="AK12" s="52"/>
      <c r="AL12" s="51"/>
      <c r="AM12" s="51"/>
      <c r="AN12" s="51"/>
      <c r="AO12" s="52"/>
      <c r="AP12" s="52"/>
      <c r="AQ12" s="52"/>
      <c r="AR12" s="51"/>
      <c r="AS12" s="51"/>
      <c r="AT12" s="51"/>
      <c r="AU12" s="52"/>
      <c r="AV12" s="52"/>
      <c r="AW12" s="52"/>
    </row>
    <row r="13" spans="1:49" ht="13" x14ac:dyDescent="0.3">
      <c r="A13" s="23">
        <f>'4JSON'!A7</f>
        <v>40040</v>
      </c>
      <c r="B13" s="20" t="str">
        <f>'4JSON'!B7</f>
        <v>Commissioned Police Officers</v>
      </c>
      <c r="C13" s="24" t="str">
        <f>UPPER('4JSON'!D7)</f>
        <v>DMS</v>
      </c>
      <c r="D13" s="24"/>
      <c r="E13" s="24"/>
      <c r="F13" s="24"/>
      <c r="G13" s="24"/>
      <c r="H13" s="24"/>
      <c r="I13" s="24"/>
      <c r="J13" s="24"/>
      <c r="K13" s="24"/>
      <c r="L13" s="24"/>
      <c r="M13" s="53"/>
      <c r="N13" s="56"/>
      <c r="P13" s="51"/>
      <c r="Q13" s="51">
        <f t="shared" si="0"/>
        <v>0</v>
      </c>
      <c r="S13" s="51" t="str">
        <f ca="1">IFERROR(__xludf.DUMMYFUNCTION("""COMPUTED_VALUE"""),"SMD")</f>
        <v>SMD</v>
      </c>
      <c r="T13" s="51">
        <f t="shared" ca="1" si="1"/>
        <v>32</v>
      </c>
      <c r="AE13" s="55">
        <v>7</v>
      </c>
      <c r="AF13" s="51"/>
      <c r="AG13" s="51"/>
      <c r="AH13" s="51"/>
      <c r="AI13" s="52"/>
      <c r="AJ13" s="52"/>
      <c r="AK13" s="52"/>
      <c r="AL13" s="51"/>
      <c r="AM13" s="51"/>
      <c r="AN13" s="51"/>
      <c r="AO13" s="52"/>
      <c r="AP13" s="52"/>
      <c r="AQ13" s="52"/>
      <c r="AR13" s="51"/>
      <c r="AS13" s="51"/>
      <c r="AT13" s="51"/>
      <c r="AU13" s="52"/>
      <c r="AV13" s="52"/>
      <c r="AW13" s="52"/>
    </row>
    <row r="14" spans="1:49" ht="13" x14ac:dyDescent="0.3">
      <c r="A14" s="23">
        <f>'4JSON'!A8</f>
        <v>70010</v>
      </c>
      <c r="B14" s="20" t="str">
        <f>'4JSON'!B8</f>
        <v>Construction Managers</v>
      </c>
      <c r="C14" s="24" t="str">
        <f>UPPER('4JSON'!D8)</f>
        <v>DMS</v>
      </c>
      <c r="D14" s="24"/>
      <c r="E14" s="24"/>
      <c r="F14" s="24"/>
      <c r="G14" s="24"/>
      <c r="H14" s="24"/>
      <c r="I14" s="24"/>
      <c r="J14" s="24"/>
      <c r="K14" s="24"/>
      <c r="L14" s="24"/>
      <c r="M14" s="53"/>
      <c r="N14" s="56"/>
      <c r="P14" s="51"/>
      <c r="Q14" s="51">
        <f t="shared" si="0"/>
        <v>0</v>
      </c>
      <c r="S14" s="51" t="str">
        <f ca="1">IFERROR(__xludf.DUMMYFUNCTION("""COMPUTED_VALUE"""),"DIO")</f>
        <v>DIO</v>
      </c>
      <c r="T14" s="51">
        <f t="shared" ca="1" si="1"/>
        <v>21</v>
      </c>
      <c r="AE14" s="55">
        <v>8</v>
      </c>
      <c r="AF14" s="51"/>
      <c r="AG14" s="51"/>
      <c r="AH14" s="51"/>
      <c r="AI14" s="52"/>
      <c r="AJ14" s="52"/>
      <c r="AK14" s="52"/>
      <c r="AL14" s="51"/>
      <c r="AM14" s="51"/>
      <c r="AN14" s="51"/>
      <c r="AO14" s="52"/>
      <c r="AP14" s="52"/>
      <c r="AQ14" s="52"/>
      <c r="AR14" s="51"/>
      <c r="AS14" s="51"/>
      <c r="AT14" s="51"/>
      <c r="AU14" s="52"/>
      <c r="AV14" s="52"/>
      <c r="AW14" s="52"/>
    </row>
    <row r="15" spans="1:49" ht="13" x14ac:dyDescent="0.3">
      <c r="A15" s="23">
        <f>'4JSON'!A9</f>
        <v>70012</v>
      </c>
      <c r="B15" s="20" t="str">
        <f>'4JSON'!B9</f>
        <v>Facility Operation Managers</v>
      </c>
      <c r="C15" s="24" t="str">
        <f>UPPER('4JSON'!D9)</f>
        <v>DMS</v>
      </c>
      <c r="D15" s="24"/>
      <c r="E15" s="24"/>
      <c r="F15" s="24"/>
      <c r="G15" s="24"/>
      <c r="H15" s="24"/>
      <c r="I15" s="24"/>
      <c r="J15" s="24"/>
      <c r="K15" s="24"/>
      <c r="L15" s="24"/>
      <c r="M15" s="53"/>
      <c r="N15" s="56"/>
      <c r="P15" s="51"/>
      <c r="Q15" s="51">
        <f t="shared" si="0"/>
        <v>0</v>
      </c>
      <c r="S15" s="51" t="str">
        <f ca="1">IFERROR(__xludf.DUMMYFUNCTION("""COMPUTED_VALUE"""),"DOI")</f>
        <v>DOI</v>
      </c>
      <c r="T15" s="51">
        <f t="shared" ca="1" si="1"/>
        <v>1</v>
      </c>
      <c r="AE15" s="55">
        <v>9</v>
      </c>
      <c r="AF15" s="51"/>
      <c r="AG15" s="51"/>
      <c r="AH15" s="51"/>
      <c r="AI15" s="52"/>
      <c r="AJ15" s="52"/>
      <c r="AK15" s="52"/>
      <c r="AL15" s="51"/>
      <c r="AM15" s="51"/>
      <c r="AN15" s="51"/>
      <c r="AO15" s="52"/>
      <c r="AP15" s="52"/>
      <c r="AQ15" s="52"/>
      <c r="AR15" s="51"/>
      <c r="AS15" s="51"/>
      <c r="AT15" s="51"/>
      <c r="AU15" s="52"/>
      <c r="AV15" s="52"/>
      <c r="AW15" s="52"/>
    </row>
    <row r="16" spans="1:49" ht="13" x14ac:dyDescent="0.3">
      <c r="A16" s="23">
        <f>'4JSON'!A10</f>
        <v>40020</v>
      </c>
      <c r="B16" s="20" t="str">
        <f>'4JSON'!B10</f>
        <v>Faculty Administrators</v>
      </c>
      <c r="C16" s="24" t="str">
        <f>UPPER('4JSON'!D10)</f>
        <v>DMS</v>
      </c>
      <c r="D16" s="24"/>
      <c r="E16" s="24"/>
      <c r="F16" s="24"/>
      <c r="G16" s="24"/>
      <c r="H16" s="24"/>
      <c r="I16" s="24"/>
      <c r="J16" s="24"/>
      <c r="K16" s="24"/>
      <c r="L16" s="24"/>
      <c r="M16" s="53"/>
      <c r="N16" s="56"/>
      <c r="P16" s="51"/>
      <c r="Q16" s="51">
        <f t="shared" si="0"/>
        <v>0</v>
      </c>
      <c r="S16" s="51" t="str">
        <f ca="1">IFERROR(__xludf.DUMMYFUNCTION("""COMPUTED_VALUE"""),"IOD")</f>
        <v>IOD</v>
      </c>
      <c r="T16" s="51">
        <f t="shared" ca="1" si="1"/>
        <v>31</v>
      </c>
      <c r="AE16" s="55">
        <v>10</v>
      </c>
      <c r="AF16" s="51"/>
      <c r="AG16" s="51"/>
      <c r="AH16" s="51"/>
      <c r="AI16" s="52"/>
      <c r="AJ16" s="52"/>
      <c r="AK16" s="52"/>
      <c r="AL16" s="51"/>
      <c r="AM16" s="51"/>
      <c r="AN16" s="51"/>
      <c r="AO16" s="52"/>
      <c r="AP16" s="52"/>
      <c r="AQ16" s="52"/>
      <c r="AR16" s="51"/>
      <c r="AS16" s="51"/>
      <c r="AT16" s="51"/>
      <c r="AU16" s="52"/>
      <c r="AV16" s="52"/>
      <c r="AW16" s="52"/>
    </row>
    <row r="17" spans="1:49" ht="13" x14ac:dyDescent="0.3">
      <c r="A17" s="23">
        <f>'4JSON'!A11</f>
        <v>10010</v>
      </c>
      <c r="B17" s="20" t="str">
        <f>'4JSON'!B11</f>
        <v>Financial Managers</v>
      </c>
      <c r="C17" s="24" t="str">
        <f>UPPER('4JSON'!D11)</f>
        <v>DMS</v>
      </c>
      <c r="D17" s="24"/>
      <c r="E17" s="24"/>
      <c r="F17" s="24"/>
      <c r="G17" s="24"/>
      <c r="H17" s="24"/>
      <c r="I17" s="24"/>
      <c r="J17" s="24"/>
      <c r="K17" s="24"/>
      <c r="L17" s="24"/>
      <c r="M17" s="53"/>
      <c r="N17" s="56"/>
      <c r="P17" s="51"/>
      <c r="Q17" s="51">
        <f t="shared" si="0"/>
        <v>0</v>
      </c>
      <c r="S17" s="51" t="str">
        <f ca="1">IFERROR(__xludf.DUMMYFUNCTION("""COMPUTED_VALUE"""),"OIM")</f>
        <v>OIM</v>
      </c>
      <c r="T17" s="51">
        <f t="shared" ca="1" si="1"/>
        <v>48</v>
      </c>
      <c r="AE17" s="55">
        <v>11</v>
      </c>
      <c r="AF17" s="51"/>
      <c r="AG17" s="51"/>
      <c r="AH17" s="51"/>
      <c r="AI17" s="52"/>
      <c r="AJ17" s="52"/>
      <c r="AK17" s="52"/>
      <c r="AL17" s="51"/>
      <c r="AM17" s="51"/>
      <c r="AN17" s="51"/>
      <c r="AO17" s="52"/>
      <c r="AP17" s="52"/>
      <c r="AQ17" s="52"/>
      <c r="AR17" s="51"/>
      <c r="AS17" s="51"/>
      <c r="AT17" s="51"/>
      <c r="AU17" s="52"/>
      <c r="AV17" s="52"/>
      <c r="AW17" s="52"/>
    </row>
    <row r="18" spans="1:49" ht="13" x14ac:dyDescent="0.3">
      <c r="A18" s="23">
        <f>'4JSON'!A12</f>
        <v>40041</v>
      </c>
      <c r="B18" s="20" t="str">
        <f>'4JSON'!B12</f>
        <v>Fire Chiefs and Senior Firefighting Officers</v>
      </c>
      <c r="C18" s="24" t="str">
        <f>UPPER('4JSON'!D12)</f>
        <v>DMS</v>
      </c>
      <c r="D18" s="24"/>
      <c r="E18" s="24"/>
      <c r="F18" s="24"/>
      <c r="G18" s="24"/>
      <c r="H18" s="24"/>
      <c r="I18" s="24"/>
      <c r="J18" s="24"/>
      <c r="K18" s="24"/>
      <c r="L18" s="24"/>
      <c r="M18" s="53"/>
      <c r="N18" s="56"/>
      <c r="P18" s="51"/>
      <c r="Q18" s="51">
        <f t="shared" si="0"/>
        <v>0</v>
      </c>
      <c r="S18" s="51" t="str">
        <f ca="1">IFERROR(__xludf.DUMMYFUNCTION("""COMPUTED_VALUE"""),"MIS")</f>
        <v>MIS</v>
      </c>
      <c r="T18" s="51">
        <f t="shared" ca="1" si="1"/>
        <v>17</v>
      </c>
      <c r="AE18" s="55">
        <v>12</v>
      </c>
      <c r="AF18" s="51"/>
      <c r="AG18" s="51"/>
      <c r="AH18" s="51"/>
      <c r="AI18" s="52"/>
      <c r="AJ18" s="52"/>
      <c r="AK18" s="52"/>
      <c r="AL18" s="51"/>
      <c r="AM18" s="51"/>
      <c r="AN18" s="51"/>
      <c r="AO18" s="52"/>
      <c r="AP18" s="52"/>
      <c r="AQ18" s="52"/>
      <c r="AR18" s="51"/>
      <c r="AS18" s="51"/>
      <c r="AT18" s="51"/>
      <c r="AU18" s="52"/>
      <c r="AV18" s="52"/>
      <c r="AW18" s="52"/>
    </row>
    <row r="19" spans="1:49" ht="13" x14ac:dyDescent="0.3">
      <c r="A19" s="23">
        <f>'4JSON'!A13</f>
        <v>10020</v>
      </c>
      <c r="B19" s="20" t="str">
        <f>'4JSON'!B13</f>
        <v>Insurance Managers</v>
      </c>
      <c r="C19" s="24" t="str">
        <f>UPPER('4JSON'!D13)</f>
        <v>DMS</v>
      </c>
      <c r="D19" s="24"/>
      <c r="E19" s="24"/>
      <c r="F19" s="24"/>
      <c r="G19" s="24"/>
      <c r="H19" s="24"/>
      <c r="I19" s="24"/>
      <c r="J19" s="24"/>
      <c r="K19" s="24"/>
      <c r="L19" s="24"/>
      <c r="M19" s="53"/>
      <c r="N19" s="56"/>
      <c r="P19" s="51"/>
      <c r="Q19" s="51">
        <f t="shared" si="0"/>
        <v>0</v>
      </c>
      <c r="S19" s="51" t="str">
        <f ca="1">IFERROR(__xludf.DUMMYFUNCTION("""COMPUTED_VALUE"""),"MSI")</f>
        <v>MSI</v>
      </c>
      <c r="T19" s="51">
        <f t="shared" ca="1" si="1"/>
        <v>10</v>
      </c>
      <c r="AE19" s="55">
        <v>13</v>
      </c>
      <c r="AF19" s="51"/>
      <c r="AG19" s="51"/>
      <c r="AH19" s="51"/>
      <c r="AI19" s="52"/>
      <c r="AJ19" s="52"/>
      <c r="AK19" s="52"/>
      <c r="AL19" s="51"/>
      <c r="AM19" s="51"/>
      <c r="AN19" s="51"/>
      <c r="AO19" s="52"/>
      <c r="AP19" s="52"/>
      <c r="AQ19" s="52"/>
      <c r="AR19" s="51"/>
      <c r="AS19" s="51"/>
      <c r="AT19" s="51"/>
      <c r="AU19" s="52"/>
      <c r="AV19" s="52"/>
      <c r="AW19" s="52"/>
    </row>
    <row r="20" spans="1:49" ht="13" x14ac:dyDescent="0.3">
      <c r="A20" s="23">
        <f>'4JSON'!A14</f>
        <v>70012</v>
      </c>
      <c r="B20" s="20" t="str">
        <f>'4JSON'!B14</f>
        <v>Maintenance Managers</v>
      </c>
      <c r="C20" s="24" t="str">
        <f>UPPER('4JSON'!D14)</f>
        <v>DMS</v>
      </c>
      <c r="D20" s="24"/>
      <c r="E20" s="24"/>
      <c r="F20" s="24"/>
      <c r="G20" s="24"/>
      <c r="H20" s="24"/>
      <c r="I20" s="24"/>
      <c r="J20" s="24"/>
      <c r="K20" s="24"/>
      <c r="L20" s="24"/>
      <c r="M20" s="53"/>
      <c r="N20" s="56"/>
      <c r="P20" s="51"/>
      <c r="Q20" s="51">
        <f t="shared" si="0"/>
        <v>0</v>
      </c>
      <c r="S20" s="51" t="str">
        <f ca="1">IFERROR(__xludf.DUMMYFUNCTION("""COMPUTED_VALUE"""),"IMS")</f>
        <v>IMS</v>
      </c>
      <c r="T20" s="51">
        <f t="shared" ca="1" si="1"/>
        <v>7</v>
      </c>
      <c r="AE20" s="55">
        <v>14</v>
      </c>
      <c r="AF20" s="51"/>
      <c r="AG20" s="51"/>
      <c r="AH20" s="51"/>
      <c r="AI20" s="52"/>
      <c r="AJ20" s="52"/>
      <c r="AK20" s="52"/>
      <c r="AL20" s="51"/>
      <c r="AM20" s="51"/>
      <c r="AN20" s="51"/>
      <c r="AO20" s="52"/>
      <c r="AP20" s="52"/>
      <c r="AQ20" s="52"/>
      <c r="AR20" s="51"/>
      <c r="AS20" s="51"/>
      <c r="AT20" s="51"/>
      <c r="AU20" s="52"/>
      <c r="AV20" s="52"/>
      <c r="AW20" s="52"/>
    </row>
    <row r="21" spans="1:49" ht="13" x14ac:dyDescent="0.3">
      <c r="A21" s="23">
        <f>'4JSON'!A15</f>
        <v>10020</v>
      </c>
      <c r="B21" s="20" t="str">
        <f>'4JSON'!B15</f>
        <v>Mortgage Broker Managers</v>
      </c>
      <c r="C21" s="24" t="str">
        <f>UPPER('4JSON'!D15)</f>
        <v>DMS</v>
      </c>
      <c r="D21" s="24"/>
      <c r="E21" s="24"/>
      <c r="F21" s="24"/>
      <c r="G21" s="24"/>
      <c r="H21" s="24"/>
      <c r="I21" s="24"/>
      <c r="J21" s="24"/>
      <c r="K21" s="24"/>
      <c r="L21" s="24"/>
      <c r="M21" s="53"/>
      <c r="N21" s="56"/>
      <c r="P21" s="51"/>
      <c r="Q21" s="51">
        <f t="shared" si="0"/>
        <v>0</v>
      </c>
      <c r="S21" s="51" t="str">
        <f ca="1">IFERROR(__xludf.DUMMYFUNCTION("""COMPUTED_VALUE"""),"ISM")</f>
        <v>ISM</v>
      </c>
      <c r="T21" s="51">
        <f t="shared" ca="1" si="1"/>
        <v>3</v>
      </c>
      <c r="AE21" s="55">
        <v>15</v>
      </c>
      <c r="AF21" s="51"/>
      <c r="AG21" s="51"/>
      <c r="AH21" s="51"/>
      <c r="AI21" s="52"/>
      <c r="AJ21" s="52"/>
      <c r="AK21" s="52"/>
      <c r="AL21" s="51"/>
      <c r="AM21" s="51"/>
      <c r="AN21" s="51"/>
      <c r="AO21" s="52"/>
      <c r="AP21" s="52"/>
      <c r="AQ21" s="52"/>
      <c r="AR21" s="51"/>
      <c r="AS21" s="51"/>
      <c r="AT21" s="51"/>
      <c r="AU21" s="52"/>
      <c r="AV21" s="52"/>
      <c r="AW21" s="52"/>
    </row>
    <row r="22" spans="1:49" ht="13" x14ac:dyDescent="0.3">
      <c r="A22" s="23">
        <f>'4JSON'!A16</f>
        <v>10019</v>
      </c>
      <c r="B22" s="20" t="str">
        <f>'4JSON'!B16</f>
        <v>Other Administrative Services Managers</v>
      </c>
      <c r="C22" s="24" t="str">
        <f>UPPER('4JSON'!D16)</f>
        <v>DMS</v>
      </c>
      <c r="D22" s="24"/>
      <c r="E22" s="24"/>
      <c r="F22" s="24"/>
      <c r="G22" s="24"/>
      <c r="H22" s="24"/>
      <c r="I22" s="24"/>
      <c r="J22" s="24"/>
      <c r="K22" s="24"/>
      <c r="L22" s="24"/>
      <c r="M22" s="53"/>
      <c r="N22" s="56"/>
      <c r="P22" s="51"/>
      <c r="Q22" s="51">
        <f t="shared" si="0"/>
        <v>0</v>
      </c>
      <c r="S22" s="51" t="str">
        <f ca="1">IFERROR(__xludf.DUMMYFUNCTION("""COMPUTED_VALUE"""),"SMI")</f>
        <v>SMI</v>
      </c>
      <c r="T22" s="51">
        <f t="shared" ca="1" si="1"/>
        <v>8</v>
      </c>
      <c r="AE22" s="55">
        <v>16</v>
      </c>
      <c r="AF22" s="51"/>
      <c r="AG22" s="51"/>
      <c r="AH22" s="51"/>
      <c r="AI22" s="52"/>
      <c r="AJ22" s="52"/>
      <c r="AK22" s="52"/>
      <c r="AL22" s="51"/>
      <c r="AM22" s="51"/>
      <c r="AN22" s="51"/>
      <c r="AO22" s="52"/>
      <c r="AP22" s="52"/>
      <c r="AQ22" s="52"/>
      <c r="AR22" s="51"/>
      <c r="AS22" s="51"/>
      <c r="AT22" s="51"/>
      <c r="AU22" s="52"/>
      <c r="AV22" s="52"/>
      <c r="AW22" s="52"/>
    </row>
    <row r="23" spans="1:49" ht="13" x14ac:dyDescent="0.3">
      <c r="A23" s="23">
        <f>'4JSON'!A17</f>
        <v>10029</v>
      </c>
      <c r="B23" s="20" t="str">
        <f>'4JSON'!B17</f>
        <v>Other Business Services Managers</v>
      </c>
      <c r="C23" s="24" t="str">
        <f>UPPER('4JSON'!D17)</f>
        <v>DMS</v>
      </c>
      <c r="D23" s="24"/>
      <c r="E23" s="24"/>
      <c r="F23" s="24"/>
      <c r="G23" s="24"/>
      <c r="H23" s="24"/>
      <c r="I23" s="24"/>
      <c r="J23" s="24"/>
      <c r="K23" s="24"/>
      <c r="L23" s="24"/>
      <c r="M23" s="53"/>
      <c r="N23" s="56"/>
      <c r="P23" s="51"/>
      <c r="Q23" s="51">
        <f t="shared" si="0"/>
        <v>0</v>
      </c>
      <c r="S23" s="51" t="str">
        <f ca="1">IFERROR(__xludf.DUMMYFUNCTION("""COMPUTED_VALUE"""),"SIM")</f>
        <v>SIM</v>
      </c>
      <c r="T23" s="51">
        <f t="shared" ca="1" si="1"/>
        <v>6</v>
      </c>
      <c r="AE23" s="55">
        <v>17</v>
      </c>
      <c r="AF23" s="51"/>
      <c r="AG23" s="51"/>
      <c r="AH23" s="51"/>
      <c r="AI23" s="52"/>
      <c r="AJ23" s="52"/>
      <c r="AK23" s="52"/>
      <c r="AL23" s="51"/>
      <c r="AM23" s="51"/>
      <c r="AN23" s="51"/>
      <c r="AO23" s="52"/>
      <c r="AP23" s="52"/>
      <c r="AQ23" s="52"/>
      <c r="AR23" s="51"/>
      <c r="AS23" s="51"/>
      <c r="AT23" s="51"/>
      <c r="AU23" s="52"/>
      <c r="AV23" s="52"/>
      <c r="AW23" s="52"/>
    </row>
    <row r="24" spans="1:49" ht="13" x14ac:dyDescent="0.3">
      <c r="A24" s="23">
        <f>'4JSON'!A18</f>
        <v>60040</v>
      </c>
      <c r="B24" s="20" t="str">
        <f>'4JSON'!B18</f>
        <v>Other Services Managers</v>
      </c>
      <c r="C24" s="24" t="str">
        <f>UPPER('4JSON'!D18)</f>
        <v>DMS</v>
      </c>
      <c r="D24" s="24"/>
      <c r="E24" s="24"/>
      <c r="F24" s="24"/>
      <c r="G24" s="24"/>
      <c r="H24" s="24"/>
      <c r="I24" s="24"/>
      <c r="J24" s="24"/>
      <c r="K24" s="24"/>
      <c r="L24" s="24"/>
      <c r="M24" s="53"/>
      <c r="N24" s="56"/>
      <c r="P24" s="51"/>
      <c r="Q24" s="51">
        <f t="shared" si="0"/>
        <v>0</v>
      </c>
      <c r="S24" s="51" t="str">
        <f ca="1">IFERROR(__xludf.DUMMYFUNCTION("""COMPUTED_VALUE"""),"MOS")</f>
        <v>MOS</v>
      </c>
      <c r="T24" s="51">
        <f t="shared" ca="1" si="1"/>
        <v>24</v>
      </c>
      <c r="AE24" s="55">
        <v>18</v>
      </c>
      <c r="AF24" s="51"/>
      <c r="AG24" s="51"/>
      <c r="AH24" s="51"/>
      <c r="AI24" s="52"/>
      <c r="AJ24" s="52"/>
      <c r="AK24" s="52"/>
      <c r="AL24" s="51"/>
      <c r="AM24" s="51"/>
      <c r="AN24" s="51"/>
      <c r="AO24" s="52"/>
      <c r="AP24" s="52"/>
      <c r="AQ24" s="52"/>
      <c r="AR24" s="51"/>
      <c r="AS24" s="51"/>
      <c r="AT24" s="51"/>
      <c r="AU24" s="52"/>
      <c r="AV24" s="52"/>
      <c r="AW24" s="52"/>
    </row>
    <row r="25" spans="1:49" ht="13" x14ac:dyDescent="0.3">
      <c r="A25" s="23">
        <f>'4JSON'!A19</f>
        <v>70021</v>
      </c>
      <c r="B25" s="20" t="str">
        <f>'4JSON'!B19</f>
        <v>Postal and Courier Services Managers</v>
      </c>
      <c r="C25" s="24" t="str">
        <f>UPPER('4JSON'!D19)</f>
        <v>DMS</v>
      </c>
      <c r="D25" s="24"/>
      <c r="E25" s="24"/>
      <c r="F25" s="24"/>
      <c r="G25" s="24"/>
      <c r="H25" s="24"/>
      <c r="I25" s="24"/>
      <c r="J25" s="24"/>
      <c r="K25" s="24"/>
      <c r="L25" s="24"/>
      <c r="M25" s="53"/>
      <c r="N25" s="56"/>
      <c r="P25" s="51"/>
      <c r="Q25" s="51">
        <f t="shared" si="0"/>
        <v>0</v>
      </c>
      <c r="S25" s="51" t="str">
        <f ca="1">IFERROR(__xludf.DUMMYFUNCTION("""COMPUTED_VALUE"""),"MSO")</f>
        <v>MSO</v>
      </c>
      <c r="T25" s="51">
        <f t="shared" ca="1" si="1"/>
        <v>30</v>
      </c>
      <c r="AE25" s="55">
        <v>19</v>
      </c>
      <c r="AF25" s="51"/>
      <c r="AG25" s="51"/>
      <c r="AH25" s="51"/>
      <c r="AI25" s="52"/>
      <c r="AJ25" s="52"/>
      <c r="AK25" s="52"/>
      <c r="AL25" s="51"/>
      <c r="AM25" s="51"/>
      <c r="AN25" s="51"/>
      <c r="AO25" s="52"/>
      <c r="AP25" s="52"/>
      <c r="AQ25" s="52"/>
      <c r="AR25" s="51"/>
      <c r="AS25" s="51"/>
      <c r="AT25" s="51"/>
      <c r="AU25" s="52"/>
      <c r="AV25" s="52"/>
      <c r="AW25" s="52"/>
    </row>
    <row r="26" spans="1:49" ht="13" x14ac:dyDescent="0.3">
      <c r="A26" s="23">
        <f>'4JSON'!A20</f>
        <v>10012</v>
      </c>
      <c r="B26" s="20" t="str">
        <f>'4JSON'!B20</f>
        <v>Purchasing Managers</v>
      </c>
      <c r="C26" s="24" t="str">
        <f>UPPER('4JSON'!D20)</f>
        <v>DMS</v>
      </c>
      <c r="D26" s="24"/>
      <c r="E26" s="24"/>
      <c r="F26" s="24"/>
      <c r="G26" s="24"/>
      <c r="H26" s="24"/>
      <c r="I26" s="24"/>
      <c r="J26" s="24"/>
      <c r="K26" s="24"/>
      <c r="L26" s="24"/>
      <c r="M26" s="53"/>
      <c r="N26" s="56"/>
      <c r="P26" s="51"/>
      <c r="Q26" s="51">
        <f t="shared" si="0"/>
        <v>0</v>
      </c>
      <c r="S26" s="51" t="str">
        <f ca="1">IFERROR(__xludf.DUMMYFUNCTION("""COMPUTED_VALUE"""),"OMS")</f>
        <v>OMS</v>
      </c>
      <c r="T26" s="51">
        <f t="shared" ca="1" si="1"/>
        <v>16</v>
      </c>
      <c r="AE26" s="55">
        <v>20</v>
      </c>
      <c r="AF26" s="51"/>
      <c r="AG26" s="51"/>
      <c r="AH26" s="51"/>
      <c r="AI26" s="52"/>
      <c r="AJ26" s="52"/>
      <c r="AK26" s="52"/>
      <c r="AL26" s="51"/>
      <c r="AM26" s="51"/>
      <c r="AN26" s="51"/>
      <c r="AO26" s="52"/>
      <c r="AP26" s="52"/>
      <c r="AQ26" s="52"/>
      <c r="AR26" s="51"/>
      <c r="AS26" s="51"/>
      <c r="AT26" s="51"/>
      <c r="AU26" s="52"/>
      <c r="AV26" s="52"/>
      <c r="AW26" s="52"/>
    </row>
    <row r="27" spans="1:49" ht="13" x14ac:dyDescent="0.3">
      <c r="A27" s="23">
        <f>'4JSON'!A21</f>
        <v>73311</v>
      </c>
      <c r="B27" s="20" t="str">
        <f>'4JSON'!B21</f>
        <v>Railway Conductors</v>
      </c>
      <c r="C27" s="24" t="str">
        <f>UPPER('4JSON'!D21)</f>
        <v>DMS</v>
      </c>
      <c r="D27" s="24"/>
      <c r="E27" s="24"/>
      <c r="F27" s="24"/>
      <c r="G27" s="24"/>
      <c r="H27" s="24"/>
      <c r="I27" s="24"/>
      <c r="J27" s="24"/>
      <c r="K27" s="24"/>
      <c r="L27" s="24"/>
      <c r="M27" s="53"/>
      <c r="N27" s="56"/>
      <c r="P27" s="51"/>
      <c r="Q27" s="51">
        <f t="shared" si="0"/>
        <v>0</v>
      </c>
      <c r="S27" s="51" t="str">
        <f ca="1">IFERROR(__xludf.DUMMYFUNCTION("""COMPUTED_VALUE"""),"OSM")</f>
        <v>OSM</v>
      </c>
      <c r="T27" s="51">
        <f t="shared" ca="1" si="1"/>
        <v>4</v>
      </c>
      <c r="AE27" s="55">
        <v>21</v>
      </c>
      <c r="AF27" s="51"/>
      <c r="AG27" s="51"/>
      <c r="AH27" s="51"/>
      <c r="AI27" s="52"/>
      <c r="AJ27" s="52"/>
      <c r="AK27" s="52"/>
      <c r="AL27" s="51"/>
      <c r="AM27" s="51"/>
      <c r="AN27" s="51"/>
      <c r="AO27" s="52"/>
      <c r="AP27" s="52"/>
      <c r="AQ27" s="52"/>
      <c r="AR27" s="51"/>
      <c r="AS27" s="51"/>
      <c r="AT27" s="51"/>
      <c r="AU27" s="52"/>
      <c r="AV27" s="52"/>
      <c r="AW27" s="52"/>
    </row>
    <row r="28" spans="1:49" ht="13" x14ac:dyDescent="0.3">
      <c r="A28" s="23">
        <f>'4JSON'!A22</f>
        <v>10020</v>
      </c>
      <c r="B28" s="20" t="str">
        <f>'4JSON'!B22</f>
        <v>Real Estate Service Managers</v>
      </c>
      <c r="C28" s="24" t="str">
        <f>UPPER('4JSON'!D22)</f>
        <v>DMS</v>
      </c>
      <c r="D28" s="24"/>
      <c r="E28" s="24"/>
      <c r="F28" s="24"/>
      <c r="G28" s="24"/>
      <c r="H28" s="24"/>
      <c r="I28" s="24"/>
      <c r="J28" s="24"/>
      <c r="K28" s="24"/>
      <c r="L28" s="24"/>
      <c r="M28" s="53"/>
      <c r="N28" s="56"/>
      <c r="P28" s="51"/>
      <c r="Q28" s="51">
        <f t="shared" si="0"/>
        <v>0</v>
      </c>
      <c r="S28" s="51" t="str">
        <f ca="1">IFERROR(__xludf.DUMMYFUNCTION("""COMPUTED_VALUE"""),"SMO")</f>
        <v>SMO</v>
      </c>
      <c r="T28" s="51">
        <f t="shared" ca="1" si="1"/>
        <v>7</v>
      </c>
      <c r="AE28" s="55">
        <v>22</v>
      </c>
      <c r="AF28" s="51"/>
      <c r="AG28" s="51"/>
      <c r="AH28" s="51"/>
      <c r="AI28" s="52"/>
      <c r="AJ28" s="52"/>
      <c r="AK28" s="52"/>
      <c r="AL28" s="51"/>
      <c r="AM28" s="51"/>
      <c r="AN28" s="51"/>
      <c r="AO28" s="52"/>
      <c r="AP28" s="52"/>
      <c r="AQ28" s="52"/>
      <c r="AR28" s="51"/>
      <c r="AS28" s="51"/>
      <c r="AT28" s="51"/>
      <c r="AU28" s="52"/>
      <c r="AV28" s="52"/>
      <c r="AW28" s="52"/>
    </row>
    <row r="29" spans="1:49" ht="13" x14ac:dyDescent="0.3">
      <c r="A29" s="23">
        <f>'4JSON'!A23</f>
        <v>40020</v>
      </c>
      <c r="B29" s="20" t="str">
        <f>'4JSON'!B23</f>
        <v>Registrars</v>
      </c>
      <c r="C29" s="24" t="str">
        <f>UPPER('4JSON'!D23)</f>
        <v>DMS</v>
      </c>
      <c r="D29" s="24"/>
      <c r="E29" s="24"/>
      <c r="F29" s="24"/>
      <c r="G29" s="24"/>
      <c r="H29" s="24"/>
      <c r="I29" s="24"/>
      <c r="J29" s="24"/>
      <c r="K29" s="24"/>
      <c r="L29" s="24"/>
      <c r="M29" s="53"/>
      <c r="N29" s="56"/>
      <c r="P29" s="51"/>
      <c r="Q29" s="51">
        <f t="shared" si="0"/>
        <v>0</v>
      </c>
      <c r="S29" s="51" t="str">
        <f ca="1">IFERROR(__xludf.DUMMYFUNCTION("""COMPUTED_VALUE"""),"IOS")</f>
        <v>IOS</v>
      </c>
      <c r="T29" s="51">
        <f t="shared" ca="1" si="1"/>
        <v>4</v>
      </c>
      <c r="AF29" s="51"/>
      <c r="AG29" s="51"/>
      <c r="AH29" s="51"/>
      <c r="AI29" s="52"/>
      <c r="AJ29" s="52"/>
      <c r="AK29" s="52"/>
      <c r="AL29" s="51"/>
      <c r="AM29" s="51"/>
      <c r="AN29" s="51"/>
      <c r="AO29" s="52"/>
      <c r="AP29" s="52"/>
      <c r="AQ29" s="52"/>
      <c r="AR29" s="51"/>
      <c r="AS29" s="51"/>
      <c r="AT29" s="51"/>
      <c r="AU29" s="52"/>
      <c r="AV29" s="52"/>
      <c r="AW29" s="52"/>
    </row>
    <row r="30" spans="1:49" ht="13" x14ac:dyDescent="0.3">
      <c r="A30" s="23">
        <f>'4JSON'!A24</f>
        <v>10020</v>
      </c>
      <c r="B30" s="20" t="str">
        <f>'4JSON'!B24</f>
        <v>Securities Managers</v>
      </c>
      <c r="C30" s="24" t="str">
        <f>UPPER('4JSON'!D24)</f>
        <v>DMS</v>
      </c>
      <c r="D30" s="24"/>
      <c r="E30" s="24"/>
      <c r="F30" s="24"/>
      <c r="G30" s="24"/>
      <c r="H30" s="24"/>
      <c r="I30" s="24"/>
      <c r="J30" s="24"/>
      <c r="K30" s="24"/>
      <c r="L30" s="24"/>
      <c r="M30" s="53"/>
      <c r="N30" s="56"/>
      <c r="P30" s="51"/>
      <c r="Q30" s="51">
        <f t="shared" si="0"/>
        <v>0</v>
      </c>
      <c r="S30" s="51" t="str">
        <f ca="1">IFERROR(__xludf.DUMMYFUNCTION("""COMPUTED_VALUE"""),"ISO")</f>
        <v>ISO</v>
      </c>
      <c r="T30" s="51">
        <f t="shared" ca="1" si="1"/>
        <v>4</v>
      </c>
      <c r="AF30" s="51"/>
      <c r="AG30" s="51"/>
      <c r="AH30" s="51"/>
      <c r="AI30" s="52"/>
      <c r="AJ30" s="52"/>
      <c r="AK30" s="52"/>
      <c r="AL30" s="51"/>
      <c r="AM30" s="51"/>
      <c r="AN30" s="51"/>
      <c r="AO30" s="52"/>
      <c r="AP30" s="52"/>
      <c r="AQ30" s="52"/>
      <c r="AR30" s="51"/>
      <c r="AS30" s="51"/>
      <c r="AT30" s="51"/>
      <c r="AU30" s="52"/>
      <c r="AV30" s="52"/>
      <c r="AW30" s="52"/>
    </row>
    <row r="31" spans="1:49" ht="13" x14ac:dyDescent="0.3">
      <c r="A31" s="23">
        <f>'4JSON'!A25</f>
        <v>18</v>
      </c>
      <c r="B31" s="20" t="str">
        <f>'4JSON'!B25</f>
        <v>Senior Government Managers and Officials</v>
      </c>
      <c r="C31" s="24" t="str">
        <f>UPPER('4JSON'!D25)</f>
        <v>DMS</v>
      </c>
      <c r="D31" s="24"/>
      <c r="E31" s="24"/>
      <c r="F31" s="24"/>
      <c r="G31" s="24"/>
      <c r="H31" s="24"/>
      <c r="I31" s="24"/>
      <c r="J31" s="24"/>
      <c r="K31" s="24"/>
      <c r="L31" s="24"/>
      <c r="M31" s="53"/>
      <c r="N31" s="56"/>
      <c r="P31" s="51"/>
      <c r="Q31" s="51">
        <f t="shared" si="0"/>
        <v>0</v>
      </c>
      <c r="S31" s="51" t="str">
        <f ca="1">IFERROR(__xludf.DUMMYFUNCTION("""COMPUTED_VALUE"""),"OIS")</f>
        <v>OIS</v>
      </c>
      <c r="T31" s="51">
        <f t="shared" ca="1" si="1"/>
        <v>2</v>
      </c>
      <c r="AF31" s="51"/>
      <c r="AG31" s="51"/>
      <c r="AH31" s="51"/>
      <c r="AI31" s="52"/>
      <c r="AJ31" s="52"/>
      <c r="AK31" s="52"/>
      <c r="AL31" s="51"/>
      <c r="AM31" s="51"/>
      <c r="AN31" s="51"/>
      <c r="AO31" s="52"/>
      <c r="AP31" s="52"/>
      <c r="AQ31" s="52"/>
      <c r="AR31" s="51"/>
      <c r="AS31" s="51"/>
      <c r="AT31" s="51"/>
      <c r="AU31" s="52"/>
      <c r="AV31" s="52"/>
      <c r="AW31" s="52"/>
    </row>
    <row r="32" spans="1:49" ht="13" x14ac:dyDescent="0.3">
      <c r="A32" s="23">
        <f>'4JSON'!A26</f>
        <v>90011</v>
      </c>
      <c r="B32" s="20" t="str">
        <f>'4JSON'!B26</f>
        <v>Senior Managers - Goods Production, Utilities,Transportation and Construction</v>
      </c>
      <c r="C32" s="24" t="str">
        <f>UPPER('4JSON'!D26)</f>
        <v>DMS</v>
      </c>
      <c r="D32" s="24"/>
      <c r="E32" s="24"/>
      <c r="F32" s="24"/>
      <c r="G32" s="24"/>
      <c r="H32" s="24"/>
      <c r="I32" s="24"/>
      <c r="J32" s="24"/>
      <c r="K32" s="24"/>
      <c r="L32" s="24"/>
      <c r="M32" s="53"/>
      <c r="N32" s="56"/>
      <c r="P32" s="51"/>
      <c r="Q32" s="51">
        <f t="shared" si="0"/>
        <v>0</v>
      </c>
      <c r="S32" s="51" t="str">
        <f ca="1">IFERROR(__xludf.DUMMYFUNCTION("""COMPUTED_VALUE"""),"OSI")</f>
        <v>OSI</v>
      </c>
      <c r="T32" s="51">
        <f t="shared" ca="1" si="1"/>
        <v>1</v>
      </c>
      <c r="AF32" s="51"/>
      <c r="AG32" s="51"/>
      <c r="AH32" s="51"/>
      <c r="AI32" s="52"/>
      <c r="AJ32" s="52"/>
      <c r="AK32" s="52"/>
      <c r="AL32" s="51"/>
      <c r="AM32" s="51"/>
      <c r="AN32" s="51"/>
      <c r="AO32" s="52"/>
      <c r="AP32" s="52"/>
      <c r="AQ32" s="52"/>
      <c r="AR32" s="51"/>
      <c r="AS32" s="51"/>
      <c r="AT32" s="51"/>
      <c r="AU32" s="52"/>
      <c r="AV32" s="52"/>
      <c r="AW32" s="52"/>
    </row>
    <row r="33" spans="1:49" ht="13" x14ac:dyDescent="0.3">
      <c r="A33" s="23">
        <f>'4JSON'!A27</f>
        <v>18</v>
      </c>
      <c r="B33" s="20" t="str">
        <f>'4JSON'!B27</f>
        <v>Senior Managers - Financial, Communications and Other Business Services</v>
      </c>
      <c r="C33" s="24" t="str">
        <f>UPPER('4JSON'!D27)</f>
        <v>DMS</v>
      </c>
      <c r="D33" s="24"/>
      <c r="E33" s="24"/>
      <c r="F33" s="24"/>
      <c r="G33" s="24"/>
      <c r="H33" s="24"/>
      <c r="I33" s="24"/>
      <c r="J33" s="24"/>
      <c r="K33" s="24"/>
      <c r="L33" s="24"/>
      <c r="M33" s="53"/>
      <c r="N33" s="56"/>
      <c r="P33" s="51"/>
      <c r="Q33" s="51">
        <f t="shared" si="0"/>
        <v>0</v>
      </c>
      <c r="S33" s="51" t="str">
        <f ca="1">IFERROR(__xludf.DUMMYFUNCTION("""COMPUTED_VALUE"""),"ODI")</f>
        <v>ODI</v>
      </c>
      <c r="T33" s="51">
        <f t="shared" ca="1" si="1"/>
        <v>2</v>
      </c>
      <c r="AF33" s="51"/>
      <c r="AG33" s="51"/>
      <c r="AH33" s="51"/>
      <c r="AI33" s="52"/>
      <c r="AJ33" s="52"/>
      <c r="AK33" s="52"/>
      <c r="AL33" s="51"/>
      <c r="AM33" s="51"/>
      <c r="AN33" s="51"/>
      <c r="AO33" s="52"/>
      <c r="AP33" s="52"/>
      <c r="AQ33" s="52"/>
      <c r="AR33" s="51"/>
      <c r="AS33" s="51"/>
      <c r="AT33" s="51"/>
      <c r="AU33" s="52"/>
      <c r="AV33" s="52"/>
      <c r="AW33" s="52"/>
    </row>
    <row r="34" spans="1:49" ht="13" x14ac:dyDescent="0.3">
      <c r="A34" s="23">
        <f>'4JSON'!A28</f>
        <v>18</v>
      </c>
      <c r="B34" s="20" t="str">
        <f>'4JSON'!B28</f>
        <v>Senior Managers - Health, Education, Social and Community Services and Membership Organizations</v>
      </c>
      <c r="C34" s="24" t="str">
        <f>UPPER('4JSON'!D28)</f>
        <v>DMS</v>
      </c>
      <c r="D34" s="24"/>
      <c r="E34" s="24"/>
      <c r="F34" s="24"/>
      <c r="G34" s="24"/>
      <c r="H34" s="24"/>
      <c r="I34" s="24"/>
      <c r="J34" s="24"/>
      <c r="K34" s="24"/>
      <c r="L34" s="24"/>
      <c r="M34" s="53"/>
      <c r="N34" s="56"/>
      <c r="P34" s="51"/>
      <c r="Q34" s="51">
        <f t="shared" si="0"/>
        <v>0</v>
      </c>
      <c r="S34" s="51" t="str">
        <f ca="1">IFERROR(__xludf.DUMMYFUNCTION("""COMPUTED_VALUE"""),"OID")</f>
        <v>OID</v>
      </c>
      <c r="T34" s="51">
        <f t="shared" ca="1" si="1"/>
        <v>10</v>
      </c>
      <c r="AF34" s="51"/>
      <c r="AG34" s="51"/>
      <c r="AH34" s="51"/>
      <c r="AI34" s="52"/>
      <c r="AJ34" s="52"/>
      <c r="AK34" s="52"/>
      <c r="AL34" s="51"/>
      <c r="AM34" s="51"/>
      <c r="AN34" s="51"/>
      <c r="AO34" s="52"/>
      <c r="AP34" s="52"/>
      <c r="AQ34" s="52"/>
      <c r="AR34" s="51"/>
      <c r="AS34" s="51"/>
      <c r="AT34" s="51"/>
      <c r="AU34" s="52"/>
      <c r="AV34" s="52"/>
      <c r="AW34" s="52"/>
    </row>
    <row r="35" spans="1:49" ht="13" x14ac:dyDescent="0.3">
      <c r="A35" s="23">
        <f>'4JSON'!A29</f>
        <v>18</v>
      </c>
      <c r="B35" s="20" t="str">
        <f>'4JSON'!B29</f>
        <v>Senior Managers - Trade, Broadcasting and Other Services, n.e.c.</v>
      </c>
      <c r="C35" s="24" t="str">
        <f>UPPER('4JSON'!D29)</f>
        <v>DMS</v>
      </c>
      <c r="D35" s="24"/>
      <c r="E35" s="24"/>
      <c r="F35" s="24"/>
      <c r="G35" s="24"/>
      <c r="H35" s="24"/>
      <c r="I35" s="24"/>
      <c r="J35" s="24"/>
      <c r="K35" s="24"/>
      <c r="L35" s="24"/>
      <c r="M35" s="53"/>
      <c r="N35" s="56"/>
      <c r="P35" s="51"/>
      <c r="Q35" s="51">
        <f t="shared" si="0"/>
        <v>0</v>
      </c>
      <c r="S35" s="51" t="str">
        <f ca="1">IFERROR(__xludf.DUMMYFUNCTION("""COMPUTED_VALUE"""),"DIS")</f>
        <v>DIS</v>
      </c>
      <c r="T35" s="51">
        <f t="shared" ca="1" si="1"/>
        <v>7</v>
      </c>
      <c r="AF35" s="51"/>
      <c r="AG35" s="51"/>
      <c r="AH35" s="51"/>
      <c r="AI35" s="52"/>
      <c r="AJ35" s="52"/>
      <c r="AK35" s="52"/>
      <c r="AL35" s="51"/>
      <c r="AM35" s="51"/>
      <c r="AN35" s="51"/>
      <c r="AO35" s="52"/>
      <c r="AP35" s="52"/>
      <c r="AQ35" s="52"/>
      <c r="AR35" s="51"/>
      <c r="AS35" s="51"/>
      <c r="AT35" s="51"/>
      <c r="AU35" s="52"/>
      <c r="AV35" s="52"/>
      <c r="AW35" s="52"/>
    </row>
    <row r="36" spans="1:49" ht="13" x14ac:dyDescent="0.3">
      <c r="A36" s="23">
        <f>'4JSON'!A30</f>
        <v>10030</v>
      </c>
      <c r="B36" s="20" t="str">
        <f>'4JSON'!B30</f>
        <v>Telecommunication Carriers Managers</v>
      </c>
      <c r="C36" s="24" t="str">
        <f>UPPER('4JSON'!D30)</f>
        <v>DMS</v>
      </c>
      <c r="D36" s="24"/>
      <c r="E36" s="24"/>
      <c r="F36" s="24"/>
      <c r="G36" s="24"/>
      <c r="H36" s="24"/>
      <c r="I36" s="24"/>
      <c r="J36" s="24"/>
      <c r="K36" s="24"/>
      <c r="L36" s="24"/>
      <c r="M36" s="53"/>
      <c r="N36" s="56"/>
      <c r="P36" s="51"/>
      <c r="Q36" s="51">
        <f t="shared" si="0"/>
        <v>0</v>
      </c>
      <c r="S36" s="51" t="str">
        <f ca="1">IFERROR(__xludf.DUMMYFUNCTION("""COMPUTED_VALUE"""),"DSI")</f>
        <v>DSI</v>
      </c>
      <c r="T36" s="51">
        <f t="shared" ca="1" si="1"/>
        <v>8</v>
      </c>
      <c r="AF36" s="51"/>
      <c r="AG36" s="51"/>
      <c r="AH36" s="51"/>
      <c r="AI36" s="52"/>
      <c r="AJ36" s="52"/>
      <c r="AK36" s="52"/>
      <c r="AL36" s="51"/>
      <c r="AM36" s="51"/>
      <c r="AN36" s="51"/>
      <c r="AO36" s="52"/>
      <c r="AP36" s="52"/>
      <c r="AQ36" s="52"/>
      <c r="AR36" s="51"/>
      <c r="AS36" s="51"/>
      <c r="AT36" s="51"/>
      <c r="AU36" s="52"/>
      <c r="AV36" s="52"/>
      <c r="AW36" s="52"/>
    </row>
    <row r="37" spans="1:49" ht="13" x14ac:dyDescent="0.3">
      <c r="A37" s="23">
        <f>'4JSON'!A31</f>
        <v>70020</v>
      </c>
      <c r="B37" s="20" t="str">
        <f>'4JSON'!B31</f>
        <v>Transportation Managers, Freight Traffic</v>
      </c>
      <c r="C37" s="24" t="str">
        <f>UPPER('4JSON'!D31)</f>
        <v>DMS</v>
      </c>
      <c r="D37" s="24"/>
      <c r="E37" s="24"/>
      <c r="F37" s="24"/>
      <c r="G37" s="24"/>
      <c r="H37" s="24"/>
      <c r="I37" s="24"/>
      <c r="J37" s="24"/>
      <c r="K37" s="24"/>
      <c r="L37" s="24"/>
      <c r="M37" s="53"/>
      <c r="N37" s="56"/>
      <c r="P37" s="51"/>
      <c r="Q37" s="51">
        <f t="shared" si="0"/>
        <v>0</v>
      </c>
      <c r="S37" s="51" t="str">
        <f ca="1">IFERROR(__xludf.DUMMYFUNCTION("""COMPUTED_VALUE"""),"IDS")</f>
        <v>IDS</v>
      </c>
      <c r="T37" s="51">
        <f t="shared" ca="1" si="1"/>
        <v>13</v>
      </c>
      <c r="AF37" s="51"/>
      <c r="AG37" s="51"/>
      <c r="AH37" s="51"/>
      <c r="AI37" s="52"/>
      <c r="AJ37" s="52"/>
      <c r="AK37" s="52"/>
      <c r="AL37" s="51"/>
      <c r="AM37" s="51"/>
      <c r="AN37" s="51"/>
      <c r="AO37" s="52"/>
      <c r="AP37" s="52"/>
      <c r="AQ37" s="52"/>
      <c r="AR37" s="51"/>
      <c r="AS37" s="51"/>
      <c r="AT37" s="51"/>
      <c r="AU37" s="52"/>
      <c r="AV37" s="52"/>
      <c r="AW37" s="52"/>
    </row>
    <row r="38" spans="1:49" ht="13" x14ac:dyDescent="0.3">
      <c r="A38" s="23">
        <f>'4JSON'!A32</f>
        <v>70020</v>
      </c>
      <c r="B38" s="20" t="str">
        <f>'4JSON'!B32</f>
        <v>Transportation Managers, Operations</v>
      </c>
      <c r="C38" s="24" t="str">
        <f>UPPER('4JSON'!D32)</f>
        <v>DMS</v>
      </c>
      <c r="D38" s="24"/>
      <c r="E38" s="24"/>
      <c r="F38" s="24"/>
      <c r="G38" s="24"/>
      <c r="H38" s="24"/>
      <c r="I38" s="24"/>
      <c r="J38" s="24"/>
      <c r="K38" s="24"/>
      <c r="L38" s="24"/>
      <c r="M38" s="53"/>
      <c r="N38" s="56"/>
      <c r="P38" s="51"/>
      <c r="Q38" s="51">
        <f t="shared" si="0"/>
        <v>0</v>
      </c>
      <c r="S38" s="51" t="str">
        <f ca="1">IFERROR(__xludf.DUMMYFUNCTION("""COMPUTED_VALUE"""),"DIM")</f>
        <v>DIM</v>
      </c>
      <c r="T38" s="51">
        <f t="shared" ca="1" si="1"/>
        <v>20</v>
      </c>
      <c r="AF38" s="51"/>
      <c r="AG38" s="51"/>
      <c r="AH38" s="51"/>
      <c r="AI38" s="52"/>
      <c r="AJ38" s="52"/>
      <c r="AK38" s="52"/>
      <c r="AL38" s="51"/>
      <c r="AM38" s="51"/>
      <c r="AN38" s="51"/>
      <c r="AO38" s="52"/>
      <c r="AP38" s="52"/>
      <c r="AQ38" s="52"/>
      <c r="AR38" s="51"/>
      <c r="AS38" s="51"/>
      <c r="AT38" s="51"/>
      <c r="AU38" s="52"/>
      <c r="AV38" s="52"/>
      <c r="AW38" s="52"/>
    </row>
    <row r="39" spans="1:49" ht="13" x14ac:dyDescent="0.3">
      <c r="A39" s="23">
        <f>'4JSON'!A33</f>
        <v>53201</v>
      </c>
      <c r="B39" s="20" t="str">
        <f>'4JSON'!B33</f>
        <v>Coaches</v>
      </c>
      <c r="C39" s="24" t="str">
        <f>UPPER('4JSON'!D33)</f>
        <v>DSM</v>
      </c>
      <c r="D39" s="24"/>
      <c r="E39" s="24"/>
      <c r="F39" s="24"/>
      <c r="G39" s="24"/>
      <c r="H39" s="24"/>
      <c r="I39" s="24"/>
      <c r="J39" s="24"/>
      <c r="K39" s="24"/>
      <c r="L39" s="24"/>
      <c r="M39" s="53"/>
      <c r="N39" s="56"/>
      <c r="P39" s="51"/>
      <c r="Q39" s="51">
        <f t="shared" si="0"/>
        <v>0</v>
      </c>
      <c r="S39" s="51" t="str">
        <f ca="1">IFERROR(__xludf.DUMMYFUNCTION("""COMPUTED_VALUE"""),"MDI")</f>
        <v>MDI</v>
      </c>
      <c r="T39" s="51">
        <f t="shared" ca="1" si="1"/>
        <v>3</v>
      </c>
      <c r="AF39" s="51"/>
      <c r="AG39" s="51"/>
      <c r="AH39" s="51"/>
      <c r="AI39" s="52"/>
      <c r="AJ39" s="52"/>
      <c r="AK39" s="52"/>
      <c r="AL39" s="51"/>
      <c r="AM39" s="51"/>
      <c r="AN39" s="51"/>
      <c r="AO39" s="52"/>
      <c r="AP39" s="52"/>
      <c r="AQ39" s="52"/>
      <c r="AR39" s="51"/>
      <c r="AS39" s="51"/>
      <c r="AT39" s="51"/>
      <c r="AU39" s="52"/>
      <c r="AV39" s="52"/>
      <c r="AW39" s="52"/>
    </row>
    <row r="40" spans="1:49" ht="13" x14ac:dyDescent="0.3">
      <c r="A40" s="23">
        <f>'4JSON'!A34</f>
        <v>62201</v>
      </c>
      <c r="B40" s="20" t="str">
        <f>'4JSON'!B34</f>
        <v>Funeral Directors</v>
      </c>
      <c r="C40" s="24" t="str">
        <f>UPPER('4JSON'!D34)</f>
        <v>DSM</v>
      </c>
      <c r="D40" s="24"/>
      <c r="E40" s="24"/>
      <c r="F40" s="24"/>
      <c r="G40" s="24"/>
      <c r="H40" s="24"/>
      <c r="I40" s="24"/>
      <c r="J40" s="24"/>
      <c r="K40" s="24"/>
      <c r="L40" s="24"/>
      <c r="M40" s="53"/>
      <c r="N40" s="56"/>
      <c r="P40" s="51"/>
      <c r="Q40" s="51">
        <f t="shared" si="0"/>
        <v>0</v>
      </c>
      <c r="S40" s="51" t="str">
        <f ca="1">IFERROR(__xludf.DUMMYFUNCTION("""COMPUTED_VALUE"""),"MID")</f>
        <v>MID</v>
      </c>
      <c r="T40" s="51">
        <f t="shared" ca="1" si="1"/>
        <v>43</v>
      </c>
      <c r="AF40" s="51"/>
      <c r="AG40" s="51"/>
      <c r="AH40" s="51"/>
      <c r="AI40" s="52"/>
      <c r="AJ40" s="52"/>
      <c r="AK40" s="52"/>
      <c r="AL40" s="51"/>
      <c r="AM40" s="51"/>
      <c r="AN40" s="51"/>
      <c r="AO40" s="52"/>
      <c r="AP40" s="52"/>
      <c r="AQ40" s="52"/>
      <c r="AR40" s="51"/>
      <c r="AS40" s="51"/>
      <c r="AT40" s="51"/>
      <c r="AU40" s="52"/>
      <c r="AV40" s="52"/>
      <c r="AW40" s="52"/>
    </row>
    <row r="41" spans="1:49" ht="13" x14ac:dyDescent="0.3">
      <c r="A41" s="23">
        <f>'4JSON'!A35</f>
        <v>82031</v>
      </c>
      <c r="B41" s="20" t="str">
        <f>'4JSON'!B35</f>
        <v>Supervisors, Landscape and Horticulture</v>
      </c>
      <c r="C41" s="24" t="str">
        <f>UPPER('4JSON'!D35)</f>
        <v>DSM</v>
      </c>
      <c r="D41" s="24"/>
      <c r="E41" s="24"/>
      <c r="F41" s="24"/>
      <c r="G41" s="24"/>
      <c r="H41" s="24"/>
      <c r="I41" s="24"/>
      <c r="J41" s="24"/>
      <c r="K41" s="24"/>
      <c r="L41" s="24"/>
      <c r="M41" s="53"/>
      <c r="N41" s="56"/>
      <c r="P41" s="51"/>
      <c r="Q41" s="51">
        <f t="shared" si="0"/>
        <v>0</v>
      </c>
      <c r="S41" s="51" t="str">
        <f ca="1">IFERROR(__xludf.DUMMYFUNCTION("""COMPUTED_VALUE"""),"IDM")</f>
        <v>IDM</v>
      </c>
      <c r="T41" s="51">
        <f t="shared" ca="1" si="1"/>
        <v>13</v>
      </c>
      <c r="AF41" s="51"/>
      <c r="AG41" s="51"/>
      <c r="AH41" s="51"/>
      <c r="AI41" s="52"/>
      <c r="AJ41" s="52"/>
      <c r="AK41" s="52"/>
      <c r="AL41" s="51"/>
      <c r="AM41" s="51"/>
      <c r="AN41" s="51"/>
      <c r="AO41" s="52"/>
      <c r="AP41" s="52"/>
      <c r="AQ41" s="52"/>
      <c r="AR41" s="51"/>
      <c r="AS41" s="51"/>
      <c r="AT41" s="51"/>
      <c r="AU41" s="52"/>
      <c r="AV41" s="52"/>
      <c r="AW41" s="52"/>
    </row>
    <row r="42" spans="1:49" ht="13" x14ac:dyDescent="0.3">
      <c r="A42" s="23">
        <f>'4JSON'!A36</f>
        <v>10011</v>
      </c>
      <c r="B42" s="20" t="str">
        <f>'4JSON'!B36</f>
        <v>Human Resources Managers</v>
      </c>
      <c r="C42" s="24" t="str">
        <f>UPPER('4JSON'!D36)</f>
        <v>DSM</v>
      </c>
      <c r="D42" s="24"/>
      <c r="E42" s="24"/>
      <c r="F42" s="24"/>
      <c r="G42" s="24"/>
      <c r="H42" s="24"/>
      <c r="I42" s="24"/>
      <c r="J42" s="24"/>
      <c r="K42" s="24"/>
      <c r="L42" s="24"/>
      <c r="M42" s="53"/>
      <c r="N42" s="56"/>
      <c r="P42" s="51"/>
      <c r="Q42" s="51">
        <f t="shared" si="0"/>
        <v>0</v>
      </c>
      <c r="S42" s="51" t="str">
        <f ca="1">IFERROR(__xludf.DUMMYFUNCTION("""COMPUTED_VALUE"""),"IMD")</f>
        <v>IMD</v>
      </c>
      <c r="T42" s="51">
        <f t="shared" ca="1" si="1"/>
        <v>25</v>
      </c>
      <c r="AF42" s="51"/>
      <c r="AG42" s="51"/>
      <c r="AH42" s="51"/>
      <c r="AI42" s="52"/>
      <c r="AJ42" s="52"/>
      <c r="AK42" s="52"/>
      <c r="AL42" s="51"/>
      <c r="AM42" s="51"/>
      <c r="AN42" s="51"/>
      <c r="AO42" s="52"/>
      <c r="AP42" s="52"/>
      <c r="AQ42" s="52"/>
      <c r="AR42" s="51"/>
      <c r="AS42" s="51"/>
      <c r="AT42" s="51"/>
      <c r="AU42" s="52"/>
      <c r="AV42" s="52"/>
      <c r="AW42" s="52"/>
    </row>
    <row r="43" spans="1:49" ht="13" x14ac:dyDescent="0.3">
      <c r="A43" s="23">
        <f>'4JSON'!A37</f>
        <v>10</v>
      </c>
      <c r="B43" s="20" t="str">
        <f>'4JSON'!B37</f>
        <v>Legislators</v>
      </c>
      <c r="C43" s="24" t="str">
        <f>UPPER('4JSON'!D37)</f>
        <v>DSM</v>
      </c>
      <c r="D43" s="24"/>
      <c r="E43" s="24"/>
      <c r="F43" s="24"/>
      <c r="G43" s="24"/>
      <c r="H43" s="24"/>
      <c r="I43" s="24"/>
      <c r="J43" s="24"/>
      <c r="K43" s="24"/>
      <c r="L43" s="24"/>
      <c r="M43" s="53"/>
      <c r="N43" s="56"/>
      <c r="P43" s="51"/>
      <c r="Q43" s="51">
        <f t="shared" si="0"/>
        <v>0</v>
      </c>
      <c r="S43" s="51" t="str">
        <f ca="1">IFERROR(__xludf.DUMMYFUNCTION("""COMPUTED_VALUE"""),"DMO")</f>
        <v>DMO</v>
      </c>
      <c r="T43" s="51">
        <f t="shared" ca="1" si="1"/>
        <v>8</v>
      </c>
      <c r="AF43" s="51"/>
      <c r="AG43" s="51"/>
      <c r="AH43" s="51"/>
      <c r="AI43" s="52"/>
      <c r="AJ43" s="52"/>
      <c r="AK43" s="52"/>
      <c r="AL43" s="51"/>
      <c r="AM43" s="51"/>
      <c r="AN43" s="51"/>
      <c r="AO43" s="52"/>
      <c r="AP43" s="52"/>
      <c r="AQ43" s="52"/>
      <c r="AR43" s="51"/>
      <c r="AS43" s="51"/>
      <c r="AT43" s="51"/>
      <c r="AU43" s="52"/>
      <c r="AV43" s="52"/>
      <c r="AW43" s="52"/>
    </row>
    <row r="44" spans="1:49" ht="13" x14ac:dyDescent="0.3">
      <c r="A44" s="23">
        <f>'4JSON'!A38</f>
        <v>13100</v>
      </c>
      <c r="B44" s="20" t="str">
        <f>'4JSON'!B38</f>
        <v>Administrative Officers</v>
      </c>
      <c r="C44" s="24" t="str">
        <f>UPPER('4JSON'!D38)</f>
        <v>MDS</v>
      </c>
      <c r="D44" s="24"/>
      <c r="E44" s="24"/>
      <c r="F44" s="24"/>
      <c r="G44" s="24"/>
      <c r="H44" s="24"/>
      <c r="I44" s="24"/>
      <c r="J44" s="24"/>
      <c r="K44" s="24"/>
      <c r="L44" s="24"/>
      <c r="M44" s="53"/>
      <c r="N44" s="56"/>
      <c r="P44" s="51"/>
      <c r="Q44" s="51">
        <f t="shared" si="0"/>
        <v>0</v>
      </c>
      <c r="S44" s="51" t="str">
        <f ca="1">IFERROR(__xludf.DUMMYFUNCTION("""COMPUTED_VALUE"""),"DOM")</f>
        <v>DOM</v>
      </c>
      <c r="T44" s="51">
        <f t="shared" ca="1" si="1"/>
        <v>4</v>
      </c>
      <c r="AF44" s="51"/>
      <c r="AG44" s="51"/>
      <c r="AH44" s="51"/>
      <c r="AI44" s="52"/>
      <c r="AJ44" s="52"/>
      <c r="AK44" s="52"/>
      <c r="AL44" s="51"/>
      <c r="AM44" s="51"/>
      <c r="AN44" s="51"/>
      <c r="AO44" s="52"/>
      <c r="AP44" s="52"/>
      <c r="AQ44" s="52"/>
      <c r="AR44" s="51"/>
      <c r="AS44" s="51"/>
      <c r="AT44" s="51"/>
      <c r="AU44" s="52"/>
      <c r="AV44" s="52"/>
      <c r="AW44" s="52"/>
    </row>
    <row r="45" spans="1:49" ht="13" x14ac:dyDescent="0.3">
      <c r="A45" s="23">
        <f>'4JSON'!A39</f>
        <v>14404</v>
      </c>
      <c r="B45" s="20" t="str">
        <f>'4JSON'!B39</f>
        <v>Dispatchers</v>
      </c>
      <c r="C45" s="24" t="str">
        <f>UPPER('4JSON'!D39)</f>
        <v>MDS</v>
      </c>
      <c r="D45" s="24"/>
      <c r="E45" s="24"/>
      <c r="F45" s="24"/>
      <c r="G45" s="24"/>
      <c r="H45" s="24"/>
      <c r="I45" s="24"/>
      <c r="J45" s="24"/>
      <c r="K45" s="24"/>
      <c r="L45" s="24"/>
      <c r="M45" s="53"/>
      <c r="N45" s="56"/>
      <c r="P45" s="51"/>
      <c r="Q45" s="51">
        <f t="shared" si="0"/>
        <v>0</v>
      </c>
      <c r="S45" s="51" t="str">
        <f ca="1">IFERROR(__xludf.DUMMYFUNCTION("""COMPUTED_VALUE"""),"MDO")</f>
        <v>MDO</v>
      </c>
      <c r="T45" s="51">
        <f t="shared" ca="1" si="1"/>
        <v>7</v>
      </c>
      <c r="AF45" s="51"/>
      <c r="AG45" s="51"/>
      <c r="AH45" s="51"/>
      <c r="AI45" s="52"/>
      <c r="AJ45" s="52"/>
      <c r="AK45" s="52"/>
      <c r="AL45" s="51"/>
      <c r="AM45" s="51"/>
      <c r="AN45" s="51"/>
      <c r="AO45" s="52"/>
      <c r="AP45" s="52"/>
      <c r="AQ45" s="52"/>
      <c r="AR45" s="51"/>
      <c r="AS45" s="51"/>
      <c r="AT45" s="51"/>
      <c r="AU45" s="52"/>
      <c r="AV45" s="52"/>
      <c r="AW45" s="52"/>
    </row>
    <row r="46" spans="1:49" ht="13" x14ac:dyDescent="0.3">
      <c r="A46" s="23">
        <f>'4JSON'!A40</f>
        <v>12104</v>
      </c>
      <c r="B46" s="20" t="str">
        <f>'4JSON'!B40</f>
        <v>Employment Insurance Officers</v>
      </c>
      <c r="C46" s="24" t="str">
        <f>UPPER('4JSON'!D40)</f>
        <v>MDS</v>
      </c>
      <c r="D46" s="24"/>
      <c r="E46" s="24"/>
      <c r="F46" s="24"/>
      <c r="G46" s="24"/>
      <c r="H46" s="24"/>
      <c r="I46" s="24"/>
      <c r="J46" s="24"/>
      <c r="K46" s="24"/>
      <c r="L46" s="24"/>
      <c r="M46" s="53"/>
      <c r="N46" s="56"/>
      <c r="P46" s="51"/>
      <c r="Q46" s="51">
        <f t="shared" si="0"/>
        <v>0</v>
      </c>
      <c r="S46" s="51" t="str">
        <f ca="1">IFERROR(__xludf.DUMMYFUNCTION("""COMPUTED_VALUE"""),"MOD")</f>
        <v>MOD</v>
      </c>
      <c r="T46" s="51">
        <f t="shared" ca="1" si="1"/>
        <v>18</v>
      </c>
      <c r="AF46" s="51"/>
      <c r="AG46" s="51"/>
      <c r="AH46" s="51"/>
      <c r="AI46" s="52"/>
      <c r="AJ46" s="52"/>
      <c r="AK46" s="52"/>
      <c r="AL46" s="51"/>
      <c r="AM46" s="51"/>
      <c r="AN46" s="51"/>
      <c r="AO46" s="52"/>
      <c r="AP46" s="52"/>
      <c r="AQ46" s="52"/>
      <c r="AR46" s="51"/>
      <c r="AS46" s="51"/>
      <c r="AT46" s="51"/>
      <c r="AU46" s="52"/>
      <c r="AV46" s="52"/>
      <c r="AW46" s="52"/>
    </row>
    <row r="47" spans="1:49" ht="13" x14ac:dyDescent="0.3">
      <c r="A47" s="23">
        <f>'4JSON'!A41</f>
        <v>12100</v>
      </c>
      <c r="B47" s="20" t="str">
        <f>'4JSON'!B41</f>
        <v>Executive Assistants</v>
      </c>
      <c r="C47" s="24" t="str">
        <f>UPPER('4JSON'!D41)</f>
        <v>MDS</v>
      </c>
      <c r="D47" s="24"/>
      <c r="E47" s="24"/>
      <c r="F47" s="24"/>
      <c r="G47" s="24"/>
      <c r="H47" s="24"/>
      <c r="I47" s="24"/>
      <c r="J47" s="24"/>
      <c r="K47" s="24"/>
      <c r="L47" s="24"/>
      <c r="M47" s="53"/>
      <c r="N47" s="56"/>
      <c r="P47" s="51"/>
      <c r="Q47" s="51">
        <f t="shared" si="0"/>
        <v>0</v>
      </c>
      <c r="S47" s="51" t="str">
        <f ca="1">IFERROR(__xludf.DUMMYFUNCTION("""COMPUTED_VALUE"""),"ODM")</f>
        <v>ODM</v>
      </c>
      <c r="T47" s="51">
        <f t="shared" ca="1" si="1"/>
        <v>1</v>
      </c>
      <c r="AF47" s="51"/>
      <c r="AG47" s="51"/>
      <c r="AH47" s="51"/>
      <c r="AI47" s="52"/>
      <c r="AJ47" s="52"/>
      <c r="AK47" s="52"/>
      <c r="AL47" s="51"/>
      <c r="AM47" s="51"/>
      <c r="AN47" s="51"/>
      <c r="AO47" s="52"/>
      <c r="AP47" s="52"/>
      <c r="AQ47" s="52"/>
      <c r="AR47" s="51"/>
      <c r="AS47" s="51"/>
      <c r="AT47" s="51"/>
      <c r="AU47" s="52"/>
      <c r="AV47" s="52"/>
      <c r="AW47" s="52"/>
    </row>
    <row r="48" spans="1:49" ht="13" x14ac:dyDescent="0.3">
      <c r="A48" s="23">
        <f>'4JSON'!A42</f>
        <v>43203</v>
      </c>
      <c r="B48" s="20" t="str">
        <f>'4JSON'!B42</f>
        <v>Immigration Officers</v>
      </c>
      <c r="C48" s="24" t="str">
        <f>UPPER('4JSON'!D42)</f>
        <v>MDS</v>
      </c>
      <c r="D48" s="24"/>
      <c r="E48" s="24"/>
      <c r="F48" s="24"/>
      <c r="G48" s="24"/>
      <c r="H48" s="24"/>
      <c r="I48" s="24"/>
      <c r="J48" s="24"/>
      <c r="K48" s="24"/>
      <c r="L48" s="24"/>
      <c r="M48" s="53"/>
      <c r="N48" s="56"/>
      <c r="P48" s="51"/>
      <c r="Q48" s="51">
        <f t="shared" si="0"/>
        <v>0</v>
      </c>
      <c r="S48" s="51" t="str">
        <f ca="1">IFERROR(__xludf.DUMMYFUNCTION("""COMPUTED_VALUE"""),"OMD")</f>
        <v>OMD</v>
      </c>
      <c r="T48" s="51">
        <f t="shared" ca="1" si="1"/>
        <v>32</v>
      </c>
      <c r="AF48" s="51"/>
      <c r="AG48" s="51"/>
      <c r="AH48" s="51"/>
      <c r="AI48" s="52"/>
      <c r="AJ48" s="52"/>
      <c r="AK48" s="52"/>
      <c r="AL48" s="51"/>
      <c r="AM48" s="51"/>
      <c r="AN48" s="51"/>
      <c r="AO48" s="52"/>
      <c r="AP48" s="52"/>
      <c r="AQ48" s="52"/>
      <c r="AR48" s="51"/>
      <c r="AS48" s="51"/>
      <c r="AT48" s="51"/>
      <c r="AU48" s="52"/>
      <c r="AV48" s="52"/>
      <c r="AW48" s="52"/>
    </row>
    <row r="49" spans="1:49" ht="13" x14ac:dyDescent="0.3">
      <c r="A49" s="23">
        <f>'4JSON'!A43</f>
        <v>42200</v>
      </c>
      <c r="B49" s="20" t="str">
        <f>'4JSON'!B43</f>
        <v>Notaries Public</v>
      </c>
      <c r="C49" s="24" t="str">
        <f>UPPER('4JSON'!D43)</f>
        <v>MDS</v>
      </c>
      <c r="D49" s="24"/>
      <c r="E49" s="24"/>
      <c r="F49" s="24"/>
      <c r="G49" s="24"/>
      <c r="H49" s="24"/>
      <c r="I49" s="24"/>
      <c r="J49" s="24"/>
      <c r="K49" s="24"/>
      <c r="L49" s="24"/>
      <c r="M49" s="53"/>
      <c r="N49" s="56"/>
      <c r="P49" s="51"/>
      <c r="Q49" s="51">
        <f t="shared" si="0"/>
        <v>0</v>
      </c>
      <c r="S49" s="51" t="str">
        <f ca="1">IFERROR(__xludf.DUMMYFUNCTION("""COMPUTED_VALUE"""),"ISD")</f>
        <v>ISD</v>
      </c>
      <c r="T49" s="51">
        <f t="shared" ca="1" si="1"/>
        <v>11</v>
      </c>
      <c r="AF49" s="51"/>
      <c r="AG49" s="51"/>
      <c r="AH49" s="51"/>
      <c r="AI49" s="52"/>
      <c r="AJ49" s="52"/>
      <c r="AK49" s="52"/>
      <c r="AL49" s="51"/>
      <c r="AM49" s="51"/>
      <c r="AN49" s="51"/>
      <c r="AO49" s="52"/>
      <c r="AP49" s="52"/>
      <c r="AQ49" s="52"/>
      <c r="AR49" s="51"/>
      <c r="AS49" s="51"/>
      <c r="AT49" s="51"/>
      <c r="AU49" s="52"/>
      <c r="AV49" s="52"/>
      <c r="AW49" s="52"/>
    </row>
    <row r="50" spans="1:49" ht="13" x14ac:dyDescent="0.3">
      <c r="A50" s="23">
        <f>'4JSON'!A44</f>
        <v>42100</v>
      </c>
      <c r="B50" s="20" t="str">
        <f>'4JSON'!B44</f>
        <v>Police Officers (Except Commissioned)</v>
      </c>
      <c r="C50" s="24" t="str">
        <f>UPPER('4JSON'!D44)</f>
        <v>MDS</v>
      </c>
      <c r="D50" s="24"/>
      <c r="E50" s="24"/>
      <c r="F50" s="24"/>
      <c r="G50" s="24"/>
      <c r="H50" s="24"/>
      <c r="I50" s="24"/>
      <c r="J50" s="24"/>
      <c r="K50" s="24"/>
      <c r="L50" s="24"/>
      <c r="M50" s="53"/>
      <c r="N50" s="56"/>
      <c r="P50" s="51"/>
      <c r="Q50" s="51">
        <f t="shared" si="0"/>
        <v>0</v>
      </c>
      <c r="S50" s="51" t="str">
        <f ca="1">IFERROR(__xludf.DUMMYFUNCTION("""COMPUTED_VALUE"""),"SDI")</f>
        <v>SDI</v>
      </c>
      <c r="T50" s="51">
        <f t="shared" ca="1" si="1"/>
        <v>9</v>
      </c>
      <c r="AF50" s="51"/>
      <c r="AG50" s="51"/>
      <c r="AH50" s="51"/>
      <c r="AI50" s="52"/>
      <c r="AJ50" s="52"/>
      <c r="AK50" s="52"/>
      <c r="AL50" s="51"/>
      <c r="AM50" s="51"/>
      <c r="AN50" s="51"/>
      <c r="AO50" s="52"/>
      <c r="AP50" s="52"/>
      <c r="AQ50" s="52"/>
      <c r="AR50" s="51"/>
      <c r="AS50" s="51"/>
      <c r="AT50" s="51"/>
      <c r="AU50" s="52"/>
      <c r="AV50" s="52"/>
      <c r="AW50" s="52"/>
    </row>
    <row r="51" spans="1:49" ht="13" x14ac:dyDescent="0.3">
      <c r="A51" s="23">
        <f>'4JSON'!A45</f>
        <v>12011</v>
      </c>
      <c r="B51" s="20" t="str">
        <f>'4JSON'!B45</f>
        <v>Supervisors, Finance and Insurance Clerks</v>
      </c>
      <c r="C51" s="24" t="str">
        <f>UPPER('4JSON'!D45)</f>
        <v>MDS</v>
      </c>
      <c r="D51" s="24"/>
      <c r="E51" s="24"/>
      <c r="F51" s="24"/>
      <c r="G51" s="24"/>
      <c r="H51" s="24"/>
      <c r="I51" s="24"/>
      <c r="J51" s="24"/>
      <c r="K51" s="24"/>
      <c r="L51" s="24"/>
      <c r="M51" s="53"/>
      <c r="N51" s="56"/>
      <c r="P51" s="51"/>
      <c r="Q51" s="51">
        <f t="shared" si="0"/>
        <v>0</v>
      </c>
      <c r="S51" s="51" t="str">
        <f ca="1">IFERROR(__xludf.DUMMYFUNCTION("""COMPUTED_VALUE"""),"SID")</f>
        <v>SID</v>
      </c>
      <c r="T51" s="51">
        <f t="shared" ca="1" si="1"/>
        <v>10</v>
      </c>
      <c r="AF51" s="51"/>
      <c r="AG51" s="51"/>
      <c r="AH51" s="51"/>
      <c r="AI51" s="52"/>
      <c r="AJ51" s="52"/>
      <c r="AK51" s="52"/>
      <c r="AL51" s="51"/>
      <c r="AM51" s="51"/>
      <c r="AN51" s="51"/>
      <c r="AO51" s="52"/>
      <c r="AP51" s="52"/>
      <c r="AQ51" s="52"/>
      <c r="AR51" s="51"/>
      <c r="AS51" s="51"/>
      <c r="AT51" s="51"/>
      <c r="AU51" s="52"/>
      <c r="AV51" s="52"/>
      <c r="AW51" s="52"/>
    </row>
    <row r="52" spans="1:49" ht="13" x14ac:dyDescent="0.3">
      <c r="A52" s="23">
        <f>'4JSON'!A46</f>
        <v>12010</v>
      </c>
      <c r="B52" s="20" t="str">
        <f>'4JSON'!B46</f>
        <v>Supervisors, General Office and Administrative Support Clerks</v>
      </c>
      <c r="C52" s="24" t="str">
        <f>UPPER('4JSON'!D46)</f>
        <v>MDS</v>
      </c>
      <c r="D52" s="24"/>
      <c r="E52" s="24"/>
      <c r="F52" s="24"/>
      <c r="G52" s="24"/>
      <c r="H52" s="24"/>
      <c r="I52" s="24"/>
      <c r="J52" s="24"/>
      <c r="K52" s="24"/>
      <c r="L52" s="24"/>
      <c r="M52" s="53"/>
      <c r="N52" s="56"/>
      <c r="P52" s="51"/>
      <c r="Q52" s="51">
        <f t="shared" si="0"/>
        <v>0</v>
      </c>
      <c r="S52" s="51" t="str">
        <f ca="1">IFERROR(__xludf.DUMMYFUNCTION("""COMPUTED_VALUE"""),"OSD")</f>
        <v>OSD</v>
      </c>
      <c r="T52" s="51">
        <f t="shared" ca="1" si="1"/>
        <v>1</v>
      </c>
      <c r="AF52" s="51"/>
      <c r="AG52" s="51"/>
      <c r="AH52" s="51"/>
      <c r="AI52" s="52"/>
      <c r="AJ52" s="52"/>
      <c r="AK52" s="52"/>
      <c r="AL52" s="51"/>
      <c r="AM52" s="51"/>
      <c r="AN52" s="51"/>
      <c r="AO52" s="52"/>
      <c r="AP52" s="52"/>
      <c r="AQ52" s="52"/>
      <c r="AR52" s="51"/>
      <c r="AS52" s="51"/>
      <c r="AT52" s="51"/>
      <c r="AU52" s="52"/>
      <c r="AV52" s="52"/>
      <c r="AW52" s="52"/>
    </row>
    <row r="53" spans="1:49" ht="13" x14ac:dyDescent="0.3">
      <c r="A53" s="23">
        <f>'4JSON'!A47</f>
        <v>12012</v>
      </c>
      <c r="B53" s="20" t="str">
        <f>'4JSON'!B47</f>
        <v>Supervisors, Library, Correspondence and Related Information Clerks</v>
      </c>
      <c r="C53" s="24" t="str">
        <f>UPPER('4JSON'!D47)</f>
        <v>MDS</v>
      </c>
      <c r="D53" s="24"/>
      <c r="E53" s="24"/>
      <c r="F53" s="24"/>
      <c r="G53" s="24"/>
      <c r="H53" s="24"/>
      <c r="I53" s="24"/>
      <c r="J53" s="24"/>
      <c r="K53" s="24"/>
      <c r="L53" s="24"/>
      <c r="M53" s="53"/>
      <c r="N53" s="56"/>
      <c r="P53" s="51"/>
      <c r="Q53" s="51">
        <f t="shared" si="0"/>
        <v>0</v>
      </c>
      <c r="S53" s="51" t="str">
        <f ca="1">IFERROR(__xludf.DUMMYFUNCTION("""COMPUTED_VALUE"""),"SOD")</f>
        <v>SOD</v>
      </c>
      <c r="T53" s="51">
        <f t="shared" ca="1" si="1"/>
        <v>2</v>
      </c>
      <c r="AF53" s="51"/>
      <c r="AG53" s="51"/>
      <c r="AH53" s="51"/>
      <c r="AI53" s="52"/>
      <c r="AJ53" s="52"/>
      <c r="AK53" s="52"/>
      <c r="AL53" s="51"/>
      <c r="AM53" s="51"/>
      <c r="AN53" s="51"/>
      <c r="AO53" s="52"/>
      <c r="AP53" s="52"/>
      <c r="AQ53" s="52"/>
      <c r="AR53" s="51"/>
      <c r="AS53" s="51"/>
      <c r="AT53" s="51"/>
      <c r="AU53" s="52"/>
      <c r="AV53" s="52"/>
      <c r="AW53" s="52"/>
    </row>
    <row r="54" spans="1:49" ht="13" x14ac:dyDescent="0.3">
      <c r="A54" s="23">
        <f>'4JSON'!A48</f>
        <v>72025</v>
      </c>
      <c r="B54" s="20" t="str">
        <f>'4JSON'!B48</f>
        <v>Supervisors, Mail and Message Distribution Occupations</v>
      </c>
      <c r="C54" s="24" t="str">
        <f>UPPER('4JSON'!D48)</f>
        <v>MDS</v>
      </c>
      <c r="D54" s="24"/>
      <c r="E54" s="24"/>
      <c r="F54" s="24"/>
      <c r="G54" s="24"/>
      <c r="H54" s="24"/>
      <c r="I54" s="24"/>
      <c r="J54" s="24"/>
      <c r="K54" s="24"/>
      <c r="L54" s="24"/>
      <c r="M54" s="53"/>
      <c r="N54" s="56"/>
      <c r="P54" s="51"/>
      <c r="Q54" s="51">
        <f t="shared" si="0"/>
        <v>0</v>
      </c>
      <c r="S54" s="51" t="str">
        <f ca="1">IFERROR(__xludf.DUMMYFUNCTION("""COMPUTED_VALUE"""),"MIO")</f>
        <v>MIO</v>
      </c>
      <c r="T54" s="51">
        <f t="shared" ca="1" si="1"/>
        <v>13</v>
      </c>
      <c r="AF54" s="51"/>
      <c r="AG54" s="51"/>
      <c r="AH54" s="51"/>
      <c r="AI54" s="52"/>
      <c r="AJ54" s="52"/>
      <c r="AK54" s="52"/>
      <c r="AL54" s="51"/>
      <c r="AM54" s="51"/>
      <c r="AN54" s="51"/>
      <c r="AO54" s="52"/>
      <c r="AP54" s="52"/>
      <c r="AQ54" s="52"/>
      <c r="AR54" s="51"/>
      <c r="AS54" s="51"/>
      <c r="AT54" s="51"/>
      <c r="AU54" s="52"/>
      <c r="AV54" s="52"/>
      <c r="AW54" s="52"/>
    </row>
    <row r="55" spans="1:49" ht="13" x14ac:dyDescent="0.3">
      <c r="A55" s="23">
        <f>'4JSON'!A49</f>
        <v>12013</v>
      </c>
      <c r="B55" s="20" t="str">
        <f>'4JSON'!B49</f>
        <v>Supervisors, Recording, Distributing and Scheduling Occupations</v>
      </c>
      <c r="C55" s="24" t="str">
        <f>UPPER('4JSON'!D49)</f>
        <v>MDS</v>
      </c>
      <c r="D55" s="24"/>
      <c r="E55" s="24"/>
      <c r="F55" s="24"/>
      <c r="G55" s="24"/>
      <c r="H55" s="24"/>
      <c r="I55" s="24"/>
      <c r="J55" s="24"/>
      <c r="K55" s="24"/>
      <c r="L55" s="24"/>
      <c r="M55" s="53"/>
      <c r="N55" s="56"/>
      <c r="P55" s="51"/>
      <c r="Q55" s="51">
        <f t="shared" si="0"/>
        <v>0</v>
      </c>
      <c r="S55" s="51" t="str">
        <f ca="1">IFERROR(__xludf.DUMMYFUNCTION("""COMPUTED_VALUE"""),"MOI")</f>
        <v>MOI</v>
      </c>
      <c r="T55" s="51">
        <f t="shared" ca="1" si="1"/>
        <v>80</v>
      </c>
      <c r="AF55" s="51"/>
      <c r="AG55" s="51"/>
      <c r="AH55" s="51"/>
      <c r="AI55" s="52"/>
      <c r="AJ55" s="52"/>
      <c r="AK55" s="52"/>
      <c r="AL55" s="51"/>
      <c r="AM55" s="51"/>
      <c r="AN55" s="51"/>
      <c r="AO55" s="52"/>
      <c r="AP55" s="52"/>
      <c r="AQ55" s="52"/>
      <c r="AR55" s="51"/>
      <c r="AS55" s="51"/>
      <c r="AT55" s="51"/>
      <c r="AU55" s="52"/>
      <c r="AV55" s="52"/>
      <c r="AW55" s="52"/>
    </row>
    <row r="56" spans="1:49" ht="13" x14ac:dyDescent="0.3">
      <c r="A56" s="23">
        <f>'4JSON'!A50</f>
        <v>43202</v>
      </c>
      <c r="B56" s="20" t="str">
        <f>'4JSON'!B50</f>
        <v>Animal Control Officers</v>
      </c>
      <c r="C56" s="24" t="str">
        <f>UPPER('4JSON'!D50)</f>
        <v>MDS</v>
      </c>
      <c r="D56" s="24"/>
      <c r="E56" s="24"/>
      <c r="F56" s="24"/>
      <c r="G56" s="24"/>
      <c r="H56" s="24"/>
      <c r="I56" s="24"/>
      <c r="J56" s="24"/>
      <c r="K56" s="24"/>
      <c r="L56" s="24"/>
      <c r="M56" s="53"/>
      <c r="N56" s="56"/>
      <c r="P56" s="51"/>
      <c r="Q56" s="51">
        <f t="shared" si="0"/>
        <v>0</v>
      </c>
      <c r="S56" s="51" t="str">
        <f ca="1">IFERROR(__xludf.DUMMYFUNCTION("""COMPUTED_VALUE"""),"IMO")</f>
        <v>IMO</v>
      </c>
      <c r="T56" s="51">
        <f t="shared" ca="1" si="1"/>
        <v>10</v>
      </c>
      <c r="AF56" s="51"/>
      <c r="AG56" s="51"/>
      <c r="AH56" s="51"/>
      <c r="AI56" s="52"/>
      <c r="AJ56" s="52"/>
      <c r="AK56" s="52"/>
      <c r="AL56" s="51"/>
      <c r="AM56" s="51"/>
      <c r="AN56" s="51"/>
      <c r="AO56" s="52"/>
      <c r="AP56" s="52"/>
      <c r="AQ56" s="52"/>
      <c r="AR56" s="51"/>
      <c r="AS56" s="51"/>
      <c r="AT56" s="51"/>
      <c r="AU56" s="52"/>
      <c r="AV56" s="52"/>
      <c r="AW56" s="52"/>
    </row>
    <row r="57" spans="1:49" ht="13" x14ac:dyDescent="0.3">
      <c r="A57" s="23">
        <f>'4JSON'!A51</f>
        <v>43202</v>
      </c>
      <c r="B57" s="20" t="str">
        <f>'4JSON'!B51</f>
        <v>By-law Enforcement Officers</v>
      </c>
      <c r="C57" s="24" t="str">
        <f>UPPER('4JSON'!D51)</f>
        <v>MDS</v>
      </c>
      <c r="D57" s="24"/>
      <c r="E57" s="24"/>
      <c r="F57" s="24"/>
      <c r="G57" s="24"/>
      <c r="H57" s="24"/>
      <c r="I57" s="24"/>
      <c r="J57" s="24"/>
      <c r="K57" s="24"/>
      <c r="L57" s="24"/>
      <c r="M57" s="53"/>
      <c r="N57" s="56"/>
      <c r="P57" s="51"/>
      <c r="Q57" s="51">
        <f t="shared" si="0"/>
        <v>0</v>
      </c>
      <c r="S57" s="51" t="str">
        <f ca="1">IFERROR(__xludf.DUMMYFUNCTION("""COMPUTED_VALUE"""),"IOM")</f>
        <v>IOM</v>
      </c>
      <c r="T57" s="51">
        <f t="shared" ca="1" si="1"/>
        <v>10</v>
      </c>
      <c r="AF57" s="51"/>
      <c r="AG57" s="51"/>
      <c r="AH57" s="51"/>
      <c r="AI57" s="52"/>
      <c r="AJ57" s="52"/>
      <c r="AK57" s="52"/>
      <c r="AL57" s="51"/>
      <c r="AM57" s="51"/>
      <c r="AN57" s="51"/>
      <c r="AO57" s="52"/>
      <c r="AP57" s="52"/>
      <c r="AQ57" s="52"/>
      <c r="AR57" s="51"/>
      <c r="AS57" s="51"/>
      <c r="AT57" s="51"/>
      <c r="AU57" s="52"/>
      <c r="AV57" s="52"/>
      <c r="AW57" s="52"/>
    </row>
    <row r="58" spans="1:49" ht="13" x14ac:dyDescent="0.3">
      <c r="A58" s="23">
        <f>'4JSON'!A52</f>
        <v>62024</v>
      </c>
      <c r="B58" s="20" t="str">
        <f>'4JSON'!B52</f>
        <v>Cleaning Supervisors</v>
      </c>
      <c r="C58" s="24" t="str">
        <f>UPPER('4JSON'!D52)</f>
        <v>MDS</v>
      </c>
      <c r="D58" s="24"/>
      <c r="E58" s="24"/>
      <c r="F58" s="24"/>
      <c r="G58" s="24"/>
      <c r="H58" s="24"/>
      <c r="I58" s="24"/>
      <c r="J58" s="24"/>
      <c r="K58" s="24"/>
      <c r="L58" s="24"/>
      <c r="M58" s="53"/>
      <c r="N58" s="56"/>
      <c r="P58" s="51"/>
      <c r="Q58" s="51">
        <f t="shared" si="0"/>
        <v>0</v>
      </c>
      <c r="S58" s="51" t="str">
        <f ca="1">IFERROR(__xludf.DUMMYFUNCTION("""COMPUTED_VALUE"""),"OMI")</f>
        <v>OMI</v>
      </c>
      <c r="T58" s="51">
        <f t="shared" ca="1" si="1"/>
        <v>169</v>
      </c>
      <c r="AF58" s="51"/>
      <c r="AG58" s="51"/>
      <c r="AH58" s="51"/>
      <c r="AI58" s="52"/>
      <c r="AJ58" s="52"/>
      <c r="AK58" s="52"/>
      <c r="AL58" s="51"/>
      <c r="AM58" s="51"/>
      <c r="AN58" s="51"/>
      <c r="AO58" s="52"/>
      <c r="AP58" s="52"/>
      <c r="AQ58" s="52"/>
      <c r="AR58" s="51"/>
      <c r="AS58" s="51"/>
      <c r="AT58" s="51"/>
      <c r="AU58" s="52"/>
      <c r="AV58" s="52"/>
      <c r="AW58" s="52"/>
    </row>
    <row r="59" spans="1:49" ht="13" x14ac:dyDescent="0.3">
      <c r="A59" s="23">
        <f>'4JSON'!A53</f>
        <v>64410</v>
      </c>
      <c r="B59" s="20" t="str">
        <f>'4JSON'!B53</f>
        <v>Corporate Security Officers</v>
      </c>
      <c r="C59" s="24" t="str">
        <f>UPPER('4JSON'!D53)</f>
        <v>MDS</v>
      </c>
      <c r="D59" s="24"/>
      <c r="E59" s="24"/>
      <c r="F59" s="24"/>
      <c r="G59" s="24"/>
      <c r="H59" s="24"/>
      <c r="I59" s="24"/>
      <c r="J59" s="24"/>
      <c r="K59" s="24"/>
      <c r="L59" s="24"/>
      <c r="M59" s="53"/>
      <c r="N59" s="56"/>
      <c r="P59" s="51"/>
      <c r="Q59" s="51">
        <f t="shared" si="0"/>
        <v>0</v>
      </c>
      <c r="S59" s="51" t="str">
        <f ca="1">IFERROR(__xludf.DUMMYFUNCTION("""COMPUTED_VALUE"""),"DMI")</f>
        <v>DMI</v>
      </c>
      <c r="T59" s="51">
        <f t="shared" ca="1" si="1"/>
        <v>13</v>
      </c>
      <c r="AF59" s="51"/>
      <c r="AG59" s="51"/>
      <c r="AH59" s="51"/>
      <c r="AI59" s="52"/>
      <c r="AJ59" s="52"/>
      <c r="AK59" s="52"/>
      <c r="AL59" s="51"/>
      <c r="AM59" s="51"/>
      <c r="AN59" s="51"/>
      <c r="AO59" s="52"/>
      <c r="AP59" s="52"/>
      <c r="AQ59" s="52"/>
      <c r="AR59" s="51"/>
      <c r="AS59" s="51"/>
      <c r="AT59" s="51"/>
      <c r="AU59" s="52"/>
      <c r="AV59" s="52"/>
      <c r="AW59" s="52"/>
    </row>
    <row r="60" spans="1:49" ht="13" x14ac:dyDescent="0.3">
      <c r="A60" s="23">
        <f>'4JSON'!A54</f>
        <v>43201</v>
      </c>
      <c r="B60" s="20" t="str">
        <f>'4JSON'!B54</f>
        <v>Correctional Service Officers</v>
      </c>
      <c r="C60" s="24" t="str">
        <f>UPPER('4JSON'!D54)</f>
        <v>MDS</v>
      </c>
      <c r="D60" s="24"/>
      <c r="E60" s="24"/>
      <c r="F60" s="24"/>
      <c r="G60" s="24"/>
      <c r="H60" s="24"/>
      <c r="I60" s="24"/>
      <c r="J60" s="24"/>
      <c r="K60" s="24"/>
      <c r="L60" s="24"/>
      <c r="M60" s="53"/>
      <c r="N60" s="56"/>
      <c r="P60" s="51"/>
      <c r="Q60" s="51">
        <f t="shared" si="0"/>
        <v>0</v>
      </c>
      <c r="S60" s="51"/>
      <c r="T60" s="51">
        <f t="shared" si="1"/>
        <v>52</v>
      </c>
      <c r="AF60" s="51"/>
      <c r="AG60" s="51"/>
      <c r="AH60" s="51"/>
      <c r="AI60" s="52"/>
      <c r="AJ60" s="52"/>
      <c r="AK60" s="52"/>
      <c r="AL60" s="51"/>
      <c r="AM60" s="51"/>
      <c r="AN60" s="51"/>
      <c r="AO60" s="52"/>
      <c r="AP60" s="52"/>
      <c r="AQ60" s="52"/>
      <c r="AR60" s="51"/>
      <c r="AS60" s="51"/>
      <c r="AT60" s="51"/>
      <c r="AU60" s="52"/>
      <c r="AV60" s="52"/>
      <c r="AW60" s="52"/>
    </row>
    <row r="61" spans="1:49" ht="13" x14ac:dyDescent="0.3">
      <c r="A61" s="23">
        <f>'4JSON'!A55</f>
        <v>62029</v>
      </c>
      <c r="B61" s="20" t="str">
        <f>'4JSON'!B55</f>
        <v>Dry Cleaning and Laundry Supervisors</v>
      </c>
      <c r="C61" s="24" t="str">
        <f>UPPER('4JSON'!D55)</f>
        <v>MDS</v>
      </c>
      <c r="D61" s="24"/>
      <c r="E61" s="24"/>
      <c r="F61" s="24"/>
      <c r="G61" s="24"/>
      <c r="H61" s="24"/>
      <c r="I61" s="24"/>
      <c r="J61" s="24"/>
      <c r="K61" s="24"/>
      <c r="L61" s="24"/>
      <c r="M61" s="53"/>
      <c r="N61" s="56"/>
      <c r="P61" s="51"/>
      <c r="Q61" s="51">
        <f t="shared" si="0"/>
        <v>0</v>
      </c>
      <c r="S61" s="51"/>
      <c r="T61" s="51">
        <f t="shared" si="1"/>
        <v>53</v>
      </c>
      <c r="AF61" s="51"/>
      <c r="AG61" s="51"/>
      <c r="AH61" s="51"/>
      <c r="AI61" s="52"/>
      <c r="AJ61" s="52"/>
      <c r="AK61" s="52"/>
      <c r="AL61" s="51"/>
      <c r="AM61" s="51"/>
      <c r="AN61" s="51"/>
      <c r="AO61" s="52"/>
      <c r="AP61" s="52"/>
      <c r="AQ61" s="52"/>
      <c r="AR61" s="51"/>
      <c r="AS61" s="51"/>
      <c r="AT61" s="51"/>
      <c r="AU61" s="52"/>
      <c r="AV61" s="52"/>
      <c r="AW61" s="52"/>
    </row>
    <row r="62" spans="1:49" ht="13" x14ac:dyDescent="0.3">
      <c r="A62" s="23">
        <f>'4JSON'!A56</f>
        <v>62021</v>
      </c>
      <c r="B62" s="20" t="str">
        <f>'4JSON'!B56</f>
        <v>Executive Housekeepers</v>
      </c>
      <c r="C62" s="24" t="str">
        <f>UPPER('4JSON'!D56)</f>
        <v>MDS</v>
      </c>
      <c r="D62" s="24"/>
      <c r="E62" s="24"/>
      <c r="F62" s="24"/>
      <c r="G62" s="24"/>
      <c r="H62" s="24"/>
      <c r="I62" s="24"/>
      <c r="J62" s="24"/>
      <c r="K62" s="24"/>
      <c r="L62" s="24"/>
      <c r="M62" s="53"/>
      <c r="N62" s="56"/>
      <c r="P62" s="51"/>
      <c r="Q62" s="51">
        <f t="shared" si="0"/>
        <v>0</v>
      </c>
      <c r="S62" s="51"/>
      <c r="T62" s="51">
        <f t="shared" si="1"/>
        <v>54</v>
      </c>
      <c r="AF62" s="51"/>
      <c r="AG62" s="51"/>
      <c r="AH62" s="51"/>
      <c r="AI62" s="52"/>
      <c r="AJ62" s="52"/>
      <c r="AK62" s="52"/>
      <c r="AL62" s="51"/>
      <c r="AM62" s="51"/>
      <c r="AN62" s="51"/>
      <c r="AO62" s="52"/>
      <c r="AP62" s="52"/>
      <c r="AQ62" s="52"/>
      <c r="AR62" s="51"/>
      <c r="AS62" s="51"/>
      <c r="AT62" s="51"/>
      <c r="AU62" s="52"/>
      <c r="AV62" s="52"/>
      <c r="AW62" s="52"/>
    </row>
    <row r="63" spans="1:49" ht="13" x14ac:dyDescent="0.3">
      <c r="A63" s="23">
        <f>'4JSON'!A57</f>
        <v>64311</v>
      </c>
      <c r="B63" s="20" t="str">
        <f>'4JSON'!B57</f>
        <v>Flight Pursers, Customer Service Directors and Passenger Service Directors</v>
      </c>
      <c r="C63" s="24" t="str">
        <f>UPPER('4JSON'!D57)</f>
        <v>MDS</v>
      </c>
      <c r="D63" s="24"/>
      <c r="E63" s="24"/>
      <c r="F63" s="24"/>
      <c r="G63" s="24"/>
      <c r="H63" s="24"/>
      <c r="I63" s="24"/>
      <c r="J63" s="24"/>
      <c r="K63" s="24"/>
      <c r="L63" s="24"/>
      <c r="M63" s="53"/>
      <c r="N63" s="56"/>
      <c r="P63" s="51"/>
      <c r="Q63" s="51">
        <f t="shared" si="0"/>
        <v>0</v>
      </c>
      <c r="S63" s="51"/>
      <c r="T63" s="51">
        <f t="shared" si="1"/>
        <v>55</v>
      </c>
      <c r="AF63" s="51"/>
      <c r="AG63" s="51"/>
      <c r="AH63" s="51"/>
      <c r="AI63" s="52"/>
      <c r="AJ63" s="52"/>
      <c r="AK63" s="52"/>
      <c r="AL63" s="51"/>
      <c r="AM63" s="51"/>
      <c r="AN63" s="51"/>
      <c r="AO63" s="52"/>
      <c r="AP63" s="52"/>
      <c r="AQ63" s="52"/>
      <c r="AR63" s="51"/>
      <c r="AS63" s="51"/>
      <c r="AT63" s="51"/>
      <c r="AU63" s="52"/>
      <c r="AV63" s="52"/>
      <c r="AW63" s="52"/>
    </row>
    <row r="64" spans="1:49" ht="13" x14ac:dyDescent="0.3">
      <c r="A64" s="23">
        <f>'4JSON'!A58</f>
        <v>62020</v>
      </c>
      <c r="B64" s="20" t="str">
        <f>'4JSON'!B58</f>
        <v>Food Service Supervisors</v>
      </c>
      <c r="C64" s="24" t="str">
        <f>UPPER('4JSON'!D58)</f>
        <v>MDS</v>
      </c>
      <c r="D64" s="24"/>
      <c r="E64" s="24"/>
      <c r="F64" s="24"/>
      <c r="G64" s="24"/>
      <c r="H64" s="24"/>
      <c r="I64" s="24"/>
      <c r="J64" s="24"/>
      <c r="K64" s="24"/>
      <c r="L64" s="24"/>
      <c r="M64" s="53"/>
      <c r="N64" s="56"/>
      <c r="P64" s="51"/>
      <c r="Q64" s="51">
        <f t="shared" si="0"/>
        <v>0</v>
      </c>
      <c r="S64" s="51"/>
      <c r="T64" s="51">
        <f t="shared" si="1"/>
        <v>56</v>
      </c>
      <c r="AF64" s="51"/>
      <c r="AG64" s="51"/>
      <c r="AH64" s="51"/>
      <c r="AI64" s="52"/>
      <c r="AJ64" s="52"/>
      <c r="AK64" s="52"/>
      <c r="AL64" s="51"/>
      <c r="AM64" s="51"/>
      <c r="AN64" s="51"/>
      <c r="AO64" s="52"/>
      <c r="AP64" s="52"/>
      <c r="AQ64" s="52"/>
      <c r="AR64" s="51"/>
      <c r="AS64" s="51"/>
      <c r="AT64" s="51"/>
      <c r="AU64" s="52"/>
      <c r="AV64" s="52"/>
      <c r="AW64" s="52"/>
    </row>
    <row r="65" spans="1:49" ht="13" x14ac:dyDescent="0.3">
      <c r="A65" s="23">
        <f>'4JSON'!A59</f>
        <v>43202</v>
      </c>
      <c r="B65" s="20" t="str">
        <f>'4JSON'!B59</f>
        <v>Garbage Collection Inspectors</v>
      </c>
      <c r="C65" s="24" t="str">
        <f>UPPER('4JSON'!D59)</f>
        <v>MDS</v>
      </c>
      <c r="D65" s="24"/>
      <c r="E65" s="24"/>
      <c r="F65" s="24"/>
      <c r="G65" s="24"/>
      <c r="H65" s="24"/>
      <c r="I65" s="24"/>
      <c r="J65" s="24"/>
      <c r="K65" s="24"/>
      <c r="L65" s="24"/>
      <c r="M65" s="53"/>
      <c r="N65" s="56"/>
      <c r="P65" s="51"/>
      <c r="Q65" s="51">
        <f t="shared" si="0"/>
        <v>0</v>
      </c>
      <c r="S65" s="51"/>
      <c r="T65" s="51">
        <f t="shared" si="1"/>
        <v>57</v>
      </c>
      <c r="AF65" s="51"/>
      <c r="AG65" s="51"/>
      <c r="AH65" s="51"/>
      <c r="AI65" s="52"/>
      <c r="AJ65" s="52"/>
      <c r="AK65" s="52"/>
      <c r="AL65" s="51"/>
      <c r="AM65" s="51"/>
      <c r="AN65" s="51"/>
      <c r="AO65" s="52"/>
      <c r="AP65" s="52"/>
      <c r="AQ65" s="52"/>
      <c r="AR65" s="51"/>
      <c r="AS65" s="51"/>
      <c r="AT65" s="51"/>
      <c r="AU65" s="52"/>
      <c r="AV65" s="52"/>
      <c r="AW65" s="52"/>
    </row>
    <row r="66" spans="1:49" ht="13" x14ac:dyDescent="0.3">
      <c r="A66" s="23">
        <f>'4JSON'!A60</f>
        <v>43202</v>
      </c>
      <c r="B66" s="20" t="str">
        <f>'4JSON'!B60</f>
        <v>Liquor Licence Inspectors</v>
      </c>
      <c r="C66" s="24" t="str">
        <f>UPPER('4JSON'!D60)</f>
        <v>MDS</v>
      </c>
      <c r="D66" s="24"/>
      <c r="E66" s="24"/>
      <c r="F66" s="24"/>
      <c r="G66" s="24"/>
      <c r="H66" s="24"/>
      <c r="I66" s="24"/>
      <c r="J66" s="24"/>
      <c r="K66" s="24"/>
      <c r="L66" s="24"/>
      <c r="M66" s="53"/>
      <c r="N66" s="56"/>
      <c r="P66" s="51"/>
      <c r="Q66" s="51">
        <f t="shared" si="0"/>
        <v>0</v>
      </c>
      <c r="S66" s="51"/>
      <c r="T66" s="51">
        <f t="shared" si="1"/>
        <v>58</v>
      </c>
      <c r="AF66" s="51"/>
      <c r="AG66" s="51"/>
      <c r="AH66" s="51"/>
      <c r="AI66" s="52"/>
      <c r="AJ66" s="52"/>
      <c r="AK66" s="52"/>
      <c r="AL66" s="51"/>
      <c r="AM66" s="51"/>
      <c r="AN66" s="51"/>
      <c r="AO66" s="52"/>
      <c r="AP66" s="52"/>
      <c r="AQ66" s="52"/>
      <c r="AR66" s="51"/>
      <c r="AS66" s="51"/>
      <c r="AT66" s="51"/>
      <c r="AU66" s="52"/>
      <c r="AV66" s="52"/>
      <c r="AW66" s="52"/>
    </row>
    <row r="67" spans="1:49" ht="13" x14ac:dyDescent="0.3">
      <c r="A67" s="23">
        <f>'4JSON'!A61</f>
        <v>13101</v>
      </c>
      <c r="B67" s="20" t="str">
        <f>'4JSON'!B61</f>
        <v>Property Administrators</v>
      </c>
      <c r="C67" s="24" t="str">
        <f>UPPER('4JSON'!D61)</f>
        <v>MDS</v>
      </c>
      <c r="D67" s="24"/>
      <c r="E67" s="24"/>
      <c r="F67" s="24"/>
      <c r="G67" s="24"/>
      <c r="H67" s="24"/>
      <c r="I67" s="24"/>
      <c r="J67" s="24"/>
      <c r="K67" s="24"/>
      <c r="L67" s="24"/>
      <c r="M67" s="53"/>
      <c r="N67" s="56"/>
      <c r="P67" s="51"/>
      <c r="Q67" s="51">
        <f t="shared" si="0"/>
        <v>0</v>
      </c>
      <c r="S67" s="51"/>
      <c r="T67" s="51">
        <f t="shared" si="1"/>
        <v>59</v>
      </c>
      <c r="AF67" s="51"/>
      <c r="AG67" s="51"/>
      <c r="AH67" s="51"/>
      <c r="AI67" s="52"/>
      <c r="AJ67" s="52"/>
      <c r="AK67" s="52"/>
      <c r="AL67" s="51"/>
      <c r="AM67" s="51"/>
      <c r="AN67" s="51"/>
      <c r="AO67" s="52"/>
      <c r="AP67" s="52"/>
      <c r="AQ67" s="52"/>
      <c r="AR67" s="51"/>
      <c r="AS67" s="51"/>
      <c r="AT67" s="51"/>
      <c r="AU67" s="52"/>
      <c r="AV67" s="52"/>
      <c r="AW67" s="52"/>
    </row>
    <row r="68" spans="1:49" ht="13" x14ac:dyDescent="0.3">
      <c r="A68" s="23">
        <f>'4JSON'!A62</f>
        <v>12102</v>
      </c>
      <c r="B68" s="20" t="str">
        <f>'4JSON'!B62</f>
        <v>Purchasing Agents and Officers</v>
      </c>
      <c r="C68" s="24" t="str">
        <f>UPPER('4JSON'!D62)</f>
        <v>MDS</v>
      </c>
      <c r="D68" s="24"/>
      <c r="E68" s="24"/>
      <c r="F68" s="24"/>
      <c r="G68" s="24"/>
      <c r="H68" s="24"/>
      <c r="I68" s="24"/>
      <c r="J68" s="24"/>
      <c r="K68" s="24"/>
      <c r="L68" s="24"/>
      <c r="M68" s="53"/>
      <c r="N68" s="56"/>
      <c r="P68" s="51"/>
      <c r="Q68" s="51">
        <f t="shared" si="0"/>
        <v>0</v>
      </c>
      <c r="S68" s="51"/>
      <c r="T68" s="51">
        <f t="shared" si="1"/>
        <v>60</v>
      </c>
      <c r="AF68" s="51"/>
      <c r="AG68" s="51"/>
      <c r="AH68" s="51"/>
      <c r="AI68" s="52"/>
      <c r="AJ68" s="52"/>
      <c r="AK68" s="52"/>
      <c r="AL68" s="51"/>
      <c r="AM68" s="51"/>
      <c r="AN68" s="51"/>
      <c r="AO68" s="52"/>
      <c r="AP68" s="52"/>
      <c r="AQ68" s="52"/>
      <c r="AR68" s="51"/>
      <c r="AS68" s="51"/>
      <c r="AT68" s="51"/>
      <c r="AU68" s="52"/>
      <c r="AV68" s="52"/>
      <c r="AW68" s="52"/>
    </row>
    <row r="69" spans="1:49" ht="13" x14ac:dyDescent="0.3">
      <c r="A69" s="23">
        <f>'4JSON'!A63</f>
        <v>64311</v>
      </c>
      <c r="B69" s="20" t="str">
        <f>'4JSON'!B63</f>
        <v>Ship Pursers</v>
      </c>
      <c r="C69" s="24" t="str">
        <f>UPPER('4JSON'!D63)</f>
        <v>MDS</v>
      </c>
      <c r="D69" s="24"/>
      <c r="E69" s="24"/>
      <c r="F69" s="24"/>
      <c r="G69" s="24"/>
      <c r="H69" s="24"/>
      <c r="I69" s="24"/>
      <c r="J69" s="24"/>
      <c r="K69" s="24"/>
      <c r="L69" s="24"/>
      <c r="M69" s="53"/>
      <c r="N69" s="56"/>
      <c r="P69" s="51"/>
      <c r="Q69" s="51">
        <f t="shared" si="0"/>
        <v>0</v>
      </c>
      <c r="S69" s="51"/>
      <c r="T69" s="51">
        <f t="shared" si="1"/>
        <v>61</v>
      </c>
      <c r="AF69" s="51"/>
      <c r="AG69" s="51"/>
      <c r="AH69" s="51"/>
      <c r="AI69" s="52"/>
      <c r="AJ69" s="52"/>
      <c r="AK69" s="52"/>
      <c r="AL69" s="51"/>
      <c r="AM69" s="51"/>
      <c r="AN69" s="51"/>
      <c r="AO69" s="52"/>
      <c r="AP69" s="52"/>
      <c r="AQ69" s="52"/>
      <c r="AR69" s="51"/>
      <c r="AS69" s="51"/>
      <c r="AT69" s="51"/>
      <c r="AU69" s="52"/>
      <c r="AV69" s="52"/>
      <c r="AW69" s="52"/>
    </row>
    <row r="70" spans="1:49" ht="13" x14ac:dyDescent="0.3">
      <c r="A70" s="23">
        <f>'4JSON'!A64</f>
        <v>53202</v>
      </c>
      <c r="B70" s="20" t="str">
        <f>'4JSON'!B64</f>
        <v>Sports Officials and Referees</v>
      </c>
      <c r="C70" s="24" t="str">
        <f>UPPER('4JSON'!D64)</f>
        <v>MDS</v>
      </c>
      <c r="D70" s="24"/>
      <c r="E70" s="24"/>
      <c r="F70" s="24"/>
      <c r="G70" s="24"/>
      <c r="H70" s="24"/>
      <c r="I70" s="24"/>
      <c r="J70" s="24"/>
      <c r="K70" s="24"/>
      <c r="L70" s="24"/>
      <c r="M70" s="53"/>
      <c r="N70" s="56"/>
      <c r="P70" s="51"/>
      <c r="Q70" s="51">
        <f t="shared" si="0"/>
        <v>0</v>
      </c>
      <c r="S70" s="51"/>
      <c r="T70" s="51">
        <f t="shared" si="1"/>
        <v>62</v>
      </c>
      <c r="AF70" s="51"/>
      <c r="AG70" s="51"/>
      <c r="AH70" s="51"/>
      <c r="AI70" s="52"/>
      <c r="AJ70" s="52"/>
      <c r="AK70" s="52"/>
      <c r="AL70" s="51"/>
      <c r="AM70" s="51"/>
      <c r="AN70" s="51"/>
      <c r="AO70" s="52"/>
      <c r="AP70" s="52"/>
      <c r="AQ70" s="52"/>
      <c r="AR70" s="51"/>
      <c r="AS70" s="51"/>
      <c r="AT70" s="51"/>
      <c r="AU70" s="52"/>
      <c r="AV70" s="52"/>
      <c r="AW70" s="52"/>
    </row>
    <row r="71" spans="1:49" ht="13" x14ac:dyDescent="0.3">
      <c r="A71" s="23">
        <f>'4JSON'!A65</f>
        <v>43202</v>
      </c>
      <c r="B71" s="20" t="str">
        <f>'4JSON'!B65</f>
        <v>Zoning Inspectors</v>
      </c>
      <c r="C71" s="24" t="str">
        <f>UPPER('4JSON'!D65)</f>
        <v>MDS</v>
      </c>
      <c r="D71" s="24"/>
      <c r="E71" s="24"/>
      <c r="F71" s="24"/>
      <c r="G71" s="24"/>
      <c r="H71" s="24"/>
      <c r="I71" s="24"/>
      <c r="J71" s="24"/>
      <c r="K71" s="24"/>
      <c r="L71" s="24"/>
      <c r="M71" s="53"/>
      <c r="N71" s="56"/>
      <c r="P71" s="51"/>
      <c r="Q71" s="51">
        <f t="shared" si="0"/>
        <v>0</v>
      </c>
      <c r="S71" s="51"/>
      <c r="T71" s="51">
        <f t="shared" si="1"/>
        <v>63</v>
      </c>
      <c r="AF71" s="51"/>
      <c r="AG71" s="51"/>
      <c r="AH71" s="51"/>
      <c r="AI71" s="52"/>
      <c r="AJ71" s="52"/>
      <c r="AK71" s="52"/>
      <c r="AL71" s="51"/>
      <c r="AM71" s="51"/>
      <c r="AN71" s="51"/>
      <c r="AO71" s="52"/>
      <c r="AP71" s="52"/>
      <c r="AQ71" s="52"/>
      <c r="AR71" s="51"/>
      <c r="AS71" s="51"/>
      <c r="AT71" s="51"/>
      <c r="AU71" s="52"/>
      <c r="AV71" s="52"/>
      <c r="AW71" s="52"/>
    </row>
    <row r="72" spans="1:49" ht="13" x14ac:dyDescent="0.3">
      <c r="A72" s="23">
        <f>'4JSON'!A66</f>
        <v>12203</v>
      </c>
      <c r="B72" s="20" t="str">
        <f>'4JSON'!B66</f>
        <v>Appraisers</v>
      </c>
      <c r="C72" s="24" t="str">
        <f>UPPER('4JSON'!D66)</f>
        <v>MDS</v>
      </c>
      <c r="D72" s="24"/>
      <c r="E72" s="24"/>
      <c r="F72" s="24"/>
      <c r="G72" s="24"/>
      <c r="H72" s="24"/>
      <c r="I72" s="24"/>
      <c r="J72" s="24"/>
      <c r="K72" s="24"/>
      <c r="L72" s="24"/>
      <c r="M72" s="53"/>
      <c r="N72" s="56"/>
      <c r="P72" s="51"/>
      <c r="Q72" s="51">
        <f t="shared" si="0"/>
        <v>0</v>
      </c>
      <c r="S72" s="51"/>
      <c r="T72" s="51">
        <f t="shared" si="1"/>
        <v>64</v>
      </c>
      <c r="AF72" s="51"/>
      <c r="AG72" s="51"/>
      <c r="AH72" s="51"/>
      <c r="AI72" s="52"/>
      <c r="AJ72" s="52"/>
      <c r="AK72" s="52"/>
      <c r="AL72" s="51"/>
      <c r="AM72" s="51"/>
      <c r="AN72" s="51"/>
      <c r="AO72" s="52"/>
      <c r="AP72" s="52"/>
      <c r="AQ72" s="52"/>
      <c r="AR72" s="51"/>
      <c r="AS72" s="51"/>
      <c r="AT72" s="51"/>
      <c r="AU72" s="52"/>
      <c r="AV72" s="52"/>
      <c r="AW72" s="52"/>
    </row>
    <row r="73" spans="1:49" ht="13" x14ac:dyDescent="0.3">
      <c r="A73" s="23">
        <f>'4JSON'!A67</f>
        <v>12203</v>
      </c>
      <c r="B73" s="20" t="str">
        <f>'4JSON'!B67</f>
        <v>Assessors</v>
      </c>
      <c r="C73" s="24" t="str">
        <f>UPPER('4JSON'!D67)</f>
        <v>MDS</v>
      </c>
      <c r="D73" s="24"/>
      <c r="E73" s="24"/>
      <c r="F73" s="24"/>
      <c r="G73" s="24"/>
      <c r="H73" s="24"/>
      <c r="I73" s="24"/>
      <c r="J73" s="24"/>
      <c r="K73" s="24"/>
      <c r="L73" s="24"/>
      <c r="M73" s="53"/>
      <c r="N73" s="56"/>
      <c r="P73" s="51"/>
      <c r="Q73" s="51">
        <f t="shared" si="0"/>
        <v>0</v>
      </c>
      <c r="S73" s="51"/>
      <c r="T73" s="51">
        <f t="shared" si="1"/>
        <v>65</v>
      </c>
      <c r="AF73" s="51"/>
      <c r="AG73" s="51"/>
      <c r="AH73" s="51"/>
      <c r="AI73" s="52"/>
      <c r="AJ73" s="52"/>
      <c r="AK73" s="52"/>
      <c r="AL73" s="51"/>
      <c r="AM73" s="51"/>
      <c r="AN73" s="51"/>
      <c r="AO73" s="52"/>
      <c r="AP73" s="52"/>
      <c r="AQ73" s="52"/>
      <c r="AR73" s="51"/>
      <c r="AS73" s="51"/>
      <c r="AT73" s="51"/>
      <c r="AU73" s="52"/>
      <c r="AV73" s="52"/>
      <c r="AW73" s="52"/>
    </row>
    <row r="74" spans="1:49" ht="13" x14ac:dyDescent="0.3">
      <c r="A74" s="23">
        <f>'4JSON'!A68</f>
        <v>14103</v>
      </c>
      <c r="B74" s="20" t="str">
        <f>'4JSON'!B68</f>
        <v>Court Officers</v>
      </c>
      <c r="C74" s="24" t="str">
        <f>UPPER('4JSON'!D68)</f>
        <v>MDS</v>
      </c>
      <c r="D74" s="24"/>
      <c r="E74" s="24"/>
      <c r="F74" s="24"/>
      <c r="G74" s="24"/>
      <c r="H74" s="24"/>
      <c r="I74" s="24"/>
      <c r="J74" s="24"/>
      <c r="K74" s="24"/>
      <c r="L74" s="24"/>
      <c r="M74" s="53"/>
      <c r="N74" s="56"/>
      <c r="P74" s="51"/>
      <c r="Q74" s="51">
        <f t="shared" si="0"/>
        <v>0</v>
      </c>
      <c r="S74" s="51"/>
      <c r="T74" s="51">
        <f t="shared" si="1"/>
        <v>66</v>
      </c>
      <c r="AF74" s="51"/>
      <c r="AG74" s="51"/>
      <c r="AH74" s="51"/>
      <c r="AI74" s="52"/>
      <c r="AJ74" s="52"/>
      <c r="AK74" s="52"/>
      <c r="AL74" s="51"/>
      <c r="AM74" s="51"/>
      <c r="AN74" s="51"/>
      <c r="AO74" s="52"/>
      <c r="AP74" s="52"/>
      <c r="AQ74" s="52"/>
      <c r="AR74" s="51"/>
      <c r="AS74" s="51"/>
      <c r="AT74" s="51"/>
      <c r="AU74" s="52"/>
      <c r="AV74" s="52"/>
      <c r="AW74" s="52"/>
    </row>
    <row r="75" spans="1:49" ht="13" x14ac:dyDescent="0.3">
      <c r="A75" s="23">
        <f>'4JSON'!A69</f>
        <v>12201</v>
      </c>
      <c r="B75" s="20" t="str">
        <f>'4JSON'!B69</f>
        <v>Insurance Claims Examiners</v>
      </c>
      <c r="C75" s="24" t="str">
        <f>UPPER('4JSON'!D69)</f>
        <v>MDS</v>
      </c>
      <c r="D75" s="24"/>
      <c r="E75" s="24"/>
      <c r="F75" s="24"/>
      <c r="G75" s="24"/>
      <c r="H75" s="24"/>
      <c r="I75" s="24"/>
      <c r="J75" s="24"/>
      <c r="K75" s="24"/>
      <c r="L75" s="24"/>
      <c r="M75" s="53"/>
      <c r="N75" s="56"/>
      <c r="P75" s="51"/>
      <c r="Q75" s="51">
        <f t="shared" si="0"/>
        <v>0</v>
      </c>
      <c r="S75" s="51"/>
      <c r="T75" s="51">
        <f t="shared" si="1"/>
        <v>67</v>
      </c>
      <c r="AF75" s="51"/>
      <c r="AG75" s="51"/>
      <c r="AH75" s="51"/>
      <c r="AI75" s="52"/>
      <c r="AJ75" s="52"/>
      <c r="AK75" s="52"/>
      <c r="AL75" s="51"/>
      <c r="AM75" s="51"/>
      <c r="AN75" s="51"/>
      <c r="AO75" s="52"/>
      <c r="AP75" s="52"/>
      <c r="AQ75" s="52"/>
      <c r="AR75" s="51"/>
      <c r="AS75" s="51"/>
      <c r="AT75" s="51"/>
      <c r="AU75" s="52"/>
      <c r="AV75" s="52"/>
      <c r="AW75" s="52"/>
    </row>
    <row r="76" spans="1:49" ht="13" x14ac:dyDescent="0.3">
      <c r="A76" s="23">
        <f>'4JSON'!A70</f>
        <v>42200</v>
      </c>
      <c r="B76" s="20" t="str">
        <f>'4JSON'!B70</f>
        <v>Justices of the Peace</v>
      </c>
      <c r="C76" s="24" t="str">
        <f>UPPER('4JSON'!D70)</f>
        <v>MDS</v>
      </c>
      <c r="D76" s="24"/>
      <c r="E76" s="24"/>
      <c r="F76" s="24"/>
      <c r="G76" s="24"/>
      <c r="H76" s="24"/>
      <c r="I76" s="24"/>
      <c r="J76" s="24"/>
      <c r="K76" s="24"/>
      <c r="L76" s="24"/>
      <c r="M76" s="53"/>
      <c r="N76" s="56"/>
      <c r="P76" s="51"/>
      <c r="Q76" s="51">
        <f t="shared" si="0"/>
        <v>0</v>
      </c>
      <c r="S76" s="51"/>
      <c r="T76" s="51">
        <f t="shared" si="1"/>
        <v>68</v>
      </c>
      <c r="AF76" s="51"/>
      <c r="AG76" s="51"/>
      <c r="AH76" s="51"/>
      <c r="AI76" s="52"/>
      <c r="AJ76" s="52"/>
      <c r="AK76" s="52"/>
      <c r="AL76" s="51"/>
      <c r="AM76" s="51"/>
      <c r="AN76" s="51"/>
      <c r="AO76" s="52"/>
      <c r="AP76" s="52"/>
      <c r="AQ76" s="52"/>
      <c r="AR76" s="51"/>
      <c r="AS76" s="51"/>
      <c r="AT76" s="51"/>
      <c r="AU76" s="52"/>
      <c r="AV76" s="52"/>
      <c r="AW76" s="52"/>
    </row>
    <row r="77" spans="1:49" ht="13" x14ac:dyDescent="0.3">
      <c r="A77" s="23">
        <f>'4JSON'!A71</f>
        <v>64410</v>
      </c>
      <c r="B77" s="20" t="str">
        <f>'4JSON'!B71</f>
        <v>Retail Loss Prevention Officers</v>
      </c>
      <c r="C77" s="24" t="str">
        <f>UPPER('4JSON'!D71)</f>
        <v>MDS</v>
      </c>
      <c r="D77" s="24"/>
      <c r="E77" s="24"/>
      <c r="F77" s="24"/>
      <c r="G77" s="24"/>
      <c r="H77" s="24"/>
      <c r="I77" s="24"/>
      <c r="J77" s="24"/>
      <c r="K77" s="24"/>
      <c r="L77" s="24"/>
      <c r="M77" s="53"/>
      <c r="N77" s="56"/>
      <c r="P77" s="51"/>
      <c r="Q77" s="51">
        <f t="shared" si="0"/>
        <v>0</v>
      </c>
      <c r="S77" s="51"/>
      <c r="T77" s="51">
        <f t="shared" si="1"/>
        <v>69</v>
      </c>
      <c r="AF77" s="51"/>
      <c r="AG77" s="51"/>
      <c r="AH77" s="51"/>
      <c r="AI77" s="52"/>
      <c r="AJ77" s="52"/>
      <c r="AK77" s="52"/>
      <c r="AL77" s="51"/>
      <c r="AM77" s="51"/>
      <c r="AN77" s="51"/>
      <c r="AO77" s="52"/>
      <c r="AP77" s="52"/>
      <c r="AQ77" s="52"/>
      <c r="AR77" s="51"/>
      <c r="AS77" s="51"/>
      <c r="AT77" s="51"/>
      <c r="AU77" s="52"/>
      <c r="AV77" s="52"/>
      <c r="AW77" s="52"/>
    </row>
    <row r="78" spans="1:49" ht="13" x14ac:dyDescent="0.3">
      <c r="A78" s="23">
        <f>'4JSON'!A72</f>
        <v>43200</v>
      </c>
      <c r="B78" s="20" t="str">
        <f>'4JSON'!B72</f>
        <v>Sheriffs and Bailiffs</v>
      </c>
      <c r="C78" s="24" t="str">
        <f>UPPER('4JSON'!D72)</f>
        <v>MDS</v>
      </c>
      <c r="D78" s="24"/>
      <c r="E78" s="24"/>
      <c r="F78" s="24"/>
      <c r="G78" s="24"/>
      <c r="H78" s="24"/>
      <c r="I78" s="24"/>
      <c r="J78" s="24"/>
      <c r="K78" s="24"/>
      <c r="L78" s="24"/>
      <c r="M78" s="53"/>
      <c r="N78" s="56"/>
      <c r="P78" s="51"/>
      <c r="Q78" s="51">
        <f t="shared" si="0"/>
        <v>0</v>
      </c>
      <c r="S78" s="51"/>
      <c r="T78" s="51">
        <f t="shared" si="1"/>
        <v>70</v>
      </c>
      <c r="AF78" s="51"/>
      <c r="AG78" s="51"/>
      <c r="AH78" s="51"/>
      <c r="AI78" s="52"/>
      <c r="AJ78" s="52"/>
      <c r="AK78" s="52"/>
      <c r="AL78" s="51"/>
      <c r="AM78" s="51"/>
      <c r="AN78" s="51"/>
      <c r="AO78" s="52"/>
      <c r="AP78" s="52"/>
      <c r="AQ78" s="52"/>
      <c r="AR78" s="51"/>
      <c r="AS78" s="51"/>
      <c r="AT78" s="51"/>
      <c r="AU78" s="52"/>
      <c r="AV78" s="52"/>
      <c r="AW78" s="52"/>
    </row>
    <row r="79" spans="1:49" ht="13" x14ac:dyDescent="0.3">
      <c r="A79" s="23">
        <f>'4JSON'!A73</f>
        <v>42200</v>
      </c>
      <c r="B79" s="20" t="str">
        <f>'4JSON'!B73</f>
        <v>Trademark Agents</v>
      </c>
      <c r="C79" s="24" t="str">
        <f>UPPER('4JSON'!D73)</f>
        <v>MDS</v>
      </c>
      <c r="D79" s="24"/>
      <c r="E79" s="24"/>
      <c r="F79" s="24"/>
      <c r="G79" s="24"/>
      <c r="H79" s="24"/>
      <c r="I79" s="24"/>
      <c r="J79" s="24"/>
      <c r="K79" s="24"/>
      <c r="L79" s="24"/>
      <c r="M79" s="53"/>
      <c r="N79" s="56"/>
      <c r="P79" s="51"/>
      <c r="Q79" s="51">
        <f t="shared" si="0"/>
        <v>0</v>
      </c>
      <c r="S79" s="51"/>
      <c r="T79" s="51">
        <f t="shared" si="1"/>
        <v>71</v>
      </c>
      <c r="AF79" s="51"/>
      <c r="AG79" s="51"/>
      <c r="AH79" s="51"/>
      <c r="AI79" s="52"/>
      <c r="AJ79" s="52"/>
      <c r="AK79" s="52"/>
      <c r="AL79" s="51"/>
      <c r="AM79" s="51"/>
      <c r="AN79" s="51"/>
      <c r="AO79" s="52"/>
      <c r="AP79" s="52"/>
      <c r="AQ79" s="52"/>
      <c r="AR79" s="51"/>
      <c r="AS79" s="51"/>
      <c r="AT79" s="51"/>
      <c r="AU79" s="52"/>
      <c r="AV79" s="52"/>
      <c r="AW79" s="52"/>
    </row>
    <row r="80" spans="1:49" ht="13" x14ac:dyDescent="0.3">
      <c r="A80" s="23">
        <f>'4JSON'!A74</f>
        <v>12203</v>
      </c>
      <c r="B80" s="20" t="str">
        <f>'4JSON'!B74</f>
        <v>Valuators</v>
      </c>
      <c r="C80" s="24" t="str">
        <f>UPPER('4JSON'!D74)</f>
        <v>MDS</v>
      </c>
      <c r="D80" s="24"/>
      <c r="E80" s="24"/>
      <c r="F80" s="24"/>
      <c r="G80" s="24"/>
      <c r="H80" s="24"/>
      <c r="I80" s="24"/>
      <c r="J80" s="24"/>
      <c r="K80" s="24"/>
      <c r="L80" s="24"/>
      <c r="M80" s="53"/>
      <c r="N80" s="56"/>
      <c r="P80" s="51"/>
      <c r="Q80" s="51">
        <f t="shared" si="0"/>
        <v>0</v>
      </c>
      <c r="S80" s="51"/>
      <c r="T80" s="51">
        <f t="shared" si="1"/>
        <v>72</v>
      </c>
      <c r="AF80" s="51"/>
      <c r="AG80" s="51"/>
      <c r="AH80" s="51"/>
      <c r="AI80" s="52"/>
      <c r="AJ80" s="52"/>
      <c r="AK80" s="52"/>
      <c r="AL80" s="51"/>
      <c r="AM80" s="51"/>
      <c r="AN80" s="51"/>
      <c r="AO80" s="52"/>
      <c r="AP80" s="52"/>
      <c r="AQ80" s="52"/>
      <c r="AR80" s="51"/>
      <c r="AS80" s="51"/>
      <c r="AT80" s="51"/>
      <c r="AU80" s="52"/>
      <c r="AV80" s="52"/>
      <c r="AW80" s="52"/>
    </row>
    <row r="81" spans="1:49" ht="13" x14ac:dyDescent="0.3">
      <c r="A81" s="23">
        <f>'4JSON'!A75</f>
        <v>53201</v>
      </c>
      <c r="B81" s="20" t="str">
        <f>'4JSON'!B75</f>
        <v>Sports Scouts</v>
      </c>
      <c r="C81" s="24" t="str">
        <f>UPPER('4JSON'!D75)</f>
        <v>MSD</v>
      </c>
      <c r="D81" s="24"/>
      <c r="E81" s="24"/>
      <c r="F81" s="24"/>
      <c r="G81" s="24"/>
      <c r="H81" s="24"/>
      <c r="I81" s="24"/>
      <c r="J81" s="24"/>
      <c r="K81" s="24"/>
      <c r="L81" s="24"/>
      <c r="M81" s="53"/>
      <c r="N81" s="56"/>
      <c r="P81" s="51"/>
      <c r="Q81" s="51">
        <f t="shared" si="0"/>
        <v>0</v>
      </c>
      <c r="S81" s="51"/>
      <c r="T81" s="51">
        <f t="shared" si="1"/>
        <v>73</v>
      </c>
      <c r="AF81" s="51"/>
      <c r="AG81" s="51"/>
      <c r="AH81" s="51"/>
      <c r="AI81" s="52"/>
      <c r="AJ81" s="52"/>
      <c r="AK81" s="52"/>
      <c r="AL81" s="51"/>
      <c r="AM81" s="51"/>
      <c r="AN81" s="51"/>
      <c r="AO81" s="52"/>
      <c r="AP81" s="52"/>
      <c r="AQ81" s="52"/>
      <c r="AR81" s="51"/>
      <c r="AS81" s="51"/>
      <c r="AT81" s="51"/>
      <c r="AU81" s="52"/>
      <c r="AV81" s="52"/>
      <c r="AW81" s="52"/>
    </row>
    <row r="82" spans="1:49" ht="13" x14ac:dyDescent="0.3">
      <c r="A82" s="23">
        <f>'4JSON'!A76</f>
        <v>64301</v>
      </c>
      <c r="B82" s="20" t="str">
        <f>'4JSON'!B76</f>
        <v>Bartenders</v>
      </c>
      <c r="C82" s="24" t="str">
        <f>UPPER('4JSON'!D76)</f>
        <v>MSD</v>
      </c>
      <c r="D82" s="24"/>
      <c r="E82" s="24"/>
      <c r="F82" s="24"/>
      <c r="G82" s="24"/>
      <c r="H82" s="24"/>
      <c r="I82" s="24"/>
      <c r="J82" s="24"/>
      <c r="K82" s="24"/>
      <c r="L82" s="24"/>
      <c r="M82" s="53"/>
      <c r="N82" s="56"/>
      <c r="P82" s="51"/>
      <c r="Q82" s="51">
        <f t="shared" si="0"/>
        <v>0</v>
      </c>
      <c r="S82" s="51"/>
      <c r="T82" s="51">
        <f t="shared" si="1"/>
        <v>74</v>
      </c>
      <c r="AF82" s="51"/>
      <c r="AG82" s="51"/>
      <c r="AH82" s="51"/>
      <c r="AI82" s="52"/>
      <c r="AJ82" s="52"/>
      <c r="AK82" s="52"/>
      <c r="AL82" s="51"/>
      <c r="AM82" s="51"/>
      <c r="AN82" s="51"/>
      <c r="AO82" s="52"/>
      <c r="AP82" s="52"/>
      <c r="AQ82" s="52"/>
      <c r="AR82" s="51"/>
      <c r="AS82" s="51"/>
      <c r="AT82" s="51"/>
      <c r="AU82" s="52"/>
      <c r="AV82" s="52"/>
      <c r="AW82" s="52"/>
    </row>
    <row r="83" spans="1:49" ht="13" x14ac:dyDescent="0.3">
      <c r="A83" s="23">
        <f>'4JSON'!A77</f>
        <v>14103</v>
      </c>
      <c r="B83" s="20" t="str">
        <f>'4JSON'!B77</f>
        <v>Court Clerks</v>
      </c>
      <c r="C83" s="24" t="str">
        <f>UPPER('4JSON'!D77)</f>
        <v>MSD</v>
      </c>
      <c r="D83" s="24"/>
      <c r="E83" s="24"/>
      <c r="F83" s="24"/>
      <c r="G83" s="24"/>
      <c r="H83" s="24"/>
      <c r="I83" s="24"/>
      <c r="J83" s="24"/>
      <c r="K83" s="24"/>
      <c r="L83" s="24"/>
      <c r="M83" s="53"/>
      <c r="N83" s="56"/>
      <c r="P83" s="51"/>
      <c r="Q83" s="51">
        <f t="shared" si="0"/>
        <v>0</v>
      </c>
      <c r="S83" s="51"/>
      <c r="T83" s="51">
        <f t="shared" si="1"/>
        <v>75</v>
      </c>
      <c r="AF83" s="51"/>
      <c r="AG83" s="51"/>
      <c r="AH83" s="51"/>
      <c r="AI83" s="52"/>
      <c r="AJ83" s="52"/>
      <c r="AK83" s="52"/>
      <c r="AL83" s="51"/>
      <c r="AM83" s="51"/>
      <c r="AN83" s="51"/>
      <c r="AO83" s="52"/>
      <c r="AP83" s="52"/>
      <c r="AQ83" s="52"/>
      <c r="AR83" s="51"/>
      <c r="AS83" s="51"/>
      <c r="AT83" s="51"/>
      <c r="AU83" s="52"/>
      <c r="AV83" s="52"/>
      <c r="AW83" s="52"/>
    </row>
    <row r="84" spans="1:49" ht="13" x14ac:dyDescent="0.3">
      <c r="A84" s="23">
        <f>'4JSON'!A78</f>
        <v>13200</v>
      </c>
      <c r="B84" s="20" t="str">
        <f>'4JSON'!B78</f>
        <v>Customs Brokers</v>
      </c>
      <c r="C84" s="24" t="str">
        <f>UPPER('4JSON'!D78)</f>
        <v>MSD</v>
      </c>
      <c r="D84" s="24"/>
      <c r="E84" s="24"/>
      <c r="F84" s="24"/>
      <c r="G84" s="24"/>
      <c r="H84" s="24"/>
      <c r="I84" s="24"/>
      <c r="J84" s="24"/>
      <c r="K84" s="24"/>
      <c r="L84" s="24"/>
      <c r="M84" s="53"/>
      <c r="N84" s="56"/>
      <c r="P84" s="51"/>
      <c r="Q84" s="51">
        <f t="shared" si="0"/>
        <v>0</v>
      </c>
      <c r="S84" s="51"/>
      <c r="T84" s="51">
        <f t="shared" si="1"/>
        <v>76</v>
      </c>
      <c r="AF84" s="51"/>
      <c r="AG84" s="51"/>
      <c r="AH84" s="51"/>
      <c r="AI84" s="52"/>
      <c r="AJ84" s="52"/>
      <c r="AK84" s="52"/>
      <c r="AL84" s="51"/>
      <c r="AM84" s="51"/>
      <c r="AN84" s="51"/>
      <c r="AO84" s="52"/>
      <c r="AP84" s="52"/>
      <c r="AQ84" s="52"/>
      <c r="AR84" s="51"/>
      <c r="AS84" s="51"/>
      <c r="AT84" s="51"/>
      <c r="AU84" s="52"/>
      <c r="AV84" s="52"/>
      <c r="AW84" s="52"/>
    </row>
    <row r="85" spans="1:49" ht="13" x14ac:dyDescent="0.3">
      <c r="A85" s="23">
        <f>'4JSON'!A79</f>
        <v>65109</v>
      </c>
      <c r="B85" s="20" t="str">
        <f>'4JSON'!B79</f>
        <v>Direct Distributors</v>
      </c>
      <c r="C85" s="24" t="str">
        <f>UPPER('4JSON'!D79)</f>
        <v>MSD</v>
      </c>
      <c r="D85" s="24"/>
      <c r="E85" s="24"/>
      <c r="F85" s="24"/>
      <c r="G85" s="24"/>
      <c r="H85" s="24"/>
      <c r="I85" s="24"/>
      <c r="J85" s="24"/>
      <c r="K85" s="24"/>
      <c r="L85" s="24"/>
      <c r="M85" s="53"/>
      <c r="N85" s="56"/>
      <c r="P85" s="51"/>
      <c r="Q85" s="51">
        <f t="shared" si="0"/>
        <v>0</v>
      </c>
      <c r="S85" s="51"/>
      <c r="T85" s="51">
        <f t="shared" si="1"/>
        <v>77</v>
      </c>
      <c r="AF85" s="51"/>
      <c r="AG85" s="51"/>
      <c r="AH85" s="51"/>
      <c r="AI85" s="52"/>
      <c r="AJ85" s="52"/>
      <c r="AK85" s="52"/>
      <c r="AL85" s="51"/>
      <c r="AM85" s="51"/>
      <c r="AN85" s="51"/>
      <c r="AO85" s="52"/>
      <c r="AP85" s="52"/>
      <c r="AQ85" s="52"/>
      <c r="AR85" s="51"/>
      <c r="AS85" s="51"/>
      <c r="AT85" s="51"/>
      <c r="AU85" s="52"/>
      <c r="AV85" s="52"/>
      <c r="AW85" s="52"/>
    </row>
    <row r="86" spans="1:49" ht="13" x14ac:dyDescent="0.3">
      <c r="A86" s="23">
        <f>'4JSON'!A80</f>
        <v>65109</v>
      </c>
      <c r="B86" s="20" t="str">
        <f>'4JSON'!B80</f>
        <v>Door-to-Door Salespersons</v>
      </c>
      <c r="C86" s="24" t="str">
        <f>UPPER('4JSON'!D80)</f>
        <v>MSD</v>
      </c>
      <c r="D86" s="24"/>
      <c r="E86" s="24"/>
      <c r="F86" s="24"/>
      <c r="G86" s="24"/>
      <c r="H86" s="24"/>
      <c r="I86" s="24"/>
      <c r="J86" s="24"/>
      <c r="K86" s="24"/>
      <c r="L86" s="24"/>
      <c r="M86" s="53"/>
      <c r="N86" s="56"/>
      <c r="P86" s="51"/>
      <c r="Q86" s="51">
        <f t="shared" si="0"/>
        <v>0</v>
      </c>
      <c r="S86" s="51"/>
      <c r="T86" s="51">
        <f t="shared" si="1"/>
        <v>78</v>
      </c>
      <c r="AF86" s="51"/>
      <c r="AG86" s="51"/>
      <c r="AH86" s="51"/>
      <c r="AI86" s="52"/>
      <c r="AJ86" s="52"/>
      <c r="AK86" s="52"/>
      <c r="AL86" s="51"/>
      <c r="AM86" s="51"/>
      <c r="AN86" s="51"/>
      <c r="AO86" s="52"/>
      <c r="AP86" s="52"/>
      <c r="AQ86" s="52"/>
      <c r="AR86" s="51"/>
      <c r="AS86" s="51"/>
      <c r="AT86" s="51"/>
      <c r="AU86" s="52"/>
      <c r="AV86" s="52"/>
      <c r="AW86" s="52"/>
    </row>
    <row r="87" spans="1:49" ht="13" x14ac:dyDescent="0.3">
      <c r="A87" s="23">
        <f>'4JSON'!A81</f>
        <v>75101</v>
      </c>
      <c r="B87" s="20" t="str">
        <f>'4JSON'!B81</f>
        <v>Grain Elevator Operators</v>
      </c>
      <c r="C87" s="24" t="str">
        <f>UPPER('4JSON'!D81)</f>
        <v>MSD</v>
      </c>
      <c r="D87" s="24"/>
      <c r="E87" s="24"/>
      <c r="F87" s="24"/>
      <c r="G87" s="24"/>
      <c r="H87" s="24"/>
      <c r="I87" s="24"/>
      <c r="J87" s="24"/>
      <c r="K87" s="24"/>
      <c r="L87" s="24"/>
      <c r="M87" s="53"/>
      <c r="N87" s="56"/>
      <c r="P87" s="51"/>
      <c r="Q87" s="51">
        <f t="shared" si="0"/>
        <v>0</v>
      </c>
      <c r="S87" s="51"/>
      <c r="T87" s="51">
        <f t="shared" si="1"/>
        <v>79</v>
      </c>
      <c r="AF87" s="51"/>
      <c r="AG87" s="51"/>
      <c r="AH87" s="51"/>
      <c r="AI87" s="52"/>
      <c r="AJ87" s="52"/>
      <c r="AK87" s="52"/>
      <c r="AL87" s="51"/>
      <c r="AM87" s="51"/>
      <c r="AN87" s="51"/>
      <c r="AO87" s="52"/>
      <c r="AP87" s="52"/>
      <c r="AQ87" s="52"/>
      <c r="AR87" s="51"/>
      <c r="AS87" s="51"/>
      <c r="AT87" s="51"/>
      <c r="AU87" s="52"/>
      <c r="AV87" s="52"/>
      <c r="AW87" s="52"/>
    </row>
    <row r="88" spans="1:49" ht="13" x14ac:dyDescent="0.3">
      <c r="A88" s="23">
        <f>'4JSON'!A82</f>
        <v>12201</v>
      </c>
      <c r="B88" s="20" t="str">
        <f>'4JSON'!B82</f>
        <v>Insurance Adjusters</v>
      </c>
      <c r="C88" s="24" t="str">
        <f>UPPER('4JSON'!D82)</f>
        <v>MSD</v>
      </c>
      <c r="D88" s="24"/>
      <c r="E88" s="24"/>
      <c r="F88" s="24"/>
      <c r="G88" s="24"/>
      <c r="H88" s="24"/>
      <c r="I88" s="24"/>
      <c r="J88" s="24"/>
      <c r="K88" s="24"/>
      <c r="L88" s="24"/>
      <c r="M88" s="53"/>
      <c r="N88" s="56"/>
      <c r="P88" s="51"/>
      <c r="Q88" s="51">
        <f t="shared" si="0"/>
        <v>0</v>
      </c>
      <c r="S88" s="51"/>
      <c r="T88" s="51">
        <f t="shared" si="1"/>
        <v>80</v>
      </c>
      <c r="AF88" s="51"/>
      <c r="AG88" s="51"/>
      <c r="AH88" s="51"/>
      <c r="AI88" s="52"/>
      <c r="AJ88" s="52"/>
      <c r="AK88" s="52"/>
      <c r="AL88" s="51"/>
      <c r="AM88" s="51"/>
      <c r="AN88" s="51"/>
      <c r="AO88" s="52"/>
      <c r="AP88" s="52"/>
      <c r="AQ88" s="52"/>
      <c r="AR88" s="51"/>
      <c r="AS88" s="51"/>
      <c r="AT88" s="51"/>
      <c r="AU88" s="52"/>
      <c r="AV88" s="52"/>
      <c r="AW88" s="52"/>
    </row>
    <row r="89" spans="1:49" ht="13" x14ac:dyDescent="0.3">
      <c r="A89" s="23">
        <f>'4JSON'!A83</f>
        <v>63100</v>
      </c>
      <c r="B89" s="20" t="str">
        <f>'4JSON'!B83</f>
        <v>Insurance Agents and Brokers</v>
      </c>
      <c r="C89" s="24" t="str">
        <f>UPPER('4JSON'!D83)</f>
        <v>MSD</v>
      </c>
      <c r="D89" s="24"/>
      <c r="E89" s="24"/>
      <c r="F89" s="24"/>
      <c r="G89" s="24"/>
      <c r="H89" s="24"/>
      <c r="I89" s="24"/>
      <c r="J89" s="24"/>
      <c r="K89" s="24"/>
      <c r="L89" s="24"/>
      <c r="M89" s="53"/>
      <c r="N89" s="56"/>
      <c r="P89" s="51"/>
      <c r="Q89" s="51">
        <f t="shared" si="0"/>
        <v>0</v>
      </c>
      <c r="S89" s="51"/>
      <c r="T89" s="51">
        <f t="shared" si="1"/>
        <v>81</v>
      </c>
      <c r="AF89" s="51"/>
      <c r="AG89" s="51"/>
      <c r="AH89" s="51"/>
      <c r="AI89" s="52"/>
      <c r="AJ89" s="52"/>
      <c r="AK89" s="52"/>
      <c r="AL89" s="51"/>
      <c r="AM89" s="51"/>
      <c r="AN89" s="51"/>
      <c r="AO89" s="52"/>
      <c r="AP89" s="52"/>
      <c r="AQ89" s="52"/>
      <c r="AR89" s="51"/>
      <c r="AS89" s="51"/>
      <c r="AT89" s="51"/>
      <c r="AU89" s="52"/>
      <c r="AV89" s="52"/>
      <c r="AW89" s="52"/>
    </row>
    <row r="90" spans="1:49" ht="13" x14ac:dyDescent="0.3">
      <c r="A90" s="23">
        <f>'4JSON'!A84</f>
        <v>12202</v>
      </c>
      <c r="B90" s="20" t="str">
        <f>'4JSON'!B84</f>
        <v>Insurance Underwriters</v>
      </c>
      <c r="C90" s="24" t="str">
        <f>UPPER('4JSON'!D84)</f>
        <v>MSD</v>
      </c>
      <c r="D90" s="24"/>
      <c r="E90" s="24"/>
      <c r="F90" s="24"/>
      <c r="G90" s="24"/>
      <c r="H90" s="24"/>
      <c r="I90" s="24"/>
      <c r="J90" s="24"/>
      <c r="K90" s="24"/>
      <c r="L90" s="24"/>
      <c r="M90" s="53"/>
      <c r="N90" s="56"/>
      <c r="P90" s="51"/>
      <c r="Q90" s="51">
        <f t="shared" si="0"/>
        <v>0</v>
      </c>
      <c r="S90" s="51"/>
      <c r="T90" s="51">
        <f t="shared" si="1"/>
        <v>82</v>
      </c>
      <c r="AF90" s="51"/>
      <c r="AG90" s="51"/>
      <c r="AH90" s="51"/>
      <c r="AI90" s="52"/>
      <c r="AJ90" s="52"/>
      <c r="AK90" s="52"/>
      <c r="AL90" s="51"/>
      <c r="AM90" s="51"/>
      <c r="AN90" s="51"/>
      <c r="AO90" s="52"/>
      <c r="AP90" s="52"/>
      <c r="AQ90" s="52"/>
      <c r="AR90" s="51"/>
      <c r="AS90" s="51"/>
      <c r="AT90" s="51"/>
      <c r="AU90" s="52"/>
      <c r="AV90" s="52"/>
      <c r="AW90" s="52"/>
    </row>
    <row r="91" spans="1:49" ht="13" x14ac:dyDescent="0.3">
      <c r="A91" s="23">
        <f>'4JSON'!A85</f>
        <v>51100</v>
      </c>
      <c r="B91" s="20" t="str">
        <f>'4JSON'!B85</f>
        <v>Librarians</v>
      </c>
      <c r="C91" s="24" t="str">
        <f>UPPER('4JSON'!D85)</f>
        <v>MSD</v>
      </c>
      <c r="D91" s="24"/>
      <c r="E91" s="24"/>
      <c r="F91" s="24"/>
      <c r="G91" s="24"/>
      <c r="H91" s="24"/>
      <c r="I91" s="24"/>
      <c r="J91" s="24"/>
      <c r="K91" s="24"/>
      <c r="L91" s="24"/>
      <c r="M91" s="53"/>
      <c r="N91" s="56"/>
      <c r="P91" s="51"/>
      <c r="Q91" s="51">
        <f t="shared" si="0"/>
        <v>0</v>
      </c>
      <c r="S91" s="51"/>
      <c r="T91" s="51">
        <f t="shared" si="1"/>
        <v>83</v>
      </c>
      <c r="AF91" s="51"/>
      <c r="AG91" s="51"/>
      <c r="AH91" s="51"/>
      <c r="AI91" s="52"/>
      <c r="AJ91" s="52"/>
      <c r="AK91" s="52"/>
      <c r="AL91" s="51"/>
      <c r="AM91" s="51"/>
      <c r="AN91" s="51"/>
      <c r="AO91" s="52"/>
      <c r="AP91" s="52"/>
      <c r="AQ91" s="52"/>
      <c r="AR91" s="51"/>
      <c r="AS91" s="51"/>
      <c r="AT91" s="51"/>
      <c r="AU91" s="52"/>
      <c r="AV91" s="52"/>
      <c r="AW91" s="52"/>
    </row>
    <row r="92" spans="1:49" ht="13" x14ac:dyDescent="0.3">
      <c r="A92" s="23">
        <f>'4JSON'!A86</f>
        <v>63102</v>
      </c>
      <c r="B92" s="20" t="str">
        <f>'4JSON'!B86</f>
        <v>Loan Officers</v>
      </c>
      <c r="C92" s="24" t="str">
        <f>UPPER('4JSON'!D86)</f>
        <v>MSD</v>
      </c>
      <c r="D92" s="24"/>
      <c r="E92" s="24"/>
      <c r="F92" s="24"/>
      <c r="G92" s="24"/>
      <c r="H92" s="24"/>
      <c r="I92" s="24"/>
      <c r="J92" s="24"/>
      <c r="K92" s="24"/>
      <c r="L92" s="24"/>
      <c r="M92" s="53"/>
      <c r="N92" s="56"/>
      <c r="P92" s="51"/>
      <c r="Q92" s="51">
        <f t="shared" si="0"/>
        <v>0</v>
      </c>
      <c r="S92" s="51"/>
      <c r="T92" s="51">
        <f t="shared" si="1"/>
        <v>84</v>
      </c>
      <c r="AF92" s="51"/>
      <c r="AG92" s="51"/>
      <c r="AH92" s="51"/>
      <c r="AI92" s="52"/>
      <c r="AJ92" s="52"/>
      <c r="AK92" s="52"/>
      <c r="AL92" s="51"/>
      <c r="AM92" s="51"/>
      <c r="AN92" s="51"/>
      <c r="AO92" s="52"/>
      <c r="AP92" s="52"/>
      <c r="AQ92" s="52"/>
      <c r="AR92" s="51"/>
      <c r="AS92" s="51"/>
      <c r="AT92" s="51"/>
      <c r="AU92" s="52"/>
      <c r="AV92" s="52"/>
      <c r="AW92" s="52"/>
    </row>
    <row r="93" spans="1:49" ht="13" x14ac:dyDescent="0.3">
      <c r="A93" s="23">
        <f>'4JSON'!A87</f>
        <v>64300</v>
      </c>
      <c r="B93" s="20" t="str">
        <f>'4JSON'!B87</f>
        <v>Maîtres d'hôtel and Hosts/Hostesses</v>
      </c>
      <c r="C93" s="24" t="str">
        <f>UPPER('4JSON'!D87)</f>
        <v>MSD</v>
      </c>
      <c r="D93" s="24"/>
      <c r="E93" s="24"/>
      <c r="F93" s="24"/>
      <c r="G93" s="24"/>
      <c r="H93" s="24"/>
      <c r="I93" s="24"/>
      <c r="J93" s="24"/>
      <c r="K93" s="24"/>
      <c r="L93" s="24"/>
      <c r="M93" s="53"/>
      <c r="N93" s="56"/>
      <c r="P93" s="51"/>
      <c r="Q93" s="51">
        <f t="shared" si="0"/>
        <v>0</v>
      </c>
      <c r="S93" s="51"/>
      <c r="T93" s="51">
        <f t="shared" si="1"/>
        <v>85</v>
      </c>
      <c r="AF93" s="51"/>
      <c r="AG93" s="51"/>
      <c r="AH93" s="51"/>
      <c r="AI93" s="52"/>
      <c r="AJ93" s="52"/>
      <c r="AK93" s="52"/>
      <c r="AL93" s="51"/>
      <c r="AM93" s="51"/>
      <c r="AN93" s="51"/>
      <c r="AO93" s="52"/>
      <c r="AP93" s="52"/>
      <c r="AQ93" s="52"/>
      <c r="AR93" s="51"/>
      <c r="AS93" s="51"/>
      <c r="AT93" s="51"/>
      <c r="AU93" s="52"/>
      <c r="AV93" s="52"/>
      <c r="AW93" s="52"/>
    </row>
    <row r="94" spans="1:49" ht="13" x14ac:dyDescent="0.3">
      <c r="A94" s="23">
        <f>'4JSON'!A88</f>
        <v>62101</v>
      </c>
      <c r="B94" s="20" t="str">
        <f>'4JSON'!B88</f>
        <v>Retail and Wholesale Buyers</v>
      </c>
      <c r="C94" s="24" t="str">
        <f>UPPER('4JSON'!D88)</f>
        <v>MSD</v>
      </c>
      <c r="D94" s="24"/>
      <c r="E94" s="24"/>
      <c r="F94" s="24"/>
      <c r="G94" s="24"/>
      <c r="H94" s="24"/>
      <c r="I94" s="24"/>
      <c r="J94" s="24"/>
      <c r="K94" s="24"/>
      <c r="L94" s="24"/>
      <c r="M94" s="53"/>
      <c r="N94" s="56"/>
      <c r="P94" s="51"/>
      <c r="Q94" s="51">
        <f t="shared" si="0"/>
        <v>0</v>
      </c>
      <c r="S94" s="51"/>
      <c r="T94" s="51">
        <f t="shared" si="1"/>
        <v>86</v>
      </c>
      <c r="AF94" s="51"/>
      <c r="AG94" s="51"/>
      <c r="AH94" s="51"/>
      <c r="AI94" s="52"/>
      <c r="AJ94" s="52"/>
      <c r="AK94" s="52"/>
      <c r="AL94" s="51"/>
      <c r="AM94" s="51"/>
      <c r="AN94" s="51"/>
      <c r="AO94" s="52"/>
      <c r="AP94" s="52"/>
      <c r="AQ94" s="52"/>
      <c r="AR94" s="51"/>
      <c r="AS94" s="51"/>
      <c r="AT94" s="51"/>
      <c r="AU94" s="52"/>
      <c r="AV94" s="52"/>
      <c r="AW94" s="52"/>
    </row>
    <row r="95" spans="1:49" ht="13" x14ac:dyDescent="0.3">
      <c r="A95" s="23">
        <f>'4JSON'!A89</f>
        <v>64100</v>
      </c>
      <c r="B95" s="20" t="str">
        <f>'4JSON'!B89</f>
        <v>Retail Salespersons and Sales Clerks</v>
      </c>
      <c r="C95" s="24" t="str">
        <f>UPPER('4JSON'!D89)</f>
        <v>MSD</v>
      </c>
      <c r="D95" s="24"/>
      <c r="E95" s="24"/>
      <c r="F95" s="24"/>
      <c r="G95" s="24"/>
      <c r="H95" s="24"/>
      <c r="I95" s="24"/>
      <c r="J95" s="24"/>
      <c r="K95" s="24"/>
      <c r="L95" s="24"/>
      <c r="M95" s="53"/>
      <c r="N95" s="56"/>
      <c r="P95" s="51"/>
      <c r="Q95" s="51">
        <f t="shared" si="0"/>
        <v>0</v>
      </c>
      <c r="S95" s="51"/>
      <c r="T95" s="51">
        <f t="shared" si="1"/>
        <v>87</v>
      </c>
      <c r="AF95" s="51"/>
      <c r="AG95" s="51"/>
      <c r="AH95" s="51"/>
      <c r="AI95" s="52"/>
      <c r="AJ95" s="52"/>
      <c r="AK95" s="52"/>
      <c r="AL95" s="51"/>
      <c r="AM95" s="51"/>
      <c r="AN95" s="51"/>
      <c r="AO95" s="52"/>
      <c r="AP95" s="52"/>
      <c r="AQ95" s="52"/>
      <c r="AR95" s="51"/>
      <c r="AS95" s="51"/>
      <c r="AT95" s="51"/>
      <c r="AU95" s="52"/>
      <c r="AV95" s="52"/>
      <c r="AW95" s="52"/>
    </row>
    <row r="96" spans="1:49" ht="13" x14ac:dyDescent="0.3">
      <c r="A96" s="23">
        <f>'4JSON'!A90</f>
        <v>13200</v>
      </c>
      <c r="B96" s="20" t="str">
        <f>'4JSON'!B90</f>
        <v>Ship Brokers</v>
      </c>
      <c r="C96" s="24" t="str">
        <f>UPPER('4JSON'!D90)</f>
        <v>MSD</v>
      </c>
      <c r="D96" s="24"/>
      <c r="E96" s="24"/>
      <c r="F96" s="24"/>
      <c r="G96" s="24"/>
      <c r="H96" s="24"/>
      <c r="I96" s="24"/>
      <c r="J96" s="24"/>
      <c r="K96" s="24"/>
      <c r="L96" s="24"/>
      <c r="M96" s="53"/>
      <c r="N96" s="56"/>
      <c r="P96" s="51"/>
      <c r="Q96" s="51">
        <f t="shared" si="0"/>
        <v>0</v>
      </c>
      <c r="S96" s="51"/>
      <c r="T96" s="51">
        <f t="shared" si="1"/>
        <v>88</v>
      </c>
      <c r="AF96" s="51"/>
      <c r="AG96" s="51"/>
      <c r="AH96" s="51"/>
      <c r="AI96" s="52"/>
      <c r="AJ96" s="52"/>
      <c r="AK96" s="52"/>
      <c r="AL96" s="51"/>
      <c r="AM96" s="51"/>
      <c r="AN96" s="51"/>
      <c r="AO96" s="52"/>
      <c r="AP96" s="52"/>
      <c r="AQ96" s="52"/>
      <c r="AR96" s="51"/>
      <c r="AS96" s="51"/>
      <c r="AT96" s="51"/>
      <c r="AU96" s="52"/>
      <c r="AV96" s="52"/>
      <c r="AW96" s="52"/>
    </row>
    <row r="97" spans="1:49" ht="13" x14ac:dyDescent="0.3">
      <c r="A97" s="23">
        <f>'4JSON'!A91</f>
        <v>65109</v>
      </c>
      <c r="B97" s="20" t="str">
        <f>'4JSON'!B91</f>
        <v>Street Vendors</v>
      </c>
      <c r="C97" s="24" t="str">
        <f>UPPER('4JSON'!D91)</f>
        <v>MSD</v>
      </c>
      <c r="D97" s="24"/>
      <c r="E97" s="24"/>
      <c r="F97" s="24"/>
      <c r="G97" s="24"/>
      <c r="H97" s="24"/>
      <c r="I97" s="24"/>
      <c r="J97" s="24"/>
      <c r="K97" s="24"/>
      <c r="L97" s="24"/>
      <c r="M97" s="53"/>
      <c r="N97" s="56"/>
      <c r="P97" s="51"/>
      <c r="Q97" s="51">
        <f t="shared" si="0"/>
        <v>0</v>
      </c>
      <c r="S97" s="51"/>
      <c r="T97" s="51">
        <f t="shared" si="1"/>
        <v>89</v>
      </c>
      <c r="AF97" s="51"/>
      <c r="AG97" s="51"/>
      <c r="AH97" s="51"/>
      <c r="AI97" s="52"/>
      <c r="AJ97" s="52"/>
      <c r="AK97" s="52"/>
      <c r="AL97" s="51"/>
      <c r="AM97" s="51"/>
      <c r="AN97" s="51"/>
      <c r="AO97" s="52"/>
      <c r="AP97" s="52"/>
      <c r="AQ97" s="52"/>
      <c r="AR97" s="51"/>
      <c r="AS97" s="51"/>
      <c r="AT97" s="51"/>
      <c r="AU97" s="52"/>
      <c r="AV97" s="52"/>
      <c r="AW97" s="52"/>
    </row>
    <row r="98" spans="1:49" ht="13" x14ac:dyDescent="0.3">
      <c r="A98" s="23">
        <f>'4JSON'!A92</f>
        <v>64410</v>
      </c>
      <c r="B98" s="20" t="str">
        <f>'4JSON'!B92</f>
        <v>Security Guards and Related Occupations</v>
      </c>
      <c r="C98" s="24" t="str">
        <f>UPPER('4JSON'!D92)</f>
        <v>MSD</v>
      </c>
      <c r="D98" s="24"/>
      <c r="E98" s="24"/>
      <c r="F98" s="24"/>
      <c r="G98" s="24"/>
      <c r="H98" s="24"/>
      <c r="I98" s="24"/>
      <c r="J98" s="24"/>
      <c r="K98" s="24"/>
      <c r="L98" s="24"/>
      <c r="M98" s="53"/>
      <c r="N98" s="56"/>
      <c r="P98" s="51"/>
      <c r="Q98" s="51">
        <f t="shared" si="0"/>
        <v>0</v>
      </c>
      <c r="S98" s="51"/>
      <c r="T98" s="51">
        <f t="shared" si="1"/>
        <v>90</v>
      </c>
      <c r="AF98" s="51"/>
      <c r="AG98" s="51"/>
      <c r="AH98" s="51"/>
      <c r="AI98" s="52"/>
      <c r="AJ98" s="52"/>
      <c r="AK98" s="52"/>
      <c r="AL98" s="51"/>
      <c r="AM98" s="51"/>
      <c r="AN98" s="51"/>
      <c r="AO98" s="52"/>
      <c r="AP98" s="52"/>
      <c r="AQ98" s="52"/>
      <c r="AR98" s="51"/>
      <c r="AS98" s="51"/>
      <c r="AT98" s="51"/>
      <c r="AU98" s="52"/>
      <c r="AV98" s="52"/>
      <c r="AW98" s="52"/>
    </row>
    <row r="99" spans="1:49" ht="13" x14ac:dyDescent="0.3">
      <c r="A99" s="23">
        <f>'4JSON'!A93</f>
        <v>65109</v>
      </c>
      <c r="B99" s="20" t="str">
        <f>'4JSON'!B93</f>
        <v>Telephone Solicitors and Telemarketers</v>
      </c>
      <c r="C99" s="24" t="str">
        <f>UPPER('4JSON'!D93)</f>
        <v>MSD</v>
      </c>
      <c r="D99" s="24"/>
      <c r="E99" s="24"/>
      <c r="F99" s="24"/>
      <c r="G99" s="24"/>
      <c r="H99" s="24"/>
      <c r="I99" s="24"/>
      <c r="J99" s="24"/>
      <c r="K99" s="24"/>
      <c r="L99" s="24"/>
      <c r="M99" s="53"/>
      <c r="N99" s="56"/>
      <c r="P99" s="51"/>
      <c r="Q99" s="51">
        <f t="shared" si="0"/>
        <v>0</v>
      </c>
      <c r="S99" s="51"/>
      <c r="T99" s="51">
        <f t="shared" si="1"/>
        <v>91</v>
      </c>
      <c r="AF99" s="51"/>
      <c r="AG99" s="51"/>
      <c r="AH99" s="51"/>
      <c r="AI99" s="52"/>
      <c r="AJ99" s="52"/>
      <c r="AK99" s="52"/>
      <c r="AL99" s="51"/>
      <c r="AM99" s="51"/>
      <c r="AN99" s="51"/>
      <c r="AO99" s="52"/>
      <c r="AP99" s="52"/>
      <c r="AQ99" s="52"/>
      <c r="AR99" s="51"/>
      <c r="AS99" s="51"/>
      <c r="AT99" s="51"/>
      <c r="AU99" s="52"/>
      <c r="AV99" s="52"/>
      <c r="AW99" s="52"/>
    </row>
    <row r="100" spans="1:49" ht="13" x14ac:dyDescent="0.3">
      <c r="A100" s="23">
        <f>'4JSON'!A94</f>
        <v>65329</v>
      </c>
      <c r="B100" s="20" t="str">
        <f>'4JSON'!B94</f>
        <v>Ticket Takers and Ushers</v>
      </c>
      <c r="C100" s="24" t="str">
        <f>UPPER('4JSON'!D94)</f>
        <v>MSD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53"/>
      <c r="N100" s="56"/>
      <c r="P100" s="51"/>
      <c r="Q100" s="51">
        <f t="shared" si="0"/>
        <v>0</v>
      </c>
      <c r="S100" s="51"/>
      <c r="T100" s="51">
        <f t="shared" si="1"/>
        <v>92</v>
      </c>
      <c r="AF100" s="51"/>
      <c r="AG100" s="51"/>
      <c r="AH100" s="51"/>
      <c r="AI100" s="52"/>
      <c r="AJ100" s="52"/>
      <c r="AK100" s="52"/>
      <c r="AL100" s="51"/>
      <c r="AM100" s="51"/>
      <c r="AN100" s="51"/>
      <c r="AO100" s="52"/>
      <c r="AP100" s="52"/>
      <c r="AQ100" s="52"/>
      <c r="AR100" s="51"/>
      <c r="AS100" s="51"/>
      <c r="AT100" s="51"/>
      <c r="AU100" s="52"/>
      <c r="AV100" s="52"/>
      <c r="AW100" s="52"/>
    </row>
    <row r="101" spans="1:49" ht="13" x14ac:dyDescent="0.3">
      <c r="A101" s="23">
        <f>'4JSON'!A95</f>
        <v>43109</v>
      </c>
      <c r="B101" s="20" t="str">
        <f>'4JSON'!B95</f>
        <v>Driving Instructors</v>
      </c>
      <c r="C101" s="24" t="str">
        <f>UPPER('4JSON'!D95)</f>
        <v>SDM</v>
      </c>
      <c r="D101" s="24"/>
      <c r="E101" s="24"/>
      <c r="F101" s="24"/>
      <c r="G101" s="24"/>
      <c r="H101" s="24"/>
      <c r="I101" s="24"/>
      <c r="J101" s="24"/>
      <c r="K101" s="24"/>
      <c r="L101" s="24"/>
      <c r="M101" s="53"/>
      <c r="N101" s="56"/>
      <c r="P101" s="51"/>
      <c r="Q101" s="51">
        <f t="shared" si="0"/>
        <v>0</v>
      </c>
      <c r="S101" s="51"/>
      <c r="T101" s="51">
        <f t="shared" si="1"/>
        <v>93</v>
      </c>
      <c r="AF101" s="51"/>
      <c r="AG101" s="51"/>
      <c r="AH101" s="51"/>
      <c r="AI101" s="52"/>
      <c r="AJ101" s="52"/>
      <c r="AK101" s="52"/>
      <c r="AL101" s="51"/>
      <c r="AM101" s="51"/>
      <c r="AN101" s="51"/>
      <c r="AO101" s="52"/>
      <c r="AP101" s="52"/>
      <c r="AQ101" s="52"/>
      <c r="AR101" s="51"/>
      <c r="AS101" s="51"/>
      <c r="AT101" s="51"/>
      <c r="AU101" s="52"/>
      <c r="AV101" s="52"/>
      <c r="AW101" s="52"/>
    </row>
    <row r="102" spans="1:49" ht="13" x14ac:dyDescent="0.3">
      <c r="A102" s="23">
        <f>'4JSON'!A96</f>
        <v>43109</v>
      </c>
      <c r="B102" s="20" t="str">
        <f>'4JSON'!B96</f>
        <v>Modelling and Finishing School Instructors</v>
      </c>
      <c r="C102" s="24" t="str">
        <f>UPPER('4JSON'!D96)</f>
        <v>SDM</v>
      </c>
      <c r="D102" s="24"/>
      <c r="E102" s="24"/>
      <c r="F102" s="24"/>
      <c r="G102" s="24"/>
      <c r="H102" s="24"/>
      <c r="I102" s="24"/>
      <c r="J102" s="24"/>
      <c r="K102" s="24"/>
      <c r="L102" s="24"/>
      <c r="M102" s="53"/>
      <c r="N102" s="56"/>
      <c r="P102" s="51"/>
      <c r="Q102" s="51">
        <f t="shared" si="0"/>
        <v>0</v>
      </c>
      <c r="S102" s="51"/>
      <c r="T102" s="51">
        <f t="shared" si="1"/>
        <v>94</v>
      </c>
      <c r="AF102" s="51"/>
      <c r="AG102" s="51"/>
      <c r="AH102" s="51"/>
      <c r="AI102" s="52"/>
      <c r="AJ102" s="52"/>
      <c r="AK102" s="52"/>
      <c r="AL102" s="51"/>
      <c r="AM102" s="51"/>
      <c r="AN102" s="51"/>
      <c r="AO102" s="52"/>
      <c r="AP102" s="52"/>
      <c r="AQ102" s="52"/>
      <c r="AR102" s="51"/>
      <c r="AS102" s="51"/>
      <c r="AT102" s="51"/>
      <c r="AU102" s="52"/>
      <c r="AV102" s="52"/>
      <c r="AW102" s="52"/>
    </row>
    <row r="103" spans="1:49" ht="13" x14ac:dyDescent="0.3">
      <c r="A103" s="23">
        <f>'4JSON'!A97</f>
        <v>43109</v>
      </c>
      <c r="B103" s="20" t="str">
        <f>'4JSON'!B97</f>
        <v>Sewing Instructors</v>
      </c>
      <c r="C103" s="24" t="str">
        <f>UPPER('4JSON'!D97)</f>
        <v>SDM</v>
      </c>
      <c r="D103" s="24"/>
      <c r="E103" s="24"/>
      <c r="F103" s="24"/>
      <c r="G103" s="24"/>
      <c r="H103" s="24"/>
      <c r="I103" s="24"/>
      <c r="J103" s="24"/>
      <c r="K103" s="24"/>
      <c r="L103" s="24"/>
      <c r="M103" s="53"/>
      <c r="N103" s="56"/>
      <c r="P103" s="51"/>
      <c r="Q103" s="51">
        <f t="shared" si="0"/>
        <v>0</v>
      </c>
      <c r="S103" s="51"/>
      <c r="T103" s="51">
        <f t="shared" si="1"/>
        <v>95</v>
      </c>
      <c r="AF103" s="51"/>
      <c r="AG103" s="51"/>
      <c r="AH103" s="51"/>
      <c r="AI103" s="52"/>
      <c r="AJ103" s="52"/>
      <c r="AK103" s="52"/>
      <c r="AL103" s="51"/>
      <c r="AM103" s="51"/>
      <c r="AN103" s="51"/>
      <c r="AO103" s="52"/>
      <c r="AP103" s="52"/>
      <c r="AQ103" s="52"/>
      <c r="AR103" s="51"/>
      <c r="AS103" s="51"/>
      <c r="AT103" s="51"/>
      <c r="AU103" s="52"/>
      <c r="AV103" s="52"/>
      <c r="AW103" s="52"/>
    </row>
    <row r="104" spans="1:49" ht="13" x14ac:dyDescent="0.3">
      <c r="A104" s="23">
        <f>'4JSON'!A98</f>
        <v>31301</v>
      </c>
      <c r="B104" s="20" t="str">
        <f>'4JSON'!B98</f>
        <v>Community Health Nurses</v>
      </c>
      <c r="C104" s="24" t="str">
        <f>UPPER('4JSON'!D98)</f>
        <v>SMD</v>
      </c>
      <c r="D104" s="24"/>
      <c r="E104" s="24"/>
      <c r="F104" s="24"/>
      <c r="G104" s="24"/>
      <c r="H104" s="24"/>
      <c r="I104" s="24"/>
      <c r="J104" s="24"/>
      <c r="K104" s="24"/>
      <c r="L104" s="24"/>
      <c r="M104" s="53"/>
      <c r="N104" s="56"/>
      <c r="P104" s="51"/>
      <c r="Q104" s="51">
        <f t="shared" si="0"/>
        <v>0</v>
      </c>
      <c r="S104" s="51"/>
      <c r="T104" s="51">
        <f t="shared" si="1"/>
        <v>96</v>
      </c>
      <c r="AF104" s="51"/>
      <c r="AG104" s="51"/>
      <c r="AH104" s="51"/>
      <c r="AI104" s="52"/>
      <c r="AJ104" s="52"/>
      <c r="AK104" s="52"/>
      <c r="AL104" s="51"/>
      <c r="AM104" s="51"/>
      <c r="AN104" s="51"/>
      <c r="AO104" s="52"/>
      <c r="AP104" s="52"/>
      <c r="AQ104" s="52"/>
      <c r="AR104" s="51"/>
      <c r="AS104" s="51"/>
      <c r="AT104" s="51"/>
      <c r="AU104" s="52"/>
      <c r="AV104" s="52"/>
      <c r="AW104" s="52"/>
    </row>
    <row r="105" spans="1:49" ht="13" x14ac:dyDescent="0.3">
      <c r="A105" s="23">
        <f>'4JSON'!A99</f>
        <v>62022</v>
      </c>
      <c r="B105" s="20" t="str">
        <f>'4JSON'!B99</f>
        <v>Gambling Casino Supervisors</v>
      </c>
      <c r="C105" s="24" t="str">
        <f>UPPER('4JSON'!D99)</f>
        <v>SMD</v>
      </c>
      <c r="D105" s="24"/>
      <c r="E105" s="24"/>
      <c r="F105" s="24"/>
      <c r="G105" s="24"/>
      <c r="H105" s="24"/>
      <c r="I105" s="24"/>
      <c r="J105" s="24"/>
      <c r="K105" s="24"/>
      <c r="L105" s="24"/>
      <c r="M105" s="53"/>
      <c r="N105" s="56"/>
      <c r="P105" s="51"/>
      <c r="Q105" s="51">
        <f t="shared" si="0"/>
        <v>0</v>
      </c>
      <c r="S105" s="51"/>
      <c r="T105" s="51">
        <f t="shared" si="1"/>
        <v>97</v>
      </c>
      <c r="AF105" s="51"/>
      <c r="AG105" s="51"/>
      <c r="AH105" s="51"/>
      <c r="AI105" s="52"/>
      <c r="AJ105" s="52"/>
      <c r="AK105" s="52"/>
      <c r="AL105" s="51"/>
      <c r="AM105" s="51"/>
      <c r="AN105" s="51"/>
      <c r="AO105" s="52"/>
      <c r="AP105" s="52"/>
      <c r="AQ105" s="52"/>
      <c r="AR105" s="51"/>
      <c r="AS105" s="51"/>
      <c r="AT105" s="51"/>
      <c r="AU105" s="52"/>
      <c r="AV105" s="52"/>
      <c r="AW105" s="52"/>
    </row>
    <row r="106" spans="1:49" ht="13" x14ac:dyDescent="0.3">
      <c r="A106" s="23">
        <f>'4JSON'!A100</f>
        <v>64321</v>
      </c>
      <c r="B106" s="20" t="str">
        <f>'4JSON'!B100</f>
        <v>Gambling Casino Workers</v>
      </c>
      <c r="C106" s="24" t="str">
        <f>UPPER('4JSON'!D100)</f>
        <v>SMD</v>
      </c>
      <c r="D106" s="24"/>
      <c r="E106" s="24"/>
      <c r="F106" s="24"/>
      <c r="G106" s="24"/>
      <c r="H106" s="24"/>
      <c r="I106" s="24"/>
      <c r="J106" s="24"/>
      <c r="K106" s="24"/>
      <c r="L106" s="24"/>
      <c r="M106" s="53"/>
      <c r="N106" s="56"/>
      <c r="P106" s="51"/>
      <c r="Q106" s="51"/>
      <c r="S106" s="51"/>
      <c r="T106" s="51"/>
      <c r="AF106" s="51"/>
      <c r="AG106" s="51"/>
      <c r="AH106" s="51"/>
      <c r="AI106" s="52"/>
      <c r="AJ106" s="52"/>
      <c r="AK106" s="52"/>
      <c r="AL106" s="51"/>
      <c r="AM106" s="51"/>
      <c r="AN106" s="51"/>
      <c r="AO106" s="52"/>
      <c r="AP106" s="52"/>
      <c r="AQ106" s="52"/>
      <c r="AR106" s="51"/>
      <c r="AS106" s="51"/>
      <c r="AT106" s="51"/>
      <c r="AU106" s="52"/>
      <c r="AV106" s="52"/>
      <c r="AW106" s="52"/>
    </row>
    <row r="107" spans="1:49" ht="13" x14ac:dyDescent="0.3">
      <c r="A107" s="23">
        <f>'4JSON'!A101</f>
        <v>31301</v>
      </c>
      <c r="B107" s="20" t="str">
        <f>'4JSON'!B101</f>
        <v>General Duty Registered Nurses</v>
      </c>
      <c r="C107" s="24" t="str">
        <f>UPPER('4JSON'!D101)</f>
        <v>SMD</v>
      </c>
      <c r="D107" s="24"/>
      <c r="E107" s="24"/>
      <c r="F107" s="24"/>
      <c r="G107" s="24"/>
      <c r="H107" s="24"/>
      <c r="I107" s="24"/>
      <c r="J107" s="24"/>
      <c r="K107" s="24"/>
      <c r="L107" s="24"/>
      <c r="M107" s="53"/>
      <c r="N107" s="56"/>
      <c r="P107" s="51"/>
      <c r="Q107" s="51"/>
      <c r="S107" s="51"/>
      <c r="T107" s="51"/>
      <c r="AF107" s="51"/>
      <c r="AG107" s="51"/>
      <c r="AH107" s="51"/>
      <c r="AI107" s="52"/>
      <c r="AJ107" s="52"/>
      <c r="AK107" s="52"/>
      <c r="AL107" s="51"/>
      <c r="AM107" s="51"/>
      <c r="AN107" s="51"/>
      <c r="AO107" s="52"/>
      <c r="AP107" s="52"/>
      <c r="AQ107" s="52"/>
      <c r="AR107" s="51"/>
      <c r="AS107" s="51"/>
      <c r="AT107" s="51"/>
      <c r="AU107" s="52"/>
      <c r="AV107" s="52"/>
      <c r="AW107" s="52"/>
    </row>
    <row r="108" spans="1:49" ht="13" x14ac:dyDescent="0.3">
      <c r="A108" s="23">
        <f>'4JSON'!A102</f>
        <v>42200</v>
      </c>
      <c r="B108" s="20" t="str">
        <f>'4JSON'!B102</f>
        <v>Independent Paralegals</v>
      </c>
      <c r="C108" s="24" t="str">
        <f>UPPER('4JSON'!D102)</f>
        <v>SMD</v>
      </c>
      <c r="D108" s="24"/>
      <c r="E108" s="24"/>
      <c r="F108" s="24"/>
      <c r="G108" s="24"/>
      <c r="H108" s="24"/>
      <c r="I108" s="24"/>
      <c r="J108" s="24"/>
      <c r="K108" s="24"/>
      <c r="L108" s="24"/>
      <c r="M108" s="53"/>
      <c r="N108" s="56"/>
      <c r="P108" s="51"/>
      <c r="Q108" s="51"/>
      <c r="S108" s="51"/>
      <c r="T108" s="51"/>
      <c r="AF108" s="51"/>
      <c r="AG108" s="51"/>
      <c r="AH108" s="51"/>
      <c r="AI108" s="52"/>
      <c r="AJ108" s="52"/>
      <c r="AK108" s="52"/>
      <c r="AL108" s="51"/>
      <c r="AM108" s="51"/>
      <c r="AN108" s="51"/>
      <c r="AO108" s="52"/>
      <c r="AP108" s="52"/>
      <c r="AQ108" s="52"/>
      <c r="AR108" s="51"/>
      <c r="AS108" s="51"/>
      <c r="AT108" s="51"/>
      <c r="AU108" s="52"/>
      <c r="AV108" s="52"/>
      <c r="AW108" s="52"/>
    </row>
    <row r="109" spans="1:49" ht="13" x14ac:dyDescent="0.3">
      <c r="A109" s="23">
        <f>'4JSON'!A103</f>
        <v>31301</v>
      </c>
      <c r="B109" s="20" t="str">
        <f>'4JSON'!B103</f>
        <v>Nursing Consultants</v>
      </c>
      <c r="C109" s="24" t="str">
        <f>UPPER('4JSON'!D103)</f>
        <v>SMD</v>
      </c>
      <c r="D109" s="24"/>
      <c r="E109" s="24"/>
      <c r="F109" s="24"/>
      <c r="G109" s="24"/>
      <c r="H109" s="24"/>
      <c r="I109" s="24"/>
      <c r="J109" s="24"/>
      <c r="K109" s="24"/>
      <c r="L109" s="24"/>
      <c r="M109" s="53"/>
      <c r="N109" s="56"/>
      <c r="P109" s="51"/>
      <c r="Q109" s="51"/>
      <c r="S109" s="51"/>
      <c r="T109" s="51"/>
      <c r="AF109" s="51"/>
      <c r="AG109" s="51"/>
      <c r="AH109" s="51"/>
      <c r="AI109" s="52"/>
      <c r="AJ109" s="52"/>
      <c r="AK109" s="52"/>
      <c r="AL109" s="51"/>
      <c r="AM109" s="51"/>
      <c r="AN109" s="51"/>
      <c r="AO109" s="52"/>
      <c r="AP109" s="52"/>
      <c r="AQ109" s="52"/>
      <c r="AR109" s="51"/>
      <c r="AS109" s="51"/>
      <c r="AT109" s="51"/>
      <c r="AU109" s="52"/>
      <c r="AV109" s="52"/>
      <c r="AW109" s="52"/>
    </row>
    <row r="110" spans="1:49" ht="13" x14ac:dyDescent="0.3">
      <c r="A110" s="23">
        <f>'4JSON'!A104</f>
        <v>31301</v>
      </c>
      <c r="B110" s="20" t="str">
        <f>'4JSON'!B104</f>
        <v>Nursing Researchers</v>
      </c>
      <c r="C110" s="24" t="str">
        <f>UPPER('4JSON'!D104)</f>
        <v>SMD</v>
      </c>
      <c r="D110" s="24"/>
      <c r="E110" s="24"/>
      <c r="F110" s="24"/>
      <c r="G110" s="24"/>
      <c r="H110" s="24"/>
      <c r="I110" s="24"/>
      <c r="J110" s="24"/>
      <c r="K110" s="24"/>
      <c r="L110" s="24"/>
      <c r="M110" s="53"/>
      <c r="N110" s="56"/>
      <c r="P110" s="51"/>
      <c r="Q110" s="51"/>
      <c r="S110" s="51"/>
      <c r="T110" s="51"/>
      <c r="AF110" s="51"/>
      <c r="AG110" s="51"/>
      <c r="AH110" s="51"/>
      <c r="AI110" s="52"/>
      <c r="AJ110" s="52"/>
      <c r="AK110" s="52"/>
      <c r="AL110" s="51"/>
      <c r="AM110" s="51"/>
      <c r="AN110" s="51"/>
      <c r="AO110" s="52"/>
      <c r="AP110" s="52"/>
      <c r="AQ110" s="52"/>
      <c r="AR110" s="51"/>
      <c r="AS110" s="51"/>
      <c r="AT110" s="51"/>
      <c r="AU110" s="52"/>
      <c r="AV110" s="52"/>
      <c r="AW110" s="52"/>
    </row>
    <row r="111" spans="1:49" ht="13" x14ac:dyDescent="0.3">
      <c r="A111" s="23">
        <f>'4JSON'!A105</f>
        <v>31301</v>
      </c>
      <c r="B111" s="20" t="str">
        <f>'4JSON'!B105</f>
        <v>Occupational Health Nurses</v>
      </c>
      <c r="C111" s="24" t="str">
        <f>UPPER('4JSON'!D105)</f>
        <v>SMD</v>
      </c>
      <c r="D111" s="24"/>
      <c r="E111" s="24"/>
      <c r="F111" s="24"/>
      <c r="G111" s="24"/>
      <c r="H111" s="24"/>
      <c r="I111" s="24"/>
      <c r="J111" s="24"/>
      <c r="K111" s="24"/>
      <c r="L111" s="24"/>
      <c r="M111" s="53"/>
      <c r="N111" s="56"/>
      <c r="P111" s="51"/>
      <c r="Q111" s="51"/>
      <c r="S111" s="51"/>
      <c r="T111" s="51"/>
      <c r="AF111" s="51"/>
      <c r="AG111" s="51"/>
      <c r="AH111" s="51"/>
      <c r="AI111" s="52"/>
      <c r="AJ111" s="52"/>
      <c r="AK111" s="52"/>
      <c r="AL111" s="51"/>
      <c r="AM111" s="51"/>
      <c r="AN111" s="51"/>
      <c r="AO111" s="52"/>
      <c r="AP111" s="52"/>
      <c r="AQ111" s="52"/>
      <c r="AR111" s="51"/>
      <c r="AS111" s="51"/>
      <c r="AT111" s="51"/>
      <c r="AU111" s="52"/>
      <c r="AV111" s="52"/>
      <c r="AW111" s="52"/>
    </row>
    <row r="112" spans="1:49" ht="13" x14ac:dyDescent="0.3">
      <c r="A112" s="23">
        <f>'4JSON'!A106</f>
        <v>65211</v>
      </c>
      <c r="B112" s="20" t="str">
        <f>'4JSON'!B106</f>
        <v>Other Service Providers</v>
      </c>
      <c r="C112" s="24" t="str">
        <f>UPPER('4JSON'!D106)</f>
        <v>SMD</v>
      </c>
      <c r="D112" s="24"/>
      <c r="E112" s="24"/>
      <c r="F112" s="24"/>
      <c r="G112" s="24"/>
      <c r="H112" s="24"/>
      <c r="I112" s="24"/>
      <c r="J112" s="24"/>
      <c r="K112" s="24"/>
      <c r="L112" s="24"/>
      <c r="M112" s="53"/>
      <c r="N112" s="56"/>
      <c r="P112" s="51"/>
      <c r="Q112" s="51"/>
      <c r="S112" s="51"/>
      <c r="T112" s="51"/>
      <c r="AF112" s="51"/>
      <c r="AG112" s="51"/>
      <c r="AH112" s="51"/>
      <c r="AI112" s="52"/>
      <c r="AJ112" s="52"/>
      <c r="AK112" s="52"/>
      <c r="AL112" s="51"/>
      <c r="AM112" s="51"/>
      <c r="AN112" s="51"/>
      <c r="AO112" s="52"/>
      <c r="AP112" s="52"/>
      <c r="AQ112" s="52"/>
      <c r="AR112" s="51"/>
      <c r="AS112" s="51"/>
      <c r="AT112" s="51"/>
      <c r="AU112" s="52"/>
      <c r="AV112" s="52"/>
      <c r="AW112" s="52"/>
    </row>
    <row r="113" spans="1:49" ht="13" x14ac:dyDescent="0.3">
      <c r="A113" s="23">
        <f>'4JSON'!A107</f>
        <v>62022</v>
      </c>
      <c r="B113" s="20" t="str">
        <f>'4JSON'!B107</f>
        <v>Other Service Supervisors</v>
      </c>
      <c r="C113" s="24" t="str">
        <f>UPPER('4JSON'!D107)</f>
        <v>SMD</v>
      </c>
      <c r="D113" s="24"/>
      <c r="E113" s="24"/>
      <c r="F113" s="24"/>
      <c r="G113" s="24"/>
      <c r="H113" s="24"/>
      <c r="I113" s="24"/>
      <c r="J113" s="24"/>
      <c r="K113" s="24"/>
      <c r="L113" s="24"/>
      <c r="M113" s="53"/>
      <c r="N113" s="56"/>
      <c r="P113" s="51"/>
      <c r="Q113" s="51"/>
      <c r="S113" s="51"/>
      <c r="T113" s="51"/>
      <c r="AF113" s="51"/>
      <c r="AG113" s="51"/>
      <c r="AH113" s="51"/>
      <c r="AI113" s="52"/>
      <c r="AJ113" s="52"/>
      <c r="AK113" s="52"/>
      <c r="AL113" s="51"/>
      <c r="AM113" s="51"/>
      <c r="AN113" s="51"/>
      <c r="AO113" s="52"/>
      <c r="AP113" s="52"/>
      <c r="AQ113" s="52"/>
      <c r="AR113" s="51"/>
      <c r="AS113" s="51"/>
      <c r="AT113" s="51"/>
      <c r="AU113" s="52"/>
      <c r="AV113" s="52"/>
      <c r="AW113" s="52"/>
    </row>
    <row r="114" spans="1:49" ht="13" x14ac:dyDescent="0.3">
      <c r="A114" s="23">
        <f>'4JSON'!A108</f>
        <v>41311</v>
      </c>
      <c r="B114" s="20" t="str">
        <f>'4JSON'!B108</f>
        <v>Probation and Parole Officers</v>
      </c>
      <c r="C114" s="24" t="str">
        <f>UPPER('4JSON'!D108)</f>
        <v>SMD</v>
      </c>
      <c r="D114" s="24"/>
      <c r="E114" s="24"/>
      <c r="F114" s="24"/>
      <c r="G114" s="24"/>
      <c r="H114" s="24"/>
      <c r="I114" s="24"/>
      <c r="J114" s="24"/>
      <c r="K114" s="24"/>
      <c r="L114" s="24"/>
      <c r="M114" s="53"/>
      <c r="N114" s="56"/>
      <c r="P114" s="51"/>
      <c r="Q114" s="51"/>
      <c r="S114" s="51"/>
      <c r="T114" s="51"/>
      <c r="AF114" s="51"/>
      <c r="AG114" s="51"/>
      <c r="AH114" s="51"/>
      <c r="AI114" s="52"/>
      <c r="AJ114" s="52"/>
      <c r="AK114" s="52"/>
      <c r="AL114" s="51"/>
      <c r="AM114" s="51"/>
      <c r="AN114" s="51"/>
      <c r="AO114" s="52"/>
      <c r="AP114" s="52"/>
      <c r="AQ114" s="52"/>
      <c r="AR114" s="51"/>
      <c r="AS114" s="51"/>
      <c r="AT114" s="51"/>
      <c r="AU114" s="52"/>
      <c r="AV114" s="52"/>
      <c r="AW114" s="52"/>
    </row>
    <row r="115" spans="1:49" ht="13" x14ac:dyDescent="0.3">
      <c r="A115" s="23">
        <f>'4JSON'!A109</f>
        <v>31301</v>
      </c>
      <c r="B115" s="20" t="str">
        <f>'4JSON'!B109</f>
        <v>Psychiatric Nurses</v>
      </c>
      <c r="C115" s="24" t="str">
        <f>UPPER('4JSON'!D109)</f>
        <v>SMD</v>
      </c>
      <c r="D115" s="24"/>
      <c r="E115" s="24"/>
      <c r="F115" s="24"/>
      <c r="G115" s="24"/>
      <c r="H115" s="24"/>
      <c r="I115" s="24"/>
      <c r="J115" s="24"/>
      <c r="K115" s="24"/>
      <c r="L115" s="24"/>
      <c r="M115" s="53"/>
      <c r="N115" s="56"/>
      <c r="P115" s="51"/>
      <c r="Q115" s="51"/>
      <c r="S115" s="51"/>
      <c r="T115" s="51"/>
      <c r="AF115" s="51"/>
      <c r="AG115" s="51"/>
      <c r="AH115" s="51"/>
      <c r="AI115" s="52"/>
      <c r="AJ115" s="52"/>
      <c r="AK115" s="52"/>
      <c r="AL115" s="51"/>
      <c r="AM115" s="51"/>
      <c r="AN115" s="51"/>
      <c r="AO115" s="52"/>
      <c r="AP115" s="52"/>
      <c r="AQ115" s="52"/>
      <c r="AR115" s="51"/>
      <c r="AS115" s="51"/>
      <c r="AT115" s="51"/>
      <c r="AU115" s="52"/>
      <c r="AV115" s="52"/>
      <c r="AW115" s="52"/>
    </row>
    <row r="116" spans="1:49" ht="13" x14ac:dyDescent="0.3">
      <c r="A116" s="23">
        <f>'4JSON'!A110</f>
        <v>62010</v>
      </c>
      <c r="B116" s="20" t="str">
        <f>'4JSON'!B110</f>
        <v>Retail Trade Supervisors</v>
      </c>
      <c r="C116" s="24" t="str">
        <f>UPPER('4JSON'!D110)</f>
        <v>SMD</v>
      </c>
      <c r="D116" s="24"/>
      <c r="E116" s="24"/>
      <c r="F116" s="24"/>
      <c r="G116" s="24"/>
      <c r="H116" s="24"/>
      <c r="I116" s="24"/>
      <c r="J116" s="24"/>
      <c r="K116" s="24"/>
      <c r="L116" s="24"/>
      <c r="M116" s="53"/>
      <c r="N116" s="56"/>
      <c r="P116" s="51"/>
      <c r="Q116" s="51"/>
      <c r="S116" s="51"/>
      <c r="T116" s="51"/>
      <c r="AF116" s="51"/>
      <c r="AG116" s="51"/>
      <c r="AH116" s="51"/>
      <c r="AI116" s="52"/>
      <c r="AJ116" s="52"/>
      <c r="AK116" s="52"/>
      <c r="AL116" s="51"/>
      <c r="AM116" s="51"/>
      <c r="AN116" s="51"/>
      <c r="AO116" s="52"/>
      <c r="AP116" s="52"/>
      <c r="AQ116" s="52"/>
      <c r="AR116" s="51"/>
      <c r="AS116" s="51"/>
      <c r="AT116" s="51"/>
      <c r="AU116" s="52"/>
      <c r="AV116" s="52"/>
      <c r="AW116" s="52"/>
    </row>
    <row r="117" spans="1:49" ht="13" x14ac:dyDescent="0.3">
      <c r="A117" s="23">
        <f>'4JSON'!A111</f>
        <v>64201</v>
      </c>
      <c r="B117" s="20" t="str">
        <f>'4JSON'!B111</f>
        <v>Weight Loss Consultants</v>
      </c>
      <c r="C117" s="24" t="str">
        <f>UPPER('4JSON'!D111)</f>
        <v>SMD</v>
      </c>
      <c r="D117" s="24"/>
      <c r="E117" s="24"/>
      <c r="F117" s="24"/>
      <c r="G117" s="24"/>
      <c r="H117" s="24"/>
      <c r="I117" s="24"/>
      <c r="J117" s="24"/>
      <c r="K117" s="24"/>
      <c r="L117" s="24"/>
      <c r="M117" s="53"/>
      <c r="N117" s="56"/>
      <c r="P117" s="51"/>
      <c r="Q117" s="51"/>
      <c r="S117" s="51"/>
      <c r="T117" s="51"/>
      <c r="AF117" s="51"/>
      <c r="AG117" s="51"/>
      <c r="AH117" s="51"/>
      <c r="AI117" s="52"/>
      <c r="AJ117" s="52"/>
      <c r="AK117" s="52"/>
      <c r="AL117" s="51"/>
      <c r="AM117" s="51"/>
      <c r="AN117" s="51"/>
      <c r="AO117" s="52"/>
      <c r="AP117" s="52"/>
      <c r="AQ117" s="52"/>
      <c r="AR117" s="51"/>
      <c r="AS117" s="51"/>
      <c r="AT117" s="51"/>
      <c r="AU117" s="52"/>
      <c r="AV117" s="52"/>
      <c r="AW117" s="52"/>
    </row>
    <row r="118" spans="1:49" ht="13" x14ac:dyDescent="0.3">
      <c r="A118" s="23">
        <f>'4JSON'!A112</f>
        <v>14101</v>
      </c>
      <c r="B118" s="20" t="str">
        <f>'4JSON'!B112</f>
        <v>Answering Service Operators</v>
      </c>
      <c r="C118" s="24" t="str">
        <f>UPPER('4JSON'!D112)</f>
        <v>SMD</v>
      </c>
      <c r="D118" s="24"/>
      <c r="E118" s="24"/>
      <c r="F118" s="24"/>
      <c r="G118" s="24"/>
      <c r="H118" s="24"/>
      <c r="I118" s="24"/>
      <c r="J118" s="24"/>
      <c r="K118" s="24"/>
      <c r="L118" s="24"/>
      <c r="M118" s="53"/>
      <c r="N118" s="56"/>
      <c r="P118" s="51"/>
      <c r="Q118" s="51"/>
      <c r="S118" s="51"/>
      <c r="T118" s="51"/>
      <c r="AF118" s="51"/>
      <c r="AG118" s="51"/>
      <c r="AH118" s="51"/>
      <c r="AI118" s="52"/>
      <c r="AJ118" s="52"/>
      <c r="AK118" s="52"/>
      <c r="AL118" s="51"/>
      <c r="AM118" s="51"/>
      <c r="AN118" s="51"/>
      <c r="AO118" s="52"/>
      <c r="AP118" s="52"/>
      <c r="AQ118" s="52"/>
      <c r="AR118" s="51"/>
      <c r="AS118" s="51"/>
      <c r="AT118" s="51"/>
      <c r="AU118" s="52"/>
      <c r="AV118" s="52"/>
      <c r="AW118" s="52"/>
    </row>
    <row r="119" spans="1:49" ht="13" x14ac:dyDescent="0.3">
      <c r="A119" s="23">
        <f>'4JSON'!A113</f>
        <v>44100</v>
      </c>
      <c r="B119" s="20" t="str">
        <f>'4JSON'!B113</f>
        <v>Babysitters</v>
      </c>
      <c r="C119" s="24" t="str">
        <f>UPPER('4JSON'!D113)</f>
        <v>SMD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53"/>
      <c r="N119" s="56"/>
      <c r="P119" s="51"/>
      <c r="Q119" s="51"/>
      <c r="S119" s="51"/>
      <c r="T119" s="51"/>
      <c r="AF119" s="51"/>
      <c r="AG119" s="51"/>
      <c r="AH119" s="51"/>
      <c r="AI119" s="52"/>
      <c r="AJ119" s="52"/>
      <c r="AK119" s="52"/>
      <c r="AL119" s="51"/>
      <c r="AM119" s="51"/>
      <c r="AN119" s="51"/>
      <c r="AO119" s="52"/>
      <c r="AP119" s="52"/>
      <c r="AQ119" s="52"/>
      <c r="AR119" s="51"/>
      <c r="AS119" s="51"/>
      <c r="AT119" s="51"/>
      <c r="AU119" s="52"/>
      <c r="AV119" s="52"/>
      <c r="AW119" s="52"/>
    </row>
    <row r="120" spans="1:49" ht="13" x14ac:dyDescent="0.3">
      <c r="A120" s="23">
        <f>'4JSON'!A114</f>
        <v>64201</v>
      </c>
      <c r="B120" s="20" t="str">
        <f>'4JSON'!B114</f>
        <v>Colour Consultants</v>
      </c>
      <c r="C120" s="24" t="str">
        <f>UPPER('4JSON'!D114)</f>
        <v>SMD</v>
      </c>
      <c r="D120" s="24"/>
      <c r="E120" s="24"/>
      <c r="F120" s="24"/>
      <c r="G120" s="24"/>
      <c r="H120" s="24"/>
      <c r="I120" s="24"/>
      <c r="J120" s="24"/>
      <c r="K120" s="24"/>
      <c r="L120" s="24"/>
      <c r="M120" s="53"/>
      <c r="N120" s="56"/>
      <c r="P120" s="51"/>
      <c r="Q120" s="51"/>
      <c r="S120" s="51"/>
      <c r="T120" s="51"/>
      <c r="AF120" s="51"/>
      <c r="AG120" s="51"/>
      <c r="AH120" s="51"/>
      <c r="AI120" s="52"/>
      <c r="AJ120" s="52"/>
      <c r="AK120" s="52"/>
      <c r="AL120" s="51"/>
      <c r="AM120" s="51"/>
      <c r="AN120" s="51"/>
      <c r="AO120" s="52"/>
      <c r="AP120" s="52"/>
      <c r="AQ120" s="52"/>
      <c r="AR120" s="51"/>
      <c r="AS120" s="51"/>
      <c r="AT120" s="51"/>
      <c r="AU120" s="52"/>
      <c r="AV120" s="52"/>
      <c r="AW120" s="52"/>
    </row>
    <row r="121" spans="1:49" ht="13" x14ac:dyDescent="0.3">
      <c r="A121" s="23">
        <f>'4JSON'!A115</f>
        <v>42202</v>
      </c>
      <c r="B121" s="20" t="str">
        <f>'4JSON'!B115</f>
        <v>Early Childhood Educator Assistants</v>
      </c>
      <c r="C121" s="24" t="str">
        <f>UPPER('4JSON'!D115)</f>
        <v>SMD</v>
      </c>
      <c r="D121" s="24"/>
      <c r="E121" s="24"/>
      <c r="F121" s="24"/>
      <c r="G121" s="24"/>
      <c r="H121" s="24"/>
      <c r="I121" s="24"/>
      <c r="J121" s="24"/>
      <c r="K121" s="24"/>
      <c r="L121" s="24"/>
      <c r="M121" s="53"/>
      <c r="N121" s="56"/>
      <c r="P121" s="51"/>
      <c r="Q121" s="51"/>
      <c r="S121" s="51"/>
      <c r="T121" s="51"/>
      <c r="AF121" s="51"/>
      <c r="AG121" s="51"/>
      <c r="AH121" s="51"/>
      <c r="AI121" s="52"/>
      <c r="AJ121" s="52"/>
      <c r="AK121" s="52"/>
      <c r="AL121" s="51"/>
      <c r="AM121" s="51"/>
      <c r="AN121" s="51"/>
      <c r="AO121" s="52"/>
      <c r="AP121" s="52"/>
      <c r="AQ121" s="52"/>
      <c r="AR121" s="51"/>
      <c r="AS121" s="51"/>
      <c r="AT121" s="51"/>
      <c r="AU121" s="52"/>
      <c r="AV121" s="52"/>
      <c r="AW121" s="52"/>
    </row>
    <row r="122" spans="1:49" ht="13" x14ac:dyDescent="0.3">
      <c r="A122" s="23">
        <f>'4JSON'!A116</f>
        <v>42202</v>
      </c>
      <c r="B122" s="20" t="str">
        <f>'4JSON'!B116</f>
        <v>Early Childhood Educators</v>
      </c>
      <c r="C122" s="24" t="str">
        <f>UPPER('4JSON'!D116)</f>
        <v>SMD</v>
      </c>
      <c r="D122" s="24"/>
      <c r="E122" s="24"/>
      <c r="F122" s="24"/>
      <c r="G122" s="24"/>
      <c r="H122" s="24"/>
      <c r="I122" s="24"/>
      <c r="J122" s="24"/>
      <c r="K122" s="24"/>
      <c r="L122" s="24"/>
      <c r="M122" s="53"/>
      <c r="N122" s="56"/>
      <c r="P122" s="51"/>
      <c r="Q122" s="51"/>
      <c r="S122" s="51"/>
      <c r="T122" s="51"/>
      <c r="AF122" s="51"/>
      <c r="AG122" s="51"/>
      <c r="AH122" s="51"/>
      <c r="AI122" s="52"/>
      <c r="AJ122" s="52"/>
      <c r="AK122" s="52"/>
      <c r="AL122" s="51"/>
      <c r="AM122" s="51"/>
      <c r="AN122" s="51"/>
      <c r="AO122" s="52"/>
      <c r="AP122" s="52"/>
      <c r="AQ122" s="52"/>
      <c r="AR122" s="51"/>
      <c r="AS122" s="51"/>
      <c r="AT122" s="51"/>
      <c r="AU122" s="52"/>
      <c r="AV122" s="52"/>
      <c r="AW122" s="52"/>
    </row>
    <row r="123" spans="1:49" ht="13" x14ac:dyDescent="0.3">
      <c r="A123" s="23">
        <f>'4JSON'!A117</f>
        <v>14101</v>
      </c>
      <c r="B123" s="20" t="str">
        <f>'4JSON'!B117</f>
        <v>Front Desk Clerks (Except Hotel)</v>
      </c>
      <c r="C123" s="24" t="str">
        <f>UPPER('4JSON'!D117)</f>
        <v>SMD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53"/>
      <c r="N123" s="56"/>
      <c r="P123" s="51"/>
      <c r="Q123" s="51"/>
      <c r="S123" s="51"/>
      <c r="T123" s="51"/>
      <c r="AF123" s="51"/>
      <c r="AG123" s="51"/>
      <c r="AH123" s="51"/>
      <c r="AI123" s="52"/>
      <c r="AJ123" s="52"/>
      <c r="AK123" s="52"/>
      <c r="AL123" s="51"/>
      <c r="AM123" s="51"/>
      <c r="AN123" s="51"/>
      <c r="AO123" s="52"/>
      <c r="AP123" s="52"/>
      <c r="AQ123" s="52"/>
      <c r="AR123" s="51"/>
      <c r="AS123" s="51"/>
      <c r="AT123" s="51"/>
      <c r="AU123" s="52"/>
      <c r="AV123" s="52"/>
      <c r="AW123" s="52"/>
    </row>
    <row r="124" spans="1:49" ht="13" x14ac:dyDescent="0.3">
      <c r="A124" s="23">
        <f>'4JSON'!A118</f>
        <v>14101</v>
      </c>
      <c r="B124" s="20" t="str">
        <f>'4JSON'!B118</f>
        <v>Hospital Admitting Clerks</v>
      </c>
      <c r="C124" s="24" t="str">
        <f>UPPER('4JSON'!D118)</f>
        <v>SMD</v>
      </c>
      <c r="D124" s="24"/>
      <c r="E124" s="24"/>
      <c r="F124" s="24"/>
      <c r="G124" s="24"/>
      <c r="H124" s="24"/>
      <c r="I124" s="24"/>
      <c r="J124" s="24"/>
      <c r="K124" s="24"/>
      <c r="L124" s="24"/>
      <c r="M124" s="53"/>
      <c r="N124" s="56"/>
      <c r="P124" s="51"/>
      <c r="Q124" s="51"/>
      <c r="S124" s="51"/>
      <c r="T124" s="51"/>
      <c r="AF124" s="51"/>
      <c r="AG124" s="51"/>
      <c r="AH124" s="51"/>
      <c r="AI124" s="52"/>
      <c r="AJ124" s="52"/>
      <c r="AK124" s="52"/>
      <c r="AL124" s="51"/>
      <c r="AM124" s="51"/>
      <c r="AN124" s="51"/>
      <c r="AO124" s="52"/>
      <c r="AP124" s="52"/>
      <c r="AQ124" s="52"/>
      <c r="AR124" s="51"/>
      <c r="AS124" s="51"/>
      <c r="AT124" s="51"/>
      <c r="AU124" s="52"/>
      <c r="AV124" s="52"/>
      <c r="AW124" s="52"/>
    </row>
    <row r="125" spans="1:49" ht="13" x14ac:dyDescent="0.3">
      <c r="A125" s="23">
        <f>'4JSON'!A119</f>
        <v>64201</v>
      </c>
      <c r="B125" s="20" t="str">
        <f>'4JSON'!B119</f>
        <v>Make-Up Consultants</v>
      </c>
      <c r="C125" s="24" t="str">
        <f>UPPER('4JSON'!D119)</f>
        <v>SMD</v>
      </c>
      <c r="D125" s="24"/>
      <c r="E125" s="24"/>
      <c r="F125" s="24"/>
      <c r="G125" s="24"/>
      <c r="H125" s="24"/>
      <c r="I125" s="24"/>
      <c r="J125" s="24"/>
      <c r="K125" s="24"/>
      <c r="L125" s="24"/>
      <c r="M125" s="53"/>
      <c r="N125" s="56"/>
      <c r="P125" s="51"/>
      <c r="Q125" s="51"/>
      <c r="S125" s="51"/>
      <c r="T125" s="51"/>
      <c r="AF125" s="51"/>
      <c r="AG125" s="51"/>
      <c r="AH125" s="51"/>
      <c r="AI125" s="52"/>
      <c r="AJ125" s="52"/>
      <c r="AK125" s="52"/>
      <c r="AL125" s="51"/>
      <c r="AM125" s="51"/>
      <c r="AN125" s="51"/>
      <c r="AO125" s="52"/>
      <c r="AP125" s="52"/>
      <c r="AQ125" s="52"/>
      <c r="AR125" s="51"/>
      <c r="AS125" s="51"/>
      <c r="AT125" s="51"/>
      <c r="AU125" s="52"/>
      <c r="AV125" s="52"/>
      <c r="AW125" s="52"/>
    </row>
    <row r="126" spans="1:49" ht="13" x14ac:dyDescent="0.3">
      <c r="A126" s="23">
        <f>'4JSON'!A120</f>
        <v>14101</v>
      </c>
      <c r="B126" s="20" t="str">
        <f>'4JSON'!B120</f>
        <v>Medical and Dental Receptionists</v>
      </c>
      <c r="C126" s="24" t="str">
        <f>UPPER('4JSON'!D120)</f>
        <v>SMD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53"/>
      <c r="N126" s="56"/>
      <c r="P126" s="51"/>
      <c r="Q126" s="51"/>
      <c r="S126" s="51"/>
      <c r="T126" s="51"/>
      <c r="AF126" s="51"/>
      <c r="AG126" s="51"/>
      <c r="AH126" s="51"/>
      <c r="AI126" s="52"/>
      <c r="AJ126" s="52"/>
      <c r="AK126" s="52"/>
      <c r="AL126" s="51"/>
      <c r="AM126" s="51"/>
      <c r="AN126" s="51"/>
      <c r="AO126" s="52"/>
      <c r="AP126" s="52"/>
      <c r="AQ126" s="52"/>
      <c r="AR126" s="51"/>
      <c r="AS126" s="51"/>
      <c r="AT126" s="51"/>
      <c r="AU126" s="52"/>
      <c r="AV126" s="52"/>
      <c r="AW126" s="52"/>
    </row>
    <row r="127" spans="1:49" ht="13" x14ac:dyDescent="0.3">
      <c r="A127" s="23">
        <f>'4JSON'!A121</f>
        <v>53100</v>
      </c>
      <c r="B127" s="20" t="str">
        <f>'4JSON'!B121</f>
        <v>Museum and Other Related Interpreters</v>
      </c>
      <c r="C127" s="24" t="str">
        <f>UPPER('4JSON'!D121)</f>
        <v>SMD</v>
      </c>
      <c r="D127" s="24"/>
      <c r="E127" s="24"/>
      <c r="F127" s="24"/>
      <c r="G127" s="24"/>
      <c r="H127" s="24"/>
      <c r="I127" s="24"/>
      <c r="J127" s="24"/>
      <c r="K127" s="24"/>
      <c r="L127" s="24"/>
      <c r="M127" s="53"/>
      <c r="N127" s="56"/>
      <c r="P127" s="51"/>
      <c r="Q127" s="51"/>
      <c r="S127" s="51"/>
      <c r="T127" s="51"/>
      <c r="AF127" s="51"/>
      <c r="AG127" s="51"/>
      <c r="AH127" s="51"/>
      <c r="AI127" s="52"/>
      <c r="AJ127" s="52"/>
      <c r="AK127" s="52"/>
      <c r="AL127" s="51"/>
      <c r="AM127" s="51"/>
      <c r="AN127" s="51"/>
      <c r="AO127" s="52"/>
      <c r="AP127" s="52"/>
      <c r="AQ127" s="52"/>
      <c r="AR127" s="51"/>
      <c r="AS127" s="51"/>
      <c r="AT127" s="51"/>
      <c r="AU127" s="52"/>
      <c r="AV127" s="52"/>
      <c r="AW127" s="52"/>
    </row>
    <row r="128" spans="1:49" ht="13" x14ac:dyDescent="0.3">
      <c r="A128" s="23">
        <f>'4JSON'!A122</f>
        <v>44100</v>
      </c>
      <c r="B128" s="20" t="str">
        <f>'4JSON'!B122</f>
        <v>Nannies and Live-in Caregivers</v>
      </c>
      <c r="C128" s="24" t="str">
        <f>UPPER('4JSON'!D122)</f>
        <v>SMD</v>
      </c>
      <c r="D128" s="24"/>
      <c r="E128" s="24"/>
      <c r="F128" s="24"/>
      <c r="G128" s="24"/>
      <c r="H128" s="24"/>
      <c r="I128" s="24"/>
      <c r="J128" s="24"/>
      <c r="K128" s="24"/>
      <c r="L128" s="24"/>
      <c r="M128" s="53"/>
      <c r="N128" s="56"/>
      <c r="P128" s="51"/>
      <c r="Q128" s="51"/>
      <c r="S128" s="51"/>
      <c r="T128" s="51"/>
      <c r="AF128" s="51"/>
      <c r="AG128" s="51"/>
      <c r="AH128" s="51"/>
      <c r="AI128" s="52"/>
      <c r="AJ128" s="52"/>
      <c r="AK128" s="52"/>
      <c r="AL128" s="51"/>
      <c r="AM128" s="51"/>
      <c r="AN128" s="51"/>
      <c r="AO128" s="52"/>
      <c r="AP128" s="52"/>
      <c r="AQ128" s="52"/>
      <c r="AR128" s="51"/>
      <c r="AS128" s="51"/>
      <c r="AT128" s="51"/>
      <c r="AU128" s="52"/>
      <c r="AV128" s="52"/>
      <c r="AW128" s="52"/>
    </row>
    <row r="129" spans="1:49" ht="13" x14ac:dyDescent="0.3">
      <c r="A129" s="23">
        <f>'4JSON'!A123</f>
        <v>12101</v>
      </c>
      <c r="B129" s="20" t="str">
        <f>'4JSON'!B123</f>
        <v>Personnel and Recruitment Officers</v>
      </c>
      <c r="C129" s="24" t="str">
        <f>UPPER('4JSON'!D123)</f>
        <v>SMD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53"/>
      <c r="N129" s="56"/>
      <c r="P129" s="51"/>
      <c r="Q129" s="51"/>
      <c r="S129" s="51"/>
      <c r="T129" s="51"/>
      <c r="AF129" s="51"/>
      <c r="AG129" s="51"/>
      <c r="AH129" s="51"/>
      <c r="AI129" s="52"/>
      <c r="AJ129" s="52"/>
      <c r="AK129" s="52"/>
      <c r="AL129" s="51"/>
      <c r="AM129" s="51"/>
      <c r="AN129" s="51"/>
      <c r="AO129" s="52"/>
      <c r="AP129" s="52"/>
      <c r="AQ129" s="52"/>
      <c r="AR129" s="51"/>
      <c r="AS129" s="51"/>
      <c r="AT129" s="51"/>
      <c r="AU129" s="52"/>
      <c r="AV129" s="52"/>
      <c r="AW129" s="52"/>
    </row>
    <row r="130" spans="1:49" ht="13" x14ac:dyDescent="0.3">
      <c r="A130" s="23">
        <f>'4JSON'!A124</f>
        <v>63101</v>
      </c>
      <c r="B130" s="20" t="str">
        <f>'4JSON'!B124</f>
        <v>Real Estate Agents and Salespersons</v>
      </c>
      <c r="C130" s="24" t="str">
        <f>UPPER('4JSON'!D124)</f>
        <v>SMD</v>
      </c>
      <c r="D130" s="24"/>
      <c r="E130" s="24"/>
      <c r="F130" s="24"/>
      <c r="G130" s="24"/>
      <c r="H130" s="24"/>
      <c r="I130" s="24"/>
      <c r="J130" s="24"/>
      <c r="K130" s="24"/>
      <c r="L130" s="24"/>
      <c r="M130" s="53"/>
      <c r="N130" s="56"/>
      <c r="P130" s="51"/>
      <c r="Q130" s="51"/>
      <c r="S130" s="51"/>
      <c r="T130" s="51"/>
      <c r="AF130" s="51"/>
      <c r="AG130" s="51"/>
      <c r="AH130" s="51"/>
      <c r="AI130" s="52"/>
      <c r="AJ130" s="52"/>
      <c r="AK130" s="52"/>
      <c r="AL130" s="51"/>
      <c r="AM130" s="51"/>
      <c r="AN130" s="51"/>
      <c r="AO130" s="52"/>
      <c r="AP130" s="52"/>
      <c r="AQ130" s="52"/>
      <c r="AR130" s="51"/>
      <c r="AS130" s="51"/>
      <c r="AT130" s="51"/>
      <c r="AU130" s="52"/>
      <c r="AV130" s="52"/>
      <c r="AW130" s="52"/>
    </row>
    <row r="131" spans="1:49" ht="13" x14ac:dyDescent="0.3">
      <c r="A131" s="23">
        <f>'4JSON'!A125</f>
        <v>14101</v>
      </c>
      <c r="B131" s="20" t="str">
        <f>'4JSON'!B125</f>
        <v>Receptionists</v>
      </c>
      <c r="C131" s="24" t="str">
        <f>UPPER('4JSON'!D125)</f>
        <v>SMD</v>
      </c>
      <c r="D131" s="24"/>
      <c r="E131" s="24"/>
      <c r="F131" s="24"/>
      <c r="G131" s="24"/>
      <c r="H131" s="24"/>
      <c r="I131" s="24"/>
      <c r="J131" s="24"/>
      <c r="K131" s="24"/>
      <c r="L131" s="24"/>
      <c r="M131" s="53"/>
      <c r="N131" s="56"/>
      <c r="P131" s="51"/>
      <c r="Q131" s="51"/>
      <c r="S131" s="51"/>
      <c r="T131" s="51"/>
      <c r="AF131" s="51"/>
      <c r="AG131" s="51"/>
      <c r="AH131" s="51"/>
      <c r="AI131" s="52"/>
      <c r="AJ131" s="52"/>
      <c r="AK131" s="52"/>
      <c r="AL131" s="51"/>
      <c r="AM131" s="51"/>
      <c r="AN131" s="51"/>
      <c r="AO131" s="52"/>
      <c r="AP131" s="52"/>
      <c r="AQ131" s="52"/>
      <c r="AR131" s="51"/>
      <c r="AS131" s="51"/>
      <c r="AT131" s="51"/>
      <c r="AU131" s="52"/>
      <c r="AV131" s="52"/>
      <c r="AW131" s="52"/>
    </row>
    <row r="132" spans="1:49" ht="13" x14ac:dyDescent="0.3">
      <c r="A132" s="23">
        <f>'4JSON'!A126</f>
        <v>64101</v>
      </c>
      <c r="B132" s="20" t="str">
        <f>'4JSON'!B126</f>
        <v>Sales Representatives - Wholesale Trade (Non-Technical)</v>
      </c>
      <c r="C132" s="24" t="str">
        <f>UPPER('4JSON'!D126)</f>
        <v>SMD</v>
      </c>
      <c r="D132" s="24"/>
      <c r="E132" s="24"/>
      <c r="F132" s="24"/>
      <c r="G132" s="24"/>
      <c r="H132" s="24"/>
      <c r="I132" s="24"/>
      <c r="J132" s="24"/>
      <c r="K132" s="24"/>
      <c r="L132" s="24"/>
      <c r="M132" s="53"/>
      <c r="N132" s="56"/>
      <c r="P132" s="51"/>
      <c r="Q132" s="51"/>
      <c r="S132" s="51"/>
      <c r="T132" s="51"/>
      <c r="AF132" s="51"/>
      <c r="AG132" s="51"/>
      <c r="AH132" s="51"/>
      <c r="AI132" s="52"/>
      <c r="AJ132" s="52"/>
      <c r="AK132" s="52"/>
      <c r="AL132" s="51"/>
      <c r="AM132" s="51"/>
      <c r="AN132" s="51"/>
      <c r="AO132" s="52"/>
      <c r="AP132" s="52"/>
      <c r="AQ132" s="52"/>
      <c r="AR132" s="51"/>
      <c r="AS132" s="51"/>
      <c r="AT132" s="51"/>
      <c r="AU132" s="52"/>
      <c r="AV132" s="52"/>
      <c r="AW132" s="52"/>
    </row>
    <row r="133" spans="1:49" ht="13" x14ac:dyDescent="0.3">
      <c r="A133" s="23">
        <f>'4JSON'!A127</f>
        <v>14101</v>
      </c>
      <c r="B133" s="20" t="str">
        <f>'4JSON'!B127</f>
        <v>Switchboard Operators</v>
      </c>
      <c r="C133" s="24" t="str">
        <f>UPPER('4JSON'!D127)</f>
        <v>SMD</v>
      </c>
      <c r="D133" s="24"/>
      <c r="E133" s="24"/>
      <c r="F133" s="24"/>
      <c r="G133" s="24"/>
      <c r="H133" s="24"/>
      <c r="I133" s="24"/>
      <c r="J133" s="24"/>
      <c r="K133" s="24"/>
      <c r="L133" s="24"/>
      <c r="M133" s="53"/>
      <c r="N133" s="56"/>
      <c r="P133" s="51"/>
      <c r="Q133" s="51"/>
      <c r="S133" s="51"/>
      <c r="T133" s="51"/>
      <c r="AF133" s="51"/>
      <c r="AG133" s="51"/>
      <c r="AH133" s="51"/>
      <c r="AI133" s="52"/>
      <c r="AJ133" s="52"/>
      <c r="AK133" s="52"/>
      <c r="AL133" s="51"/>
      <c r="AM133" s="51"/>
      <c r="AN133" s="51"/>
      <c r="AO133" s="52"/>
      <c r="AP133" s="52"/>
      <c r="AQ133" s="52"/>
      <c r="AR133" s="51"/>
      <c r="AS133" s="51"/>
      <c r="AT133" s="51"/>
      <c r="AU133" s="52"/>
      <c r="AV133" s="52"/>
      <c r="AW133" s="52"/>
    </row>
    <row r="134" spans="1:49" ht="13" x14ac:dyDescent="0.3">
      <c r="A134" s="23">
        <f>'4JSON'!A128</f>
        <v>64320</v>
      </c>
      <c r="B134" s="20" t="str">
        <f>'4JSON'!B128</f>
        <v>Tour Guides</v>
      </c>
      <c r="C134" s="24" t="str">
        <f>UPPER('4JSON'!D128)</f>
        <v>SMD</v>
      </c>
      <c r="D134" s="24"/>
      <c r="E134" s="24"/>
      <c r="F134" s="24"/>
      <c r="G134" s="24"/>
      <c r="H134" s="24"/>
      <c r="I134" s="24"/>
      <c r="J134" s="24"/>
      <c r="K134" s="24"/>
      <c r="L134" s="24"/>
      <c r="M134" s="53"/>
      <c r="N134" s="56"/>
      <c r="P134" s="51"/>
      <c r="Q134" s="51"/>
      <c r="S134" s="51"/>
      <c r="T134" s="51"/>
      <c r="AF134" s="51"/>
      <c r="AG134" s="51"/>
      <c r="AH134" s="51"/>
      <c r="AI134" s="52"/>
      <c r="AJ134" s="52"/>
      <c r="AK134" s="52"/>
      <c r="AL134" s="51"/>
      <c r="AM134" s="51"/>
      <c r="AN134" s="51"/>
      <c r="AO134" s="52"/>
      <c r="AP134" s="52"/>
      <c r="AQ134" s="52"/>
      <c r="AR134" s="51"/>
      <c r="AS134" s="51"/>
      <c r="AT134" s="51"/>
      <c r="AU134" s="52"/>
      <c r="AV134" s="52"/>
      <c r="AW134" s="52"/>
    </row>
    <row r="135" spans="1:49" ht="13" x14ac:dyDescent="0.3">
      <c r="A135" s="23">
        <f>'4JSON'!A129</f>
        <v>64320</v>
      </c>
      <c r="B135" s="20" t="str">
        <f>'4JSON'!B129</f>
        <v>Travel Guides</v>
      </c>
      <c r="C135" s="24" t="str">
        <f>UPPER('4JSON'!D129)</f>
        <v>SMD</v>
      </c>
      <c r="D135" s="24"/>
      <c r="E135" s="24"/>
      <c r="F135" s="24"/>
      <c r="G135" s="24"/>
      <c r="H135" s="24"/>
      <c r="I135" s="24"/>
      <c r="J135" s="24"/>
      <c r="K135" s="24"/>
      <c r="L135" s="24"/>
      <c r="M135" s="53"/>
      <c r="N135" s="56"/>
      <c r="P135" s="51"/>
      <c r="Q135" s="51"/>
      <c r="S135" s="51"/>
      <c r="T135" s="51"/>
      <c r="AF135" s="51"/>
      <c r="AG135" s="51"/>
      <c r="AH135" s="51"/>
      <c r="AI135" s="52"/>
      <c r="AJ135" s="52"/>
      <c r="AK135" s="52"/>
      <c r="AL135" s="51"/>
      <c r="AM135" s="51"/>
      <c r="AN135" s="51"/>
      <c r="AO135" s="52"/>
      <c r="AP135" s="52"/>
      <c r="AQ135" s="52"/>
      <c r="AR135" s="51"/>
      <c r="AS135" s="51"/>
      <c r="AT135" s="51"/>
      <c r="AU135" s="52"/>
      <c r="AV135" s="52"/>
      <c r="AW135" s="52"/>
    </row>
    <row r="136" spans="1:49" ht="13" x14ac:dyDescent="0.3">
      <c r="A136" s="23">
        <f>'4JSON'!A130</f>
        <v>51120</v>
      </c>
      <c r="B136" s="20" t="str">
        <f>'4JSON'!B130</f>
        <v>Directors of Photography</v>
      </c>
      <c r="C136" s="24" t="str">
        <f>UPPER('4JSON'!D130)</f>
        <v>DIO</v>
      </c>
      <c r="D136" s="24"/>
      <c r="E136" s="24"/>
      <c r="F136" s="24"/>
      <c r="G136" s="24"/>
      <c r="H136" s="24"/>
      <c r="I136" s="24"/>
      <c r="J136" s="24"/>
      <c r="K136" s="24"/>
      <c r="L136" s="24"/>
      <c r="M136" s="53"/>
      <c r="N136" s="56"/>
      <c r="P136" s="51"/>
      <c r="Q136" s="51"/>
      <c r="S136" s="51"/>
      <c r="T136" s="51"/>
      <c r="AF136" s="51"/>
      <c r="AG136" s="51"/>
      <c r="AH136" s="51"/>
      <c r="AI136" s="52"/>
      <c r="AJ136" s="52"/>
      <c r="AK136" s="52"/>
      <c r="AL136" s="51"/>
      <c r="AM136" s="51"/>
      <c r="AN136" s="51"/>
      <c r="AO136" s="52"/>
      <c r="AP136" s="52"/>
      <c r="AQ136" s="52"/>
      <c r="AR136" s="51"/>
      <c r="AS136" s="51"/>
      <c r="AT136" s="51"/>
      <c r="AU136" s="52"/>
      <c r="AV136" s="52"/>
      <c r="AW136" s="52"/>
    </row>
    <row r="137" spans="1:49" ht="13" x14ac:dyDescent="0.3">
      <c r="A137" s="23">
        <f>'4JSON'!A131</f>
        <v>72013</v>
      </c>
      <c r="B137" s="20" t="str">
        <f>'4JSON'!B131</f>
        <v>Contractors and Supervisors, Carpentry Trades</v>
      </c>
      <c r="C137" s="24" t="str">
        <f>UPPER('4JSON'!D131)</f>
        <v>DIO</v>
      </c>
      <c r="D137" s="24"/>
      <c r="E137" s="24"/>
      <c r="F137" s="24"/>
      <c r="G137" s="24"/>
      <c r="H137" s="24"/>
      <c r="I137" s="24"/>
      <c r="J137" s="24"/>
      <c r="K137" s="24"/>
      <c r="L137" s="24"/>
      <c r="M137" s="53"/>
      <c r="N137" s="56"/>
      <c r="P137" s="51"/>
      <c r="Q137" s="51"/>
      <c r="S137" s="51"/>
      <c r="T137" s="51"/>
      <c r="AF137" s="51"/>
      <c r="AG137" s="51"/>
      <c r="AH137" s="51"/>
      <c r="AI137" s="52"/>
      <c r="AJ137" s="52"/>
      <c r="AK137" s="52"/>
      <c r="AL137" s="51"/>
      <c r="AM137" s="51"/>
      <c r="AN137" s="51"/>
      <c r="AO137" s="52"/>
      <c r="AP137" s="52"/>
      <c r="AQ137" s="52"/>
      <c r="AR137" s="51"/>
      <c r="AS137" s="51"/>
      <c r="AT137" s="51"/>
      <c r="AU137" s="52"/>
      <c r="AV137" s="52"/>
      <c r="AW137" s="52"/>
    </row>
    <row r="138" spans="1:49" ht="13" x14ac:dyDescent="0.3">
      <c r="A138" s="23">
        <f>'4JSON'!A132</f>
        <v>72011</v>
      </c>
      <c r="B138" s="20" t="str">
        <f>'4JSON'!B132</f>
        <v>Contractors and Supervisors, Electrical Trades and Telecommunications Occupations</v>
      </c>
      <c r="C138" s="24" t="str">
        <f>UPPER('4JSON'!D132)</f>
        <v>DIO</v>
      </c>
      <c r="D138" s="24"/>
      <c r="E138" s="24"/>
      <c r="F138" s="24"/>
      <c r="G138" s="24"/>
      <c r="H138" s="24"/>
      <c r="I138" s="24"/>
      <c r="J138" s="24"/>
      <c r="K138" s="24"/>
      <c r="L138" s="24"/>
      <c r="M138" s="53"/>
      <c r="N138" s="56"/>
      <c r="P138" s="51"/>
      <c r="Q138" s="51"/>
      <c r="S138" s="51"/>
      <c r="T138" s="51"/>
      <c r="AF138" s="51"/>
      <c r="AG138" s="51"/>
      <c r="AH138" s="51"/>
      <c r="AI138" s="52"/>
      <c r="AJ138" s="52"/>
      <c r="AK138" s="52"/>
      <c r="AL138" s="51"/>
      <c r="AM138" s="51"/>
      <c r="AN138" s="51"/>
      <c r="AO138" s="52"/>
      <c r="AP138" s="52"/>
      <c r="AQ138" s="52"/>
      <c r="AR138" s="51"/>
      <c r="AS138" s="51"/>
      <c r="AT138" s="51"/>
      <c r="AU138" s="52"/>
      <c r="AV138" s="52"/>
      <c r="AW138" s="52"/>
    </row>
    <row r="139" spans="1:49" ht="13" x14ac:dyDescent="0.3">
      <c r="A139" s="23">
        <f>'4JSON'!A133</f>
        <v>72021</v>
      </c>
      <c r="B139" s="20" t="str">
        <f>'4JSON'!B133</f>
        <v>Contractors and Supervisors, Heavy Construction Equipment Crews</v>
      </c>
      <c r="C139" s="24" t="str">
        <f>UPPER('4JSON'!D133)</f>
        <v>DIO</v>
      </c>
      <c r="D139" s="24"/>
      <c r="E139" s="24"/>
      <c r="F139" s="24"/>
      <c r="G139" s="24"/>
      <c r="H139" s="24"/>
      <c r="I139" s="24"/>
      <c r="J139" s="24"/>
      <c r="K139" s="24"/>
      <c r="L139" s="24"/>
      <c r="M139" s="53"/>
      <c r="N139" s="56"/>
      <c r="P139" s="51"/>
      <c r="Q139" s="51"/>
      <c r="S139" s="51"/>
      <c r="T139" s="51"/>
      <c r="AF139" s="51"/>
      <c r="AG139" s="51"/>
      <c r="AH139" s="51"/>
      <c r="AI139" s="52"/>
      <c r="AJ139" s="52"/>
      <c r="AK139" s="52"/>
      <c r="AL139" s="51"/>
      <c r="AM139" s="51"/>
      <c r="AN139" s="51"/>
      <c r="AO139" s="52"/>
      <c r="AP139" s="52"/>
      <c r="AQ139" s="52"/>
      <c r="AR139" s="51"/>
      <c r="AS139" s="51"/>
      <c r="AT139" s="51"/>
      <c r="AU139" s="52"/>
      <c r="AV139" s="52"/>
      <c r="AW139" s="52"/>
    </row>
    <row r="140" spans="1:49" ht="13" x14ac:dyDescent="0.3">
      <c r="A140" s="23">
        <f>'4JSON'!A134</f>
        <v>72020</v>
      </c>
      <c r="B140" s="20" t="str">
        <f>'4JSON'!B134</f>
        <v>Contractors and Supervisors, Mechanic Trades</v>
      </c>
      <c r="C140" s="24" t="str">
        <f>UPPER('4JSON'!D134)</f>
        <v>DIO</v>
      </c>
      <c r="D140" s="24"/>
      <c r="E140" s="24"/>
      <c r="F140" s="24"/>
      <c r="G140" s="24"/>
      <c r="H140" s="24"/>
      <c r="I140" s="24"/>
      <c r="J140" s="24"/>
      <c r="K140" s="24"/>
      <c r="L140" s="24"/>
      <c r="M140" s="53"/>
      <c r="N140" s="56"/>
      <c r="P140" s="51"/>
      <c r="Q140" s="51"/>
      <c r="S140" s="51"/>
      <c r="T140" s="51"/>
      <c r="AF140" s="51"/>
      <c r="AG140" s="51"/>
      <c r="AH140" s="51"/>
      <c r="AI140" s="52"/>
      <c r="AJ140" s="52"/>
      <c r="AK140" s="52"/>
      <c r="AL140" s="51"/>
      <c r="AM140" s="51"/>
      <c r="AN140" s="51"/>
      <c r="AO140" s="52"/>
      <c r="AP140" s="52"/>
      <c r="AQ140" s="52"/>
      <c r="AR140" s="51"/>
      <c r="AS140" s="51"/>
      <c r="AT140" s="51"/>
      <c r="AU140" s="52"/>
      <c r="AV140" s="52"/>
      <c r="AW140" s="52"/>
    </row>
    <row r="141" spans="1:49" ht="13" x14ac:dyDescent="0.3">
      <c r="A141" s="23">
        <f>'4JSON'!A135</f>
        <v>72010</v>
      </c>
      <c r="B141" s="20" t="str">
        <f>'4JSON'!B135</f>
        <v>Contractors and Supervisors, Metal Forming, Shaping and Erecting Trades</v>
      </c>
      <c r="C141" s="24" t="str">
        <f>UPPER('4JSON'!D135)</f>
        <v>DIO</v>
      </c>
      <c r="D141" s="24"/>
      <c r="E141" s="24"/>
      <c r="F141" s="24"/>
      <c r="G141" s="24"/>
      <c r="H141" s="24"/>
      <c r="I141" s="24"/>
      <c r="J141" s="24"/>
      <c r="K141" s="24"/>
      <c r="L141" s="24"/>
      <c r="M141" s="53"/>
      <c r="N141" s="56"/>
      <c r="P141" s="51"/>
      <c r="Q141" s="51"/>
      <c r="S141" s="51"/>
      <c r="T141" s="51"/>
      <c r="AF141" s="51"/>
      <c r="AG141" s="51"/>
      <c r="AH141" s="51"/>
      <c r="AI141" s="52"/>
      <c r="AJ141" s="52"/>
      <c r="AK141" s="52"/>
      <c r="AL141" s="51"/>
      <c r="AM141" s="51"/>
      <c r="AN141" s="51"/>
      <c r="AO141" s="52"/>
      <c r="AP141" s="52"/>
      <c r="AQ141" s="52"/>
      <c r="AR141" s="51"/>
      <c r="AS141" s="51"/>
      <c r="AT141" s="51"/>
      <c r="AU141" s="52"/>
      <c r="AV141" s="52"/>
      <c r="AW141" s="52"/>
    </row>
    <row r="142" spans="1:49" ht="13" x14ac:dyDescent="0.3">
      <c r="A142" s="23">
        <f>'4JSON'!A136</f>
        <v>72014</v>
      </c>
      <c r="B142" s="20" t="str">
        <f>'4JSON'!B136</f>
        <v>Contractors and Supervisors, Other Construction Trades, Installers, Repairers and Servicers</v>
      </c>
      <c r="C142" s="24" t="str">
        <f>UPPER('4JSON'!D136)</f>
        <v>DIO</v>
      </c>
      <c r="D142" s="24"/>
      <c r="E142" s="24"/>
      <c r="F142" s="24"/>
      <c r="G142" s="24"/>
      <c r="H142" s="24"/>
      <c r="I142" s="24"/>
      <c r="J142" s="24"/>
      <c r="K142" s="24"/>
      <c r="L142" s="24"/>
      <c r="M142" s="53"/>
      <c r="N142" s="56"/>
      <c r="P142" s="51"/>
      <c r="Q142" s="51"/>
      <c r="S142" s="51"/>
      <c r="T142" s="51"/>
      <c r="AF142" s="51"/>
      <c r="AG142" s="51"/>
      <c r="AH142" s="51"/>
      <c r="AI142" s="52"/>
      <c r="AJ142" s="52"/>
      <c r="AK142" s="52"/>
      <c r="AL142" s="51"/>
      <c r="AM142" s="51"/>
      <c r="AN142" s="51"/>
      <c r="AO142" s="52"/>
      <c r="AP142" s="52"/>
      <c r="AQ142" s="52"/>
      <c r="AR142" s="51"/>
      <c r="AS142" s="51"/>
      <c r="AT142" s="51"/>
      <c r="AU142" s="52"/>
      <c r="AV142" s="52"/>
      <c r="AW142" s="52"/>
    </row>
    <row r="143" spans="1:49" ht="13" x14ac:dyDescent="0.3">
      <c r="A143" s="23">
        <f>'4JSON'!A137</f>
        <v>72012</v>
      </c>
      <c r="B143" s="20" t="str">
        <f>'4JSON'!B137</f>
        <v>Contractors and Supervisors, Pipefitting Trades</v>
      </c>
      <c r="C143" s="24" t="str">
        <f>UPPER('4JSON'!D137)</f>
        <v>DIO</v>
      </c>
      <c r="D143" s="24"/>
      <c r="E143" s="24"/>
      <c r="F143" s="24"/>
      <c r="G143" s="24"/>
      <c r="H143" s="24"/>
      <c r="I143" s="24"/>
      <c r="J143" s="24"/>
      <c r="K143" s="24"/>
      <c r="L143" s="24"/>
      <c r="M143" s="53"/>
      <c r="N143" s="56"/>
      <c r="P143" s="51"/>
      <c r="Q143" s="51"/>
      <c r="S143" s="51"/>
      <c r="T143" s="51"/>
      <c r="AF143" s="51"/>
      <c r="AG143" s="51"/>
      <c r="AH143" s="51"/>
      <c r="AI143" s="52"/>
      <c r="AJ143" s="52"/>
      <c r="AK143" s="52"/>
      <c r="AL143" s="51"/>
      <c r="AM143" s="51"/>
      <c r="AN143" s="51"/>
      <c r="AO143" s="52"/>
      <c r="AP143" s="52"/>
      <c r="AQ143" s="52"/>
      <c r="AR143" s="51"/>
      <c r="AS143" s="51"/>
      <c r="AT143" s="51"/>
      <c r="AU143" s="52"/>
      <c r="AV143" s="52"/>
      <c r="AW143" s="52"/>
    </row>
    <row r="144" spans="1:49" ht="13" x14ac:dyDescent="0.3">
      <c r="A144" s="23">
        <f>'4JSON'!A138</f>
        <v>92021</v>
      </c>
      <c r="B144" s="20" t="str">
        <f>'4JSON'!B138</f>
        <v>Supervisors, Electrical Products Manufacturing</v>
      </c>
      <c r="C144" s="24" t="str">
        <f>UPPER('4JSON'!D138)</f>
        <v>DIO</v>
      </c>
      <c r="D144" s="24"/>
      <c r="E144" s="24"/>
      <c r="F144" s="24"/>
      <c r="G144" s="24"/>
      <c r="H144" s="24"/>
      <c r="I144" s="24"/>
      <c r="J144" s="24"/>
      <c r="K144" s="24"/>
      <c r="L144" s="24"/>
      <c r="M144" s="53"/>
      <c r="N144" s="56"/>
      <c r="P144" s="51"/>
      <c r="Q144" s="51"/>
      <c r="S144" s="51"/>
      <c r="T144" s="51"/>
      <c r="AF144" s="51"/>
      <c r="AG144" s="51"/>
      <c r="AH144" s="51"/>
      <c r="AI144" s="52"/>
      <c r="AJ144" s="52"/>
      <c r="AK144" s="52"/>
      <c r="AL144" s="51"/>
      <c r="AM144" s="51"/>
      <c r="AN144" s="51"/>
      <c r="AO144" s="52"/>
      <c r="AP144" s="52"/>
      <c r="AQ144" s="52"/>
      <c r="AR144" s="51"/>
      <c r="AS144" s="51"/>
      <c r="AT144" s="51"/>
      <c r="AU144" s="52"/>
      <c r="AV144" s="52"/>
      <c r="AW144" s="52"/>
    </row>
    <row r="145" spans="1:49" ht="13" x14ac:dyDescent="0.3">
      <c r="A145" s="23">
        <f>'4JSON'!A139</f>
        <v>92021</v>
      </c>
      <c r="B145" s="20" t="str">
        <f>'4JSON'!B139</f>
        <v>Supervisors, Electronics Manufacturing</v>
      </c>
      <c r="C145" s="24" t="str">
        <f>UPPER('4JSON'!D139)</f>
        <v>DIO</v>
      </c>
      <c r="D145" s="24"/>
      <c r="E145" s="24"/>
      <c r="F145" s="24"/>
      <c r="G145" s="24"/>
      <c r="H145" s="24"/>
      <c r="I145" s="24"/>
      <c r="J145" s="24"/>
      <c r="K145" s="24"/>
      <c r="L145" s="24"/>
      <c r="M145" s="53"/>
      <c r="N145" s="56"/>
      <c r="P145" s="51"/>
      <c r="Q145" s="51"/>
      <c r="S145" s="51"/>
      <c r="T145" s="51"/>
      <c r="AF145" s="51"/>
      <c r="AG145" s="51"/>
      <c r="AH145" s="51"/>
      <c r="AI145" s="52"/>
      <c r="AJ145" s="52"/>
      <c r="AK145" s="52"/>
      <c r="AL145" s="51"/>
      <c r="AM145" s="51"/>
      <c r="AN145" s="51"/>
      <c r="AO145" s="52"/>
      <c r="AP145" s="52"/>
      <c r="AQ145" s="52"/>
      <c r="AR145" s="51"/>
      <c r="AS145" s="51"/>
      <c r="AT145" s="51"/>
      <c r="AU145" s="52"/>
      <c r="AV145" s="52"/>
      <c r="AW145" s="52"/>
    </row>
    <row r="146" spans="1:49" ht="13" x14ac:dyDescent="0.3">
      <c r="A146" s="23">
        <f>'4JSON'!A140</f>
        <v>92015</v>
      </c>
      <c r="B146" s="20" t="str">
        <f>'4JSON'!B140</f>
        <v>Supervisors, Fabric, Fur and Leather Products Manufacturing</v>
      </c>
      <c r="C146" s="24" t="str">
        <f>UPPER('4JSON'!D140)</f>
        <v>DIO</v>
      </c>
      <c r="D146" s="24"/>
      <c r="E146" s="24"/>
      <c r="F146" s="24"/>
      <c r="G146" s="24"/>
      <c r="H146" s="24"/>
      <c r="I146" s="24"/>
      <c r="J146" s="24"/>
      <c r="K146" s="24"/>
      <c r="L146" s="24"/>
      <c r="M146" s="53"/>
      <c r="N146" s="56"/>
      <c r="P146" s="51"/>
      <c r="Q146" s="51"/>
      <c r="S146" s="51"/>
      <c r="T146" s="51"/>
      <c r="AF146" s="51"/>
      <c r="AG146" s="51"/>
      <c r="AH146" s="51"/>
      <c r="AI146" s="52"/>
      <c r="AJ146" s="52"/>
      <c r="AK146" s="52"/>
      <c r="AL146" s="51"/>
      <c r="AM146" s="51"/>
      <c r="AN146" s="51"/>
      <c r="AO146" s="52"/>
      <c r="AP146" s="52"/>
      <c r="AQ146" s="52"/>
      <c r="AR146" s="51"/>
      <c r="AS146" s="51"/>
      <c r="AT146" s="51"/>
      <c r="AU146" s="52"/>
      <c r="AV146" s="52"/>
      <c r="AW146" s="52"/>
    </row>
    <row r="147" spans="1:49" ht="13" x14ac:dyDescent="0.3">
      <c r="A147" s="23">
        <f>'4JSON'!A141</f>
        <v>92014</v>
      </c>
      <c r="B147" s="20" t="str">
        <f>'4JSON'!B141</f>
        <v>Supervisors, Forest Products Processing</v>
      </c>
      <c r="C147" s="24" t="str">
        <f>UPPER('4JSON'!D141)</f>
        <v>DIO</v>
      </c>
      <c r="D147" s="24"/>
      <c r="E147" s="24"/>
      <c r="F147" s="24"/>
      <c r="G147" s="24"/>
      <c r="H147" s="24"/>
      <c r="I147" s="24"/>
      <c r="J147" s="24"/>
      <c r="K147" s="24"/>
      <c r="L147" s="24"/>
      <c r="M147" s="53"/>
      <c r="N147" s="56"/>
      <c r="P147" s="51"/>
      <c r="Q147" s="51"/>
      <c r="S147" s="51"/>
      <c r="T147" s="51"/>
      <c r="AF147" s="51"/>
      <c r="AG147" s="51"/>
      <c r="AH147" s="51"/>
      <c r="AI147" s="52"/>
      <c r="AJ147" s="52"/>
      <c r="AK147" s="52"/>
      <c r="AL147" s="51"/>
      <c r="AM147" s="51"/>
      <c r="AN147" s="51"/>
      <c r="AO147" s="52"/>
      <c r="AP147" s="52"/>
      <c r="AQ147" s="52"/>
      <c r="AR147" s="51"/>
      <c r="AS147" s="51"/>
      <c r="AT147" s="51"/>
      <c r="AU147" s="52"/>
      <c r="AV147" s="52"/>
      <c r="AW147" s="52"/>
    </row>
    <row r="148" spans="1:49" ht="13" x14ac:dyDescent="0.3">
      <c r="A148" s="23">
        <f>'4JSON'!A142</f>
        <v>92022</v>
      </c>
      <c r="B148" s="20" t="str">
        <f>'4JSON'!B142</f>
        <v>Supervisors, Furniture and Fixtures Manufacturing</v>
      </c>
      <c r="C148" s="24" t="str">
        <f>UPPER('4JSON'!D142)</f>
        <v>DIO</v>
      </c>
      <c r="D148" s="24"/>
      <c r="E148" s="24"/>
      <c r="F148" s="24"/>
      <c r="G148" s="24"/>
      <c r="H148" s="24"/>
      <c r="I148" s="24"/>
      <c r="J148" s="24"/>
      <c r="K148" s="24"/>
      <c r="L148" s="24"/>
      <c r="M148" s="53"/>
      <c r="N148" s="56"/>
      <c r="P148" s="51"/>
      <c r="Q148" s="51"/>
      <c r="S148" s="51"/>
      <c r="T148" s="51"/>
      <c r="AF148" s="51"/>
      <c r="AG148" s="51"/>
      <c r="AH148" s="51"/>
      <c r="AI148" s="52"/>
      <c r="AJ148" s="52"/>
      <c r="AK148" s="52"/>
      <c r="AL148" s="51"/>
      <c r="AM148" s="51"/>
      <c r="AN148" s="51"/>
      <c r="AO148" s="52"/>
      <c r="AP148" s="52"/>
      <c r="AQ148" s="52"/>
      <c r="AR148" s="51"/>
      <c r="AS148" s="51"/>
      <c r="AT148" s="51"/>
      <c r="AU148" s="52"/>
      <c r="AV148" s="52"/>
      <c r="AW148" s="52"/>
    </row>
    <row r="149" spans="1:49" ht="13" x14ac:dyDescent="0.3">
      <c r="A149" s="23">
        <f>'4JSON'!A143</f>
        <v>72010</v>
      </c>
      <c r="B149" s="20" t="str">
        <f>'4JSON'!B143</f>
        <v>Supervisors, Machinists and Related Occupations</v>
      </c>
      <c r="C149" s="24" t="str">
        <f>UPPER('4JSON'!D143)</f>
        <v>DIO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53"/>
      <c r="N149" s="56"/>
      <c r="P149" s="51"/>
      <c r="Q149" s="51"/>
      <c r="S149" s="51"/>
      <c r="T149" s="51"/>
      <c r="AF149" s="51"/>
      <c r="AG149" s="51"/>
      <c r="AH149" s="51"/>
      <c r="AI149" s="52"/>
      <c r="AJ149" s="52"/>
      <c r="AK149" s="52"/>
      <c r="AL149" s="51"/>
      <c r="AM149" s="51"/>
      <c r="AN149" s="51"/>
      <c r="AO149" s="52"/>
      <c r="AP149" s="52"/>
      <c r="AQ149" s="52"/>
      <c r="AR149" s="51"/>
      <c r="AS149" s="51"/>
      <c r="AT149" s="51"/>
      <c r="AU149" s="52"/>
      <c r="AV149" s="52"/>
      <c r="AW149" s="52"/>
    </row>
    <row r="150" spans="1:49" ht="13" x14ac:dyDescent="0.3">
      <c r="A150" s="23">
        <f>'4JSON'!A144</f>
        <v>92010</v>
      </c>
      <c r="B150" s="20" t="str">
        <f>'4JSON'!B144</f>
        <v>Supervisors, Mineral and Metal Processing</v>
      </c>
      <c r="C150" s="24" t="str">
        <f>UPPER('4JSON'!D144)</f>
        <v>DIO</v>
      </c>
      <c r="D150" s="24"/>
      <c r="E150" s="24"/>
      <c r="F150" s="24"/>
      <c r="G150" s="24"/>
      <c r="H150" s="24"/>
      <c r="I150" s="24"/>
      <c r="J150" s="24"/>
      <c r="K150" s="24"/>
      <c r="L150" s="24"/>
      <c r="M150" s="53"/>
      <c r="N150" s="56"/>
      <c r="P150" s="51"/>
      <c r="Q150" s="51"/>
      <c r="S150" s="51"/>
      <c r="T150" s="51"/>
      <c r="AF150" s="51"/>
      <c r="AG150" s="51"/>
      <c r="AH150" s="51"/>
      <c r="AI150" s="52"/>
      <c r="AJ150" s="52"/>
      <c r="AK150" s="52"/>
      <c r="AL150" s="51"/>
      <c r="AM150" s="51"/>
      <c r="AN150" s="51"/>
      <c r="AO150" s="52"/>
      <c r="AP150" s="52"/>
      <c r="AQ150" s="52"/>
      <c r="AR150" s="51"/>
      <c r="AS150" s="51"/>
      <c r="AT150" s="51"/>
      <c r="AU150" s="52"/>
      <c r="AV150" s="52"/>
      <c r="AW150" s="52"/>
    </row>
    <row r="151" spans="1:49" ht="13" x14ac:dyDescent="0.3">
      <c r="A151" s="23">
        <f>'4JSON'!A145</f>
        <v>82021</v>
      </c>
      <c r="B151" s="20" t="str">
        <f>'4JSON'!B145</f>
        <v>Supervisors, Oil and Gas Drilling and Service</v>
      </c>
      <c r="C151" s="24" t="str">
        <f>UPPER('4JSON'!D145)</f>
        <v>DIO</v>
      </c>
      <c r="D151" s="24"/>
      <c r="E151" s="24"/>
      <c r="F151" s="24"/>
      <c r="G151" s="24"/>
      <c r="H151" s="24"/>
      <c r="I151" s="24"/>
      <c r="J151" s="24"/>
      <c r="K151" s="24"/>
      <c r="L151" s="24"/>
      <c r="M151" s="53"/>
      <c r="N151" s="56"/>
      <c r="P151" s="51"/>
      <c r="Q151" s="51"/>
      <c r="S151" s="51"/>
      <c r="T151" s="51"/>
      <c r="AF151" s="51"/>
      <c r="AG151" s="51"/>
      <c r="AH151" s="51"/>
      <c r="AI151" s="52"/>
      <c r="AJ151" s="52"/>
      <c r="AK151" s="52"/>
      <c r="AL151" s="51"/>
      <c r="AM151" s="51"/>
      <c r="AN151" s="51"/>
      <c r="AO151" s="52"/>
      <c r="AP151" s="52"/>
      <c r="AQ151" s="52"/>
      <c r="AR151" s="51"/>
      <c r="AS151" s="51"/>
      <c r="AT151" s="51"/>
      <c r="AU151" s="52"/>
      <c r="AV151" s="52"/>
      <c r="AW151" s="52"/>
    </row>
    <row r="152" spans="1:49" ht="13" x14ac:dyDescent="0.3">
      <c r="A152" s="23">
        <f>'4JSON'!A146</f>
        <v>92023</v>
      </c>
      <c r="B152" s="20" t="str">
        <f>'4JSON'!B146</f>
        <v>Supervisors, Other Mechanical and Metal Products Manufacturing</v>
      </c>
      <c r="C152" s="24" t="str">
        <f>UPPER('4JSON'!D146)</f>
        <v>DIO</v>
      </c>
      <c r="D152" s="24"/>
      <c r="E152" s="24"/>
      <c r="F152" s="24"/>
      <c r="G152" s="24"/>
      <c r="H152" s="24"/>
      <c r="I152" s="24"/>
      <c r="J152" s="24"/>
      <c r="K152" s="24"/>
      <c r="L152" s="24"/>
      <c r="M152" s="53"/>
      <c r="N152" s="56"/>
      <c r="P152" s="51"/>
      <c r="Q152" s="51"/>
      <c r="S152" s="51"/>
      <c r="T152" s="51"/>
      <c r="AF152" s="51"/>
      <c r="AG152" s="51"/>
      <c r="AH152" s="51"/>
      <c r="AI152" s="52"/>
      <c r="AJ152" s="52"/>
      <c r="AK152" s="52"/>
      <c r="AL152" s="51"/>
      <c r="AM152" s="51"/>
      <c r="AN152" s="51"/>
      <c r="AO152" s="52"/>
      <c r="AP152" s="52"/>
      <c r="AQ152" s="52"/>
      <c r="AR152" s="51"/>
      <c r="AS152" s="51"/>
      <c r="AT152" s="51"/>
      <c r="AU152" s="52"/>
      <c r="AV152" s="52"/>
      <c r="AW152" s="52"/>
    </row>
    <row r="153" spans="1:49" ht="13" x14ac:dyDescent="0.3">
      <c r="A153" s="23">
        <f>'4JSON'!A147</f>
        <v>92024</v>
      </c>
      <c r="B153" s="20" t="str">
        <f>'4JSON'!B147</f>
        <v>Supervisors, Other Products Manufacturing and Assembly</v>
      </c>
      <c r="C153" s="24" t="str">
        <f>UPPER('4JSON'!D147)</f>
        <v>DIO</v>
      </c>
      <c r="D153" s="24"/>
      <c r="E153" s="24"/>
      <c r="F153" s="24"/>
      <c r="G153" s="24"/>
      <c r="H153" s="24"/>
      <c r="I153" s="24"/>
      <c r="J153" s="24"/>
      <c r="K153" s="24"/>
      <c r="L153" s="24"/>
      <c r="M153" s="53"/>
      <c r="N153" s="56"/>
      <c r="P153" s="51"/>
      <c r="Q153" s="51"/>
      <c r="S153" s="51"/>
      <c r="T153" s="51"/>
      <c r="AF153" s="51"/>
      <c r="AG153" s="51"/>
      <c r="AH153" s="51"/>
      <c r="AI153" s="52"/>
      <c r="AJ153" s="52"/>
      <c r="AK153" s="52"/>
      <c r="AL153" s="51"/>
      <c r="AM153" s="51"/>
      <c r="AN153" s="51"/>
      <c r="AO153" s="52"/>
      <c r="AP153" s="52"/>
      <c r="AQ153" s="52"/>
      <c r="AR153" s="51"/>
      <c r="AS153" s="51"/>
      <c r="AT153" s="51"/>
      <c r="AU153" s="52"/>
      <c r="AV153" s="52"/>
      <c r="AW153" s="52"/>
    </row>
    <row r="154" spans="1:49" ht="13" x14ac:dyDescent="0.3">
      <c r="A154" s="23">
        <f>'4JSON'!A148</f>
        <v>92013</v>
      </c>
      <c r="B154" s="20" t="str">
        <f>'4JSON'!B148</f>
        <v>Supervisors, Plastic and Rubber Products Manufacturing</v>
      </c>
      <c r="C154" s="24" t="str">
        <f>UPPER('4JSON'!D148)</f>
        <v>DIO</v>
      </c>
      <c r="D154" s="24"/>
      <c r="E154" s="24"/>
      <c r="F154" s="24"/>
      <c r="G154" s="24"/>
      <c r="H154" s="24"/>
      <c r="I154" s="24"/>
      <c r="J154" s="24"/>
      <c r="K154" s="24"/>
      <c r="L154" s="24"/>
      <c r="M154" s="53"/>
      <c r="N154" s="56"/>
      <c r="P154" s="51"/>
      <c r="Q154" s="51"/>
      <c r="S154" s="51"/>
      <c r="T154" s="51"/>
      <c r="AF154" s="51"/>
      <c r="AG154" s="51"/>
      <c r="AH154" s="51"/>
      <c r="AI154" s="52"/>
      <c r="AJ154" s="52"/>
      <c r="AK154" s="52"/>
      <c r="AL154" s="51"/>
      <c r="AM154" s="51"/>
      <c r="AN154" s="51"/>
      <c r="AO154" s="52"/>
      <c r="AP154" s="52"/>
      <c r="AQ154" s="52"/>
      <c r="AR154" s="51"/>
      <c r="AS154" s="51"/>
      <c r="AT154" s="51"/>
      <c r="AU154" s="52"/>
      <c r="AV154" s="52"/>
      <c r="AW154" s="52"/>
    </row>
    <row r="155" spans="1:49" ht="13" x14ac:dyDescent="0.3">
      <c r="A155" s="23">
        <f>'4JSON'!A149</f>
        <v>72022</v>
      </c>
      <c r="B155" s="20" t="str">
        <f>'4JSON'!B149</f>
        <v>Supervisors, Printing and Related Occupations</v>
      </c>
      <c r="C155" s="24" t="str">
        <f>UPPER('4JSON'!D149)</f>
        <v>DIO</v>
      </c>
      <c r="D155" s="24"/>
      <c r="E155" s="24"/>
      <c r="F155" s="24"/>
      <c r="G155" s="24"/>
      <c r="H155" s="24"/>
      <c r="I155" s="24"/>
      <c r="J155" s="24"/>
      <c r="K155" s="24"/>
      <c r="L155" s="24"/>
      <c r="M155" s="53"/>
      <c r="N155" s="56"/>
      <c r="P155" s="51"/>
      <c r="Q155" s="51"/>
      <c r="S155" s="51"/>
      <c r="T155" s="51"/>
      <c r="AF155" s="51"/>
      <c r="AG155" s="51"/>
      <c r="AH155" s="51"/>
      <c r="AI155" s="52"/>
      <c r="AJ155" s="52"/>
      <c r="AK155" s="52"/>
      <c r="AL155" s="51"/>
      <c r="AM155" s="51"/>
      <c r="AN155" s="51"/>
      <c r="AO155" s="52"/>
      <c r="AP155" s="52"/>
      <c r="AQ155" s="52"/>
      <c r="AR155" s="51"/>
      <c r="AS155" s="51"/>
      <c r="AT155" s="51"/>
      <c r="AU155" s="52"/>
      <c r="AV155" s="52"/>
      <c r="AW155" s="52"/>
    </row>
    <row r="156" spans="1:49" ht="13" x14ac:dyDescent="0.3">
      <c r="A156" s="23">
        <f>'4JSON'!A150</f>
        <v>92015</v>
      </c>
      <c r="B156" s="20" t="str">
        <f>'4JSON'!B150</f>
        <v>Supervisors, Textile Processing</v>
      </c>
      <c r="C156" s="24" t="str">
        <f>UPPER('4JSON'!D150)</f>
        <v>DIO</v>
      </c>
      <c r="D156" s="24"/>
      <c r="E156" s="24"/>
      <c r="F156" s="24"/>
      <c r="G156" s="24"/>
      <c r="H156" s="24"/>
      <c r="I156" s="24"/>
      <c r="J156" s="24"/>
      <c r="K156" s="24"/>
      <c r="L156" s="24"/>
      <c r="M156" s="53"/>
      <c r="N156" s="56"/>
      <c r="P156" s="51"/>
      <c r="Q156" s="51"/>
      <c r="S156" s="51"/>
      <c r="T156" s="51"/>
      <c r="AF156" s="51"/>
      <c r="AG156" s="51"/>
      <c r="AH156" s="51"/>
      <c r="AI156" s="52"/>
      <c r="AJ156" s="52"/>
      <c r="AK156" s="52"/>
      <c r="AL156" s="51"/>
      <c r="AM156" s="51"/>
      <c r="AN156" s="51"/>
      <c r="AO156" s="52"/>
      <c r="AP156" s="52"/>
      <c r="AQ156" s="52"/>
      <c r="AR156" s="51"/>
      <c r="AS156" s="51"/>
      <c r="AT156" s="51"/>
      <c r="AU156" s="52"/>
      <c r="AV156" s="52"/>
      <c r="AW156" s="52"/>
    </row>
    <row r="157" spans="1:49" ht="13" x14ac:dyDescent="0.3">
      <c r="A157" s="23">
        <f>'4JSON'!A151</f>
        <v>83120</v>
      </c>
      <c r="B157" s="20" t="str">
        <f>'4JSON'!B151</f>
        <v>Fishing Masters and Officers</v>
      </c>
      <c r="C157" s="24" t="str">
        <f>UPPER('4JSON'!D151)</f>
        <v>DOI</v>
      </c>
      <c r="D157" s="24"/>
      <c r="E157" s="24"/>
      <c r="F157" s="24"/>
      <c r="G157" s="24"/>
      <c r="H157" s="24"/>
      <c r="I157" s="24"/>
      <c r="J157" s="24"/>
      <c r="K157" s="24"/>
      <c r="L157" s="24"/>
      <c r="M157" s="53"/>
      <c r="N157" s="56"/>
      <c r="P157" s="51"/>
      <c r="Q157" s="51"/>
      <c r="S157" s="51"/>
      <c r="T157" s="51"/>
      <c r="AF157" s="51"/>
      <c r="AG157" s="51"/>
      <c r="AH157" s="51"/>
      <c r="AI157" s="52"/>
      <c r="AJ157" s="52"/>
      <c r="AK157" s="52"/>
      <c r="AL157" s="51"/>
      <c r="AM157" s="51"/>
      <c r="AN157" s="51"/>
      <c r="AO157" s="52"/>
      <c r="AP157" s="52"/>
      <c r="AQ157" s="52"/>
      <c r="AR157" s="51"/>
      <c r="AS157" s="51"/>
      <c r="AT157" s="51"/>
      <c r="AU157" s="52"/>
      <c r="AV157" s="52"/>
      <c r="AW157" s="52"/>
    </row>
    <row r="158" spans="1:49" ht="13" x14ac:dyDescent="0.3">
      <c r="A158" s="23">
        <f>'4JSON'!A152</f>
        <v>21390</v>
      </c>
      <c r="B158" s="20" t="str">
        <f>'4JSON'!B152</f>
        <v>Aerospace Engineers</v>
      </c>
      <c r="C158" s="24" t="str">
        <f>UPPER('4JSON'!D152)</f>
        <v>IOD</v>
      </c>
      <c r="D158" s="24"/>
      <c r="E158" s="24"/>
      <c r="F158" s="24"/>
      <c r="G158" s="24"/>
      <c r="H158" s="24"/>
      <c r="I158" s="24"/>
      <c r="J158" s="24"/>
      <c r="K158" s="24"/>
      <c r="L158" s="24"/>
      <c r="M158" s="53"/>
      <c r="N158" s="56"/>
      <c r="P158" s="51"/>
      <c r="Q158" s="51"/>
      <c r="S158" s="51"/>
      <c r="T158" s="51"/>
      <c r="AF158" s="51"/>
      <c r="AG158" s="51"/>
      <c r="AH158" s="51"/>
      <c r="AI158" s="52"/>
      <c r="AJ158" s="52"/>
      <c r="AK158" s="52"/>
      <c r="AL158" s="51"/>
      <c r="AM158" s="51"/>
      <c r="AN158" s="51"/>
      <c r="AO158" s="52"/>
      <c r="AP158" s="52"/>
      <c r="AQ158" s="52"/>
      <c r="AR158" s="51"/>
      <c r="AS158" s="51"/>
      <c r="AT158" s="51"/>
      <c r="AU158" s="52"/>
      <c r="AV158" s="52"/>
      <c r="AW158" s="52"/>
    </row>
    <row r="159" spans="1:49" ht="13" x14ac:dyDescent="0.3">
      <c r="A159" s="23">
        <f>'4JSON'!A153</f>
        <v>21399</v>
      </c>
      <c r="B159" s="20" t="str">
        <f>'4JSON'!B153</f>
        <v>Agricultural and Bio-resource Engineers</v>
      </c>
      <c r="C159" s="24" t="str">
        <f>UPPER('4JSON'!D153)</f>
        <v>IOD</v>
      </c>
      <c r="D159" s="24"/>
      <c r="E159" s="24"/>
      <c r="F159" s="24"/>
      <c r="G159" s="24"/>
      <c r="H159" s="24"/>
      <c r="I159" s="24"/>
      <c r="J159" s="24"/>
      <c r="K159" s="24"/>
      <c r="L159" s="24"/>
      <c r="M159" s="53"/>
      <c r="N159" s="56"/>
      <c r="P159" s="51"/>
      <c r="Q159" s="51"/>
      <c r="S159" s="51"/>
      <c r="T159" s="51"/>
      <c r="AF159" s="51"/>
      <c r="AG159" s="51"/>
      <c r="AH159" s="51"/>
      <c r="AI159" s="52"/>
      <c r="AJ159" s="52"/>
      <c r="AK159" s="52"/>
      <c r="AL159" s="51"/>
      <c r="AM159" s="51"/>
      <c r="AN159" s="51"/>
      <c r="AO159" s="52"/>
      <c r="AP159" s="52"/>
      <c r="AQ159" s="52"/>
      <c r="AR159" s="51"/>
      <c r="AS159" s="51"/>
      <c r="AT159" s="51"/>
      <c r="AU159" s="52"/>
      <c r="AV159" s="52"/>
      <c r="AW159" s="52"/>
    </row>
    <row r="160" spans="1:49" ht="13" x14ac:dyDescent="0.3">
      <c r="A160" s="23">
        <f>'4JSON'!A154</f>
        <v>21100</v>
      </c>
      <c r="B160" s="20" t="str">
        <f>'4JSON'!B154</f>
        <v>Astronomers</v>
      </c>
      <c r="C160" s="24" t="str">
        <f>UPPER('4JSON'!D154)</f>
        <v>IOD</v>
      </c>
      <c r="D160" s="24"/>
      <c r="E160" s="24"/>
      <c r="F160" s="24"/>
      <c r="G160" s="24"/>
      <c r="H160" s="24"/>
      <c r="I160" s="24"/>
      <c r="J160" s="24"/>
      <c r="K160" s="24"/>
      <c r="L160" s="24"/>
      <c r="M160" s="53"/>
      <c r="N160" s="56"/>
      <c r="P160" s="51"/>
      <c r="Q160" s="51"/>
      <c r="S160" s="51"/>
      <c r="T160" s="51"/>
      <c r="AF160" s="51"/>
      <c r="AG160" s="51"/>
      <c r="AH160" s="51"/>
      <c r="AI160" s="52"/>
      <c r="AJ160" s="52"/>
      <c r="AK160" s="52"/>
      <c r="AL160" s="51"/>
      <c r="AM160" s="51"/>
      <c r="AN160" s="51"/>
      <c r="AO160" s="52"/>
      <c r="AP160" s="52"/>
      <c r="AQ160" s="52"/>
      <c r="AR160" s="51"/>
      <c r="AS160" s="51"/>
      <c r="AT160" s="51"/>
      <c r="AU160" s="52"/>
      <c r="AV160" s="52"/>
      <c r="AW160" s="52"/>
    </row>
    <row r="161" spans="1:49" ht="13" x14ac:dyDescent="0.3">
      <c r="A161" s="23">
        <f>'4JSON'!A155</f>
        <v>21110</v>
      </c>
      <c r="B161" s="20" t="str">
        <f>'4JSON'!B155</f>
        <v>Biologists</v>
      </c>
      <c r="C161" s="24" t="str">
        <f>UPPER('4JSON'!D155)</f>
        <v>IOD</v>
      </c>
      <c r="D161" s="24"/>
      <c r="E161" s="24"/>
      <c r="F161" s="24"/>
      <c r="G161" s="24"/>
      <c r="H161" s="24"/>
      <c r="I161" s="24"/>
      <c r="J161" s="24"/>
      <c r="K161" s="24"/>
      <c r="L161" s="24"/>
      <c r="M161" s="53"/>
      <c r="N161" s="56"/>
      <c r="P161" s="51"/>
      <c r="Q161" s="51"/>
      <c r="S161" s="51"/>
      <c r="T161" s="51"/>
      <c r="AF161" s="51"/>
      <c r="AG161" s="51"/>
      <c r="AH161" s="51"/>
      <c r="AI161" s="52"/>
      <c r="AJ161" s="52"/>
      <c r="AK161" s="52"/>
      <c r="AL161" s="51"/>
      <c r="AM161" s="51"/>
      <c r="AN161" s="51"/>
      <c r="AO161" s="52"/>
      <c r="AP161" s="52"/>
      <c r="AQ161" s="52"/>
      <c r="AR161" s="51"/>
      <c r="AS161" s="51"/>
      <c r="AT161" s="51"/>
      <c r="AU161" s="52"/>
      <c r="AV161" s="52"/>
      <c r="AW161" s="52"/>
    </row>
    <row r="162" spans="1:49" ht="13" x14ac:dyDescent="0.3">
      <c r="A162" s="23">
        <f>'4JSON'!A156</f>
        <v>21399</v>
      </c>
      <c r="B162" s="20" t="str">
        <f>'4JSON'!B156</f>
        <v>Biomedical Engineers</v>
      </c>
      <c r="C162" s="24" t="str">
        <f>UPPER('4JSON'!D156)</f>
        <v>IOD</v>
      </c>
      <c r="D162" s="24"/>
      <c r="E162" s="24"/>
      <c r="F162" s="24"/>
      <c r="G162" s="24"/>
      <c r="H162" s="24"/>
      <c r="I162" s="24"/>
      <c r="J162" s="24"/>
      <c r="K162" s="24"/>
      <c r="L162" s="24"/>
      <c r="M162" s="53"/>
      <c r="N162" s="56"/>
      <c r="P162" s="51"/>
      <c r="Q162" s="51"/>
      <c r="S162" s="51"/>
      <c r="T162" s="51"/>
      <c r="AF162" s="51"/>
      <c r="AG162" s="51"/>
      <c r="AH162" s="51"/>
      <c r="AI162" s="52"/>
      <c r="AJ162" s="52"/>
      <c r="AK162" s="52"/>
      <c r="AL162" s="51"/>
      <c r="AM162" s="51"/>
      <c r="AN162" s="51"/>
      <c r="AO162" s="52"/>
      <c r="AP162" s="52"/>
      <c r="AQ162" s="52"/>
      <c r="AR162" s="51"/>
      <c r="AS162" s="51"/>
      <c r="AT162" s="51"/>
      <c r="AU162" s="52"/>
      <c r="AV162" s="52"/>
      <c r="AW162" s="52"/>
    </row>
    <row r="163" spans="1:49" ht="13" x14ac:dyDescent="0.3">
      <c r="A163" s="23">
        <f>'4JSON'!A157</f>
        <v>21320</v>
      </c>
      <c r="B163" s="20" t="str">
        <f>'4JSON'!B157</f>
        <v>Chemical Engineers</v>
      </c>
      <c r="C163" s="24" t="str">
        <f>UPPER('4JSON'!D157)</f>
        <v>IOD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53"/>
      <c r="N163" s="56"/>
      <c r="P163" s="51"/>
      <c r="Q163" s="51"/>
      <c r="S163" s="51"/>
      <c r="T163" s="51"/>
      <c r="AF163" s="51"/>
      <c r="AG163" s="51"/>
      <c r="AH163" s="51"/>
      <c r="AI163" s="52"/>
      <c r="AJ163" s="52"/>
      <c r="AK163" s="52"/>
      <c r="AL163" s="51"/>
      <c r="AM163" s="51"/>
      <c r="AN163" s="51"/>
      <c r="AO163" s="52"/>
      <c r="AP163" s="52"/>
      <c r="AQ163" s="52"/>
      <c r="AR163" s="51"/>
      <c r="AS163" s="51"/>
      <c r="AT163" s="51"/>
      <c r="AU163" s="52"/>
      <c r="AV163" s="52"/>
      <c r="AW163" s="52"/>
    </row>
    <row r="164" spans="1:49" ht="13" x14ac:dyDescent="0.3">
      <c r="A164" s="23">
        <f>'4JSON'!A158</f>
        <v>21101</v>
      </c>
      <c r="B164" s="20" t="str">
        <f>'4JSON'!B158</f>
        <v>Chemists</v>
      </c>
      <c r="C164" s="24" t="str">
        <f>UPPER('4JSON'!D158)</f>
        <v>IOD</v>
      </c>
      <c r="D164" s="24"/>
      <c r="E164" s="24"/>
      <c r="F164" s="24"/>
      <c r="G164" s="24"/>
      <c r="H164" s="24"/>
      <c r="I164" s="24"/>
      <c r="J164" s="24"/>
      <c r="K164" s="24"/>
      <c r="L164" s="24"/>
      <c r="M164" s="53"/>
      <c r="N164" s="56"/>
      <c r="P164" s="51"/>
      <c r="Q164" s="51"/>
      <c r="S164" s="51"/>
      <c r="T164" s="51"/>
      <c r="AF164" s="51"/>
      <c r="AG164" s="51"/>
      <c r="AH164" s="51"/>
      <c r="AI164" s="52"/>
      <c r="AJ164" s="52"/>
      <c r="AK164" s="52"/>
      <c r="AL164" s="51"/>
      <c r="AM164" s="51"/>
      <c r="AN164" s="51"/>
      <c r="AO164" s="52"/>
      <c r="AP164" s="52"/>
      <c r="AQ164" s="52"/>
      <c r="AR164" s="51"/>
      <c r="AS164" s="51"/>
      <c r="AT164" s="51"/>
      <c r="AU164" s="52"/>
      <c r="AV164" s="52"/>
      <c r="AW164" s="52"/>
    </row>
    <row r="165" spans="1:49" ht="13" x14ac:dyDescent="0.3">
      <c r="A165" s="23">
        <f>'4JSON'!A159</f>
        <v>21300</v>
      </c>
      <c r="B165" s="20" t="str">
        <f>'4JSON'!B159</f>
        <v>Civil Engineers</v>
      </c>
      <c r="C165" s="24" t="str">
        <f>UPPER('4JSON'!D159)</f>
        <v>IOD</v>
      </c>
      <c r="D165" s="24"/>
      <c r="E165" s="24"/>
      <c r="F165" s="24"/>
      <c r="G165" s="24"/>
      <c r="H165" s="24"/>
      <c r="I165" s="24"/>
      <c r="J165" s="24"/>
      <c r="K165" s="24"/>
      <c r="L165" s="24"/>
      <c r="M165" s="53"/>
      <c r="N165" s="56"/>
      <c r="P165" s="51"/>
      <c r="Q165" s="51"/>
      <c r="S165" s="51"/>
      <c r="T165" s="51"/>
      <c r="AF165" s="51"/>
      <c r="AG165" s="51"/>
      <c r="AH165" s="51"/>
      <c r="AI165" s="52"/>
      <c r="AJ165" s="52"/>
      <c r="AK165" s="52"/>
      <c r="AL165" s="51"/>
      <c r="AM165" s="51"/>
      <c r="AN165" s="51"/>
      <c r="AO165" s="52"/>
      <c r="AP165" s="52"/>
      <c r="AQ165" s="52"/>
      <c r="AR165" s="51"/>
      <c r="AS165" s="51"/>
      <c r="AT165" s="51"/>
      <c r="AU165" s="52"/>
      <c r="AV165" s="52"/>
      <c r="AW165" s="52"/>
    </row>
    <row r="166" spans="1:49" ht="13" x14ac:dyDescent="0.3">
      <c r="A166" s="23">
        <f>'4JSON'!A160</f>
        <v>21311</v>
      </c>
      <c r="B166" s="20" t="str">
        <f>'4JSON'!B160</f>
        <v>Computer and Telecommunications Hardware Engineers</v>
      </c>
      <c r="C166" s="24" t="str">
        <f>UPPER('4JSON'!D160)</f>
        <v>IOD</v>
      </c>
      <c r="D166" s="24"/>
      <c r="E166" s="24"/>
      <c r="F166" s="24"/>
      <c r="G166" s="24"/>
      <c r="H166" s="24"/>
      <c r="I166" s="24"/>
      <c r="J166" s="24"/>
      <c r="K166" s="24"/>
      <c r="L166" s="24"/>
      <c r="M166" s="53"/>
      <c r="N166" s="56"/>
      <c r="P166" s="51"/>
      <c r="Q166" s="51"/>
      <c r="S166" s="51"/>
      <c r="T166" s="51"/>
      <c r="AF166" s="51"/>
      <c r="AG166" s="51"/>
      <c r="AH166" s="51"/>
      <c r="AI166" s="52"/>
      <c r="AJ166" s="52"/>
      <c r="AK166" s="52"/>
      <c r="AL166" s="51"/>
      <c r="AM166" s="51"/>
      <c r="AN166" s="51"/>
      <c r="AO166" s="52"/>
      <c r="AP166" s="52"/>
      <c r="AQ166" s="52"/>
      <c r="AR166" s="51"/>
      <c r="AS166" s="51"/>
      <c r="AT166" s="51"/>
      <c r="AU166" s="52"/>
      <c r="AV166" s="52"/>
      <c r="AW166" s="52"/>
    </row>
    <row r="167" spans="1:49" ht="13" x14ac:dyDescent="0.3">
      <c r="A167" s="23">
        <f>'4JSON'!A161</f>
        <v>21310</v>
      </c>
      <c r="B167" s="20" t="str">
        <f>'4JSON'!B161</f>
        <v>Electrical and Electronics Engineers</v>
      </c>
      <c r="C167" s="24" t="str">
        <f>UPPER('4JSON'!D161)</f>
        <v>IOD</v>
      </c>
      <c r="D167" s="24"/>
      <c r="E167" s="24"/>
      <c r="F167" s="24"/>
      <c r="G167" s="24"/>
      <c r="H167" s="24"/>
      <c r="I167" s="24"/>
      <c r="J167" s="24"/>
      <c r="K167" s="24"/>
      <c r="L167" s="24"/>
      <c r="M167" s="53"/>
      <c r="N167" s="56"/>
      <c r="P167" s="51"/>
      <c r="Q167" s="51"/>
      <c r="S167" s="51"/>
      <c r="T167" s="51"/>
      <c r="AF167" s="51"/>
      <c r="AG167" s="51"/>
      <c r="AH167" s="51"/>
      <c r="AI167" s="52"/>
      <c r="AJ167" s="52"/>
      <c r="AK167" s="52"/>
      <c r="AL167" s="51"/>
      <c r="AM167" s="51"/>
      <c r="AN167" s="51"/>
      <c r="AO167" s="52"/>
      <c r="AP167" s="52"/>
      <c r="AQ167" s="52"/>
      <c r="AR167" s="51"/>
      <c r="AS167" s="51"/>
      <c r="AT167" s="51"/>
      <c r="AU167" s="52"/>
      <c r="AV167" s="52"/>
      <c r="AW167" s="52"/>
    </row>
    <row r="168" spans="1:49" ht="13" x14ac:dyDescent="0.3">
      <c r="A168" s="23">
        <f>'4JSON'!A162</f>
        <v>21399</v>
      </c>
      <c r="B168" s="20" t="str">
        <f>'4JSON'!B162</f>
        <v>Engineering Physicists and Engineering Scientists</v>
      </c>
      <c r="C168" s="24" t="str">
        <f>UPPER('4JSON'!D162)</f>
        <v>IOD</v>
      </c>
      <c r="D168" s="24"/>
      <c r="E168" s="24"/>
      <c r="F168" s="24"/>
      <c r="G168" s="24"/>
      <c r="H168" s="24"/>
      <c r="I168" s="24"/>
      <c r="J168" s="24"/>
      <c r="K168" s="24"/>
      <c r="L168" s="24"/>
      <c r="M168" s="53"/>
      <c r="N168" s="56"/>
      <c r="P168" s="51"/>
      <c r="Q168" s="51"/>
      <c r="S168" s="51"/>
      <c r="T168" s="51"/>
      <c r="AF168" s="51"/>
      <c r="AG168" s="51"/>
      <c r="AH168" s="51"/>
      <c r="AI168" s="52"/>
      <c r="AJ168" s="52"/>
      <c r="AK168" s="52"/>
      <c r="AL168" s="51"/>
      <c r="AM168" s="51"/>
      <c r="AN168" s="51"/>
      <c r="AO168" s="52"/>
      <c r="AP168" s="52"/>
      <c r="AQ168" s="52"/>
      <c r="AR168" s="51"/>
      <c r="AS168" s="51"/>
      <c r="AT168" s="51"/>
      <c r="AU168" s="52"/>
      <c r="AV168" s="52"/>
      <c r="AW168" s="52"/>
    </row>
    <row r="169" spans="1:49" ht="13" x14ac:dyDescent="0.3">
      <c r="A169" s="23">
        <f>'4JSON'!A163</f>
        <v>21331</v>
      </c>
      <c r="B169" s="20" t="str">
        <f>'4JSON'!B163</f>
        <v>Geological Engineers</v>
      </c>
      <c r="C169" s="24" t="str">
        <f>UPPER('4JSON'!D163)</f>
        <v>IOD</v>
      </c>
      <c r="D169" s="24"/>
      <c r="E169" s="24"/>
      <c r="F169" s="24"/>
      <c r="G169" s="24"/>
      <c r="H169" s="24"/>
      <c r="I169" s="24"/>
      <c r="J169" s="24"/>
      <c r="K169" s="24"/>
      <c r="L169" s="24"/>
      <c r="M169" s="53"/>
      <c r="N169" s="56"/>
      <c r="P169" s="51"/>
      <c r="Q169" s="51"/>
      <c r="S169" s="51"/>
      <c r="T169" s="51"/>
      <c r="AF169" s="51"/>
      <c r="AG169" s="51"/>
      <c r="AH169" s="51"/>
      <c r="AI169" s="52"/>
      <c r="AJ169" s="52"/>
      <c r="AK169" s="52"/>
      <c r="AL169" s="51"/>
      <c r="AM169" s="51"/>
      <c r="AN169" s="51"/>
      <c r="AO169" s="52"/>
      <c r="AP169" s="52"/>
      <c r="AQ169" s="52"/>
      <c r="AR169" s="51"/>
      <c r="AS169" s="51"/>
      <c r="AT169" s="51"/>
      <c r="AU169" s="52"/>
      <c r="AV169" s="52"/>
      <c r="AW169" s="52"/>
    </row>
    <row r="170" spans="1:49" ht="13" x14ac:dyDescent="0.3">
      <c r="A170" s="23">
        <f>'4JSON'!A164</f>
        <v>21102</v>
      </c>
      <c r="B170" s="20" t="str">
        <f>'4JSON'!B164</f>
        <v>Geologists, Geochemists and Geophysicists</v>
      </c>
      <c r="C170" s="24" t="str">
        <f>UPPER('4JSON'!D164)</f>
        <v>IOD</v>
      </c>
      <c r="D170" s="24"/>
      <c r="E170" s="24"/>
      <c r="F170" s="24"/>
      <c r="G170" s="24"/>
      <c r="H170" s="24"/>
      <c r="I170" s="24"/>
      <c r="J170" s="24"/>
      <c r="K170" s="24"/>
      <c r="L170" s="24"/>
      <c r="M170" s="53"/>
      <c r="N170" s="56"/>
      <c r="P170" s="51"/>
      <c r="Q170" s="51"/>
      <c r="S170" s="51"/>
      <c r="T170" s="51"/>
      <c r="AF170" s="51"/>
      <c r="AG170" s="51"/>
      <c r="AH170" s="51"/>
      <c r="AI170" s="52"/>
      <c r="AJ170" s="52"/>
      <c r="AK170" s="52"/>
      <c r="AL170" s="51"/>
      <c r="AM170" s="51"/>
      <c r="AN170" s="51"/>
      <c r="AO170" s="52"/>
      <c r="AP170" s="52"/>
      <c r="AQ170" s="52"/>
      <c r="AR170" s="51"/>
      <c r="AS170" s="51"/>
      <c r="AT170" s="51"/>
      <c r="AU170" s="52"/>
      <c r="AV170" s="52"/>
      <c r="AW170" s="52"/>
    </row>
    <row r="171" spans="1:49" ht="13" x14ac:dyDescent="0.3">
      <c r="A171" s="23">
        <f>'4JSON'!A165</f>
        <v>21321</v>
      </c>
      <c r="B171" s="20" t="str">
        <f>'4JSON'!B165</f>
        <v>Industrial and Manufacturing Engineers</v>
      </c>
      <c r="C171" s="24" t="str">
        <f>UPPER('4JSON'!D165)</f>
        <v>IOD</v>
      </c>
      <c r="D171" s="24"/>
      <c r="E171" s="24"/>
      <c r="F171" s="24"/>
      <c r="G171" s="24"/>
      <c r="H171" s="24"/>
      <c r="I171" s="24"/>
      <c r="J171" s="24"/>
      <c r="K171" s="24"/>
      <c r="L171" s="24"/>
      <c r="M171" s="53"/>
      <c r="N171" s="56"/>
      <c r="P171" s="51"/>
      <c r="Q171" s="51"/>
      <c r="S171" s="51"/>
      <c r="T171" s="51"/>
      <c r="AF171" s="51"/>
      <c r="AG171" s="51"/>
      <c r="AH171" s="51"/>
      <c r="AI171" s="52"/>
      <c r="AJ171" s="52"/>
      <c r="AK171" s="52"/>
      <c r="AL171" s="51"/>
      <c r="AM171" s="51"/>
      <c r="AN171" s="51"/>
      <c r="AO171" s="52"/>
      <c r="AP171" s="52"/>
      <c r="AQ171" s="52"/>
      <c r="AR171" s="51"/>
      <c r="AS171" s="51"/>
      <c r="AT171" s="51"/>
      <c r="AU171" s="52"/>
      <c r="AV171" s="52"/>
      <c r="AW171" s="52"/>
    </row>
    <row r="172" spans="1:49" ht="13" x14ac:dyDescent="0.3">
      <c r="A172" s="23">
        <f>'4JSON'!A166</f>
        <v>21203</v>
      </c>
      <c r="B172" s="20" t="str">
        <f>'4JSON'!B166</f>
        <v>Land Surveyors</v>
      </c>
      <c r="C172" s="24" t="str">
        <f>UPPER('4JSON'!D166)</f>
        <v>IOD</v>
      </c>
      <c r="D172" s="24"/>
      <c r="E172" s="24"/>
      <c r="F172" s="24"/>
      <c r="G172" s="24"/>
      <c r="H172" s="24"/>
      <c r="I172" s="24"/>
      <c r="J172" s="24"/>
      <c r="K172" s="24"/>
      <c r="L172" s="24"/>
      <c r="M172" s="53"/>
      <c r="N172" s="56"/>
      <c r="P172" s="51"/>
      <c r="Q172" s="51"/>
      <c r="S172" s="51"/>
      <c r="T172" s="51"/>
      <c r="AF172" s="51"/>
      <c r="AG172" s="51"/>
      <c r="AH172" s="51"/>
      <c r="AI172" s="52"/>
      <c r="AJ172" s="52"/>
      <c r="AK172" s="52"/>
      <c r="AL172" s="51"/>
      <c r="AM172" s="51"/>
      <c r="AN172" s="51"/>
      <c r="AO172" s="52"/>
      <c r="AP172" s="52"/>
      <c r="AQ172" s="52"/>
      <c r="AR172" s="51"/>
      <c r="AS172" s="51"/>
      <c r="AT172" s="51"/>
      <c r="AU172" s="52"/>
      <c r="AV172" s="52"/>
      <c r="AW172" s="52"/>
    </row>
    <row r="173" spans="1:49" ht="13" x14ac:dyDescent="0.3">
      <c r="A173" s="23">
        <f>'4JSON'!A167</f>
        <v>21399</v>
      </c>
      <c r="B173" s="20" t="str">
        <f>'4JSON'!B167</f>
        <v>Marine and Naval Engineers</v>
      </c>
      <c r="C173" s="24" t="str">
        <f>UPPER('4JSON'!D167)</f>
        <v>IOD</v>
      </c>
      <c r="D173" s="24"/>
      <c r="E173" s="24"/>
      <c r="F173" s="24"/>
      <c r="G173" s="24"/>
      <c r="H173" s="24"/>
      <c r="I173" s="24"/>
      <c r="J173" s="24"/>
      <c r="K173" s="24"/>
      <c r="L173" s="24"/>
      <c r="M173" s="53"/>
      <c r="N173" s="56"/>
      <c r="P173" s="51"/>
      <c r="Q173" s="51"/>
      <c r="S173" s="51"/>
      <c r="T173" s="51"/>
      <c r="AF173" s="51"/>
      <c r="AG173" s="51"/>
      <c r="AH173" s="51"/>
      <c r="AI173" s="52"/>
      <c r="AJ173" s="52"/>
      <c r="AK173" s="52"/>
      <c r="AL173" s="51"/>
      <c r="AM173" s="51"/>
      <c r="AN173" s="51"/>
      <c r="AO173" s="52"/>
      <c r="AP173" s="52"/>
      <c r="AQ173" s="52"/>
      <c r="AR173" s="51"/>
      <c r="AS173" s="51"/>
      <c r="AT173" s="51"/>
      <c r="AU173" s="52"/>
      <c r="AV173" s="52"/>
      <c r="AW173" s="52"/>
    </row>
    <row r="174" spans="1:49" ht="13" x14ac:dyDescent="0.3">
      <c r="A174" s="23">
        <f>'4JSON'!A168</f>
        <v>21109</v>
      </c>
      <c r="B174" s="20" t="str">
        <f>'4JSON'!B168</f>
        <v>Materials Scientists</v>
      </c>
      <c r="C174" s="24" t="str">
        <f>UPPER('4JSON'!D168)</f>
        <v>IOD</v>
      </c>
      <c r="D174" s="24"/>
      <c r="E174" s="24"/>
      <c r="F174" s="24"/>
      <c r="G174" s="24"/>
      <c r="H174" s="24"/>
      <c r="I174" s="24"/>
      <c r="J174" s="24"/>
      <c r="K174" s="24"/>
      <c r="L174" s="24"/>
      <c r="M174" s="53"/>
      <c r="N174" s="56"/>
      <c r="P174" s="51"/>
      <c r="Q174" s="51"/>
      <c r="S174" s="51"/>
      <c r="T174" s="51"/>
      <c r="AF174" s="51"/>
      <c r="AG174" s="51"/>
      <c r="AH174" s="51"/>
      <c r="AI174" s="52"/>
      <c r="AJ174" s="52"/>
      <c r="AK174" s="52"/>
      <c r="AL174" s="51"/>
      <c r="AM174" s="51"/>
      <c r="AN174" s="51"/>
      <c r="AO174" s="52"/>
      <c r="AP174" s="52"/>
      <c r="AQ174" s="52"/>
      <c r="AR174" s="51"/>
      <c r="AS174" s="51"/>
      <c r="AT174" s="51"/>
      <c r="AU174" s="52"/>
      <c r="AV174" s="52"/>
      <c r="AW174" s="52"/>
    </row>
    <row r="175" spans="1:49" ht="13" x14ac:dyDescent="0.3">
      <c r="A175" s="23">
        <f>'4JSON'!A169</f>
        <v>21301</v>
      </c>
      <c r="B175" s="20" t="str">
        <f>'4JSON'!B169</f>
        <v>Mechanical Engineers</v>
      </c>
      <c r="C175" s="24" t="str">
        <f>UPPER('4JSON'!D169)</f>
        <v>IOD</v>
      </c>
      <c r="D175" s="24"/>
      <c r="E175" s="24"/>
      <c r="F175" s="24"/>
      <c r="G175" s="24"/>
      <c r="H175" s="24"/>
      <c r="I175" s="24"/>
      <c r="J175" s="24"/>
      <c r="K175" s="24"/>
      <c r="L175" s="24"/>
      <c r="M175" s="53"/>
      <c r="N175" s="56"/>
      <c r="P175" s="51"/>
      <c r="Q175" s="51"/>
      <c r="S175" s="51"/>
      <c r="T175" s="51"/>
      <c r="AF175" s="51"/>
      <c r="AG175" s="51"/>
      <c r="AH175" s="51"/>
      <c r="AI175" s="52"/>
      <c r="AJ175" s="52"/>
      <c r="AK175" s="52"/>
      <c r="AL175" s="51"/>
      <c r="AM175" s="51"/>
      <c r="AN175" s="51"/>
      <c r="AO175" s="52"/>
      <c r="AP175" s="52"/>
      <c r="AQ175" s="52"/>
      <c r="AR175" s="51"/>
      <c r="AS175" s="51"/>
      <c r="AT175" s="51"/>
      <c r="AU175" s="52"/>
      <c r="AV175" s="52"/>
      <c r="AW175" s="52"/>
    </row>
    <row r="176" spans="1:49" ht="13" x14ac:dyDescent="0.3">
      <c r="A176" s="23">
        <f>'4JSON'!A170</f>
        <v>21322</v>
      </c>
      <c r="B176" s="20" t="str">
        <f>'4JSON'!B170</f>
        <v>Metallurgical and Materials Engineers</v>
      </c>
      <c r="C176" s="24" t="str">
        <f>UPPER('4JSON'!D170)</f>
        <v>IOD</v>
      </c>
      <c r="D176" s="24"/>
      <c r="E176" s="24"/>
      <c r="F176" s="24"/>
      <c r="G176" s="24"/>
      <c r="H176" s="24"/>
      <c r="I176" s="24"/>
      <c r="J176" s="24"/>
      <c r="K176" s="24"/>
      <c r="L176" s="24"/>
      <c r="M176" s="53"/>
      <c r="N176" s="56"/>
      <c r="P176" s="51"/>
      <c r="Q176" s="51"/>
      <c r="S176" s="51"/>
      <c r="T176" s="51"/>
      <c r="AF176" s="51"/>
      <c r="AG176" s="51"/>
      <c r="AH176" s="51"/>
      <c r="AI176" s="52"/>
      <c r="AJ176" s="52"/>
      <c r="AK176" s="52"/>
      <c r="AL176" s="51"/>
      <c r="AM176" s="51"/>
      <c r="AN176" s="51"/>
      <c r="AO176" s="52"/>
      <c r="AP176" s="52"/>
      <c r="AQ176" s="52"/>
      <c r="AR176" s="51"/>
      <c r="AS176" s="51"/>
      <c r="AT176" s="51"/>
      <c r="AU176" s="52"/>
      <c r="AV176" s="52"/>
      <c r="AW176" s="52"/>
    </row>
    <row r="177" spans="1:49" ht="13" x14ac:dyDescent="0.3">
      <c r="A177" s="23">
        <f>'4JSON'!A171</f>
        <v>21109</v>
      </c>
      <c r="B177" s="20" t="str">
        <f>'4JSON'!B171</f>
        <v>Metallurgists</v>
      </c>
      <c r="C177" s="24" t="str">
        <f>UPPER('4JSON'!D171)</f>
        <v>IOD</v>
      </c>
      <c r="D177" s="24"/>
      <c r="E177" s="24"/>
      <c r="F177" s="24"/>
      <c r="G177" s="24"/>
      <c r="H177" s="24"/>
      <c r="I177" s="24"/>
      <c r="J177" s="24"/>
      <c r="K177" s="24"/>
      <c r="L177" s="24"/>
      <c r="M177" s="53"/>
      <c r="N177" s="56"/>
      <c r="P177" s="51"/>
      <c r="Q177" s="51"/>
      <c r="S177" s="51"/>
      <c r="T177" s="51"/>
      <c r="AF177" s="51"/>
      <c r="AG177" s="51"/>
      <c r="AH177" s="51"/>
      <c r="AI177" s="52"/>
      <c r="AJ177" s="52"/>
      <c r="AK177" s="52"/>
      <c r="AL177" s="51"/>
      <c r="AM177" s="51"/>
      <c r="AN177" s="51"/>
      <c r="AO177" s="52"/>
      <c r="AP177" s="52"/>
      <c r="AQ177" s="52"/>
      <c r="AR177" s="51"/>
      <c r="AS177" s="51"/>
      <c r="AT177" s="51"/>
      <c r="AU177" s="52"/>
      <c r="AV177" s="52"/>
      <c r="AW177" s="52"/>
    </row>
    <row r="178" spans="1:49" ht="13" x14ac:dyDescent="0.3">
      <c r="A178" s="23">
        <f>'4JSON'!A172</f>
        <v>21103</v>
      </c>
      <c r="B178" s="20" t="str">
        <f>'4JSON'!B172</f>
        <v>Meteorologists</v>
      </c>
      <c r="C178" s="24" t="str">
        <f>UPPER('4JSON'!D172)</f>
        <v>IOD</v>
      </c>
      <c r="D178" s="24"/>
      <c r="E178" s="24"/>
      <c r="F178" s="24"/>
      <c r="G178" s="24"/>
      <c r="H178" s="24"/>
      <c r="I178" s="24"/>
      <c r="J178" s="24"/>
      <c r="K178" s="24"/>
      <c r="L178" s="24"/>
      <c r="M178" s="53"/>
      <c r="N178" s="56"/>
      <c r="P178" s="51"/>
      <c r="Q178" s="51"/>
      <c r="S178" s="51"/>
      <c r="T178" s="51"/>
      <c r="AF178" s="51"/>
      <c r="AG178" s="51"/>
      <c r="AH178" s="51"/>
      <c r="AI178" s="52"/>
      <c r="AJ178" s="52"/>
      <c r="AK178" s="52"/>
      <c r="AL178" s="51"/>
      <c r="AM178" s="51"/>
      <c r="AN178" s="51"/>
      <c r="AO178" s="52"/>
      <c r="AP178" s="52"/>
      <c r="AQ178" s="52"/>
      <c r="AR178" s="51"/>
      <c r="AS178" s="51"/>
      <c r="AT178" s="51"/>
      <c r="AU178" s="52"/>
      <c r="AV178" s="52"/>
      <c r="AW178" s="52"/>
    </row>
    <row r="179" spans="1:49" ht="13" x14ac:dyDescent="0.3">
      <c r="A179" s="23">
        <f>'4JSON'!A173</f>
        <v>21110</v>
      </c>
      <c r="B179" s="20" t="str">
        <f>'4JSON'!B173</f>
        <v>Microbiologists and Cell and Molecular Biologists</v>
      </c>
      <c r="C179" s="24" t="str">
        <f>UPPER('4JSON'!D173)</f>
        <v>IOD</v>
      </c>
      <c r="D179" s="24"/>
      <c r="E179" s="24"/>
      <c r="F179" s="24"/>
      <c r="G179" s="24"/>
      <c r="H179" s="24"/>
      <c r="I179" s="24"/>
      <c r="J179" s="24"/>
      <c r="K179" s="24"/>
      <c r="L179" s="24"/>
      <c r="M179" s="53"/>
      <c r="N179" s="56"/>
      <c r="P179" s="51"/>
      <c r="Q179" s="51"/>
      <c r="S179" s="51"/>
      <c r="T179" s="51"/>
      <c r="AF179" s="51"/>
      <c r="AG179" s="51"/>
      <c r="AH179" s="51"/>
      <c r="AI179" s="52"/>
      <c r="AJ179" s="52"/>
      <c r="AK179" s="52"/>
      <c r="AL179" s="51"/>
      <c r="AM179" s="51"/>
      <c r="AN179" s="51"/>
      <c r="AO179" s="52"/>
      <c r="AP179" s="52"/>
      <c r="AQ179" s="52"/>
      <c r="AR179" s="51"/>
      <c r="AS179" s="51"/>
      <c r="AT179" s="51"/>
      <c r="AU179" s="52"/>
      <c r="AV179" s="52"/>
      <c r="AW179" s="52"/>
    </row>
    <row r="180" spans="1:49" ht="13" x14ac:dyDescent="0.3">
      <c r="A180" s="23">
        <f>'4JSON'!A174</f>
        <v>21330</v>
      </c>
      <c r="B180" s="20" t="str">
        <f>'4JSON'!B174</f>
        <v>Mining Engineers</v>
      </c>
      <c r="C180" s="24" t="str">
        <f>UPPER('4JSON'!D174)</f>
        <v>IOD</v>
      </c>
      <c r="D180" s="24"/>
      <c r="E180" s="24"/>
      <c r="F180" s="24"/>
      <c r="G180" s="24"/>
      <c r="H180" s="24"/>
      <c r="I180" s="24"/>
      <c r="J180" s="24"/>
      <c r="K180" s="24"/>
      <c r="L180" s="24"/>
      <c r="M180" s="53"/>
      <c r="N180" s="56"/>
      <c r="P180" s="51"/>
      <c r="Q180" s="51"/>
      <c r="S180" s="51"/>
      <c r="T180" s="51"/>
      <c r="AF180" s="51"/>
      <c r="AG180" s="51"/>
      <c r="AH180" s="51"/>
      <c r="AI180" s="52"/>
      <c r="AJ180" s="52"/>
      <c r="AK180" s="52"/>
      <c r="AL180" s="51"/>
      <c r="AM180" s="51"/>
      <c r="AN180" s="51"/>
      <c r="AO180" s="52"/>
      <c r="AP180" s="52"/>
      <c r="AQ180" s="52"/>
      <c r="AR180" s="51"/>
      <c r="AS180" s="51"/>
      <c r="AT180" s="51"/>
      <c r="AU180" s="52"/>
      <c r="AV180" s="52"/>
      <c r="AW180" s="52"/>
    </row>
    <row r="181" spans="1:49" ht="13" x14ac:dyDescent="0.3">
      <c r="A181" s="23">
        <f>'4JSON'!A175</f>
        <v>31303</v>
      </c>
      <c r="B181" s="20" t="str">
        <f>'4JSON'!B175</f>
        <v>Orthoptists</v>
      </c>
      <c r="C181" s="24" t="str">
        <f>UPPER('4JSON'!D175)</f>
        <v>IOD</v>
      </c>
      <c r="D181" s="24"/>
      <c r="E181" s="24"/>
      <c r="F181" s="24"/>
      <c r="G181" s="24"/>
      <c r="H181" s="24"/>
      <c r="I181" s="24"/>
      <c r="J181" s="24"/>
      <c r="K181" s="24"/>
      <c r="L181" s="24"/>
      <c r="M181" s="53"/>
      <c r="N181" s="56"/>
      <c r="P181" s="51"/>
      <c r="Q181" s="51"/>
      <c r="S181" s="51"/>
      <c r="T181" s="51"/>
      <c r="AF181" s="51"/>
      <c r="AG181" s="51"/>
      <c r="AH181" s="51"/>
      <c r="AI181" s="52"/>
      <c r="AJ181" s="52"/>
      <c r="AK181" s="52"/>
      <c r="AL181" s="51"/>
      <c r="AM181" s="51"/>
      <c r="AN181" s="51"/>
      <c r="AO181" s="52"/>
      <c r="AP181" s="52"/>
      <c r="AQ181" s="52"/>
      <c r="AR181" s="51"/>
      <c r="AS181" s="51"/>
      <c r="AT181" s="51"/>
      <c r="AU181" s="52"/>
      <c r="AV181" s="52"/>
      <c r="AW181" s="52"/>
    </row>
    <row r="182" spans="1:49" ht="13" x14ac:dyDescent="0.3">
      <c r="A182" s="23">
        <f>'4JSON'!A176</f>
        <v>21332</v>
      </c>
      <c r="B182" s="20" t="str">
        <f>'4JSON'!B176</f>
        <v>Petroleum Engineers</v>
      </c>
      <c r="C182" s="24" t="str">
        <f>UPPER('4JSON'!D176)</f>
        <v>IOD</v>
      </c>
      <c r="D182" s="24"/>
      <c r="E182" s="24"/>
      <c r="F182" s="24"/>
      <c r="G182" s="24"/>
      <c r="H182" s="24"/>
      <c r="I182" s="24"/>
      <c r="J182" s="24"/>
      <c r="K182" s="24"/>
      <c r="L182" s="24"/>
      <c r="M182" s="53"/>
      <c r="N182" s="56"/>
      <c r="P182" s="51"/>
      <c r="Q182" s="51"/>
      <c r="S182" s="51"/>
      <c r="T182" s="51"/>
      <c r="AF182" s="51"/>
      <c r="AG182" s="51"/>
      <c r="AH182" s="51"/>
      <c r="AI182" s="52"/>
      <c r="AJ182" s="52"/>
      <c r="AK182" s="52"/>
      <c r="AL182" s="51"/>
      <c r="AM182" s="51"/>
      <c r="AN182" s="51"/>
      <c r="AO182" s="52"/>
      <c r="AP182" s="52"/>
      <c r="AQ182" s="52"/>
      <c r="AR182" s="51"/>
      <c r="AS182" s="51"/>
      <c r="AT182" s="51"/>
      <c r="AU182" s="52"/>
      <c r="AV182" s="52"/>
      <c r="AW182" s="52"/>
    </row>
    <row r="183" spans="1:49" ht="13" x14ac:dyDescent="0.3">
      <c r="A183" s="23">
        <f>'4JSON'!A177</f>
        <v>21100</v>
      </c>
      <c r="B183" s="20" t="str">
        <f>'4JSON'!B177</f>
        <v>Physicists</v>
      </c>
      <c r="C183" s="24" t="str">
        <f>UPPER('4JSON'!D177)</f>
        <v>IOD</v>
      </c>
      <c r="D183" s="24"/>
      <c r="E183" s="24"/>
      <c r="F183" s="24"/>
      <c r="G183" s="24"/>
      <c r="H183" s="24"/>
      <c r="I183" s="24"/>
      <c r="J183" s="24"/>
      <c r="K183" s="24"/>
      <c r="L183" s="24"/>
      <c r="M183" s="53"/>
      <c r="N183" s="56"/>
      <c r="P183" s="51"/>
      <c r="Q183" s="51"/>
      <c r="S183" s="51"/>
      <c r="T183" s="51"/>
      <c r="AF183" s="51"/>
      <c r="AG183" s="51"/>
      <c r="AH183" s="51"/>
      <c r="AI183" s="52"/>
      <c r="AJ183" s="52"/>
      <c r="AK183" s="52"/>
      <c r="AL183" s="51"/>
      <c r="AM183" s="51"/>
      <c r="AN183" s="51"/>
      <c r="AO183" s="52"/>
      <c r="AP183" s="52"/>
      <c r="AQ183" s="52"/>
      <c r="AR183" s="51"/>
      <c r="AS183" s="51"/>
      <c r="AT183" s="51"/>
      <c r="AU183" s="52"/>
      <c r="AV183" s="52"/>
      <c r="AW183" s="52"/>
    </row>
    <row r="184" spans="1:49" ht="13" x14ac:dyDescent="0.3">
      <c r="A184" s="23">
        <f>'4JSON'!A178</f>
        <v>21109</v>
      </c>
      <c r="B184" s="20" t="str">
        <f>'4JSON'!B178</f>
        <v>Soil Scientists</v>
      </c>
      <c r="C184" s="24" t="str">
        <f>UPPER('4JSON'!D178)</f>
        <v>IOD</v>
      </c>
      <c r="D184" s="24"/>
      <c r="E184" s="24"/>
      <c r="F184" s="24"/>
      <c r="G184" s="24"/>
      <c r="H184" s="24"/>
      <c r="I184" s="24"/>
      <c r="J184" s="24"/>
      <c r="K184" s="24"/>
      <c r="L184" s="24"/>
      <c r="M184" s="53"/>
      <c r="N184" s="56"/>
      <c r="P184" s="51"/>
      <c r="Q184" s="51"/>
      <c r="S184" s="51"/>
      <c r="T184" s="51"/>
      <c r="AF184" s="51"/>
      <c r="AG184" s="51"/>
      <c r="AH184" s="51"/>
      <c r="AI184" s="52"/>
      <c r="AJ184" s="52"/>
      <c r="AK184" s="52"/>
      <c r="AL184" s="51"/>
      <c r="AM184" s="51"/>
      <c r="AN184" s="51"/>
      <c r="AO184" s="52"/>
      <c r="AP184" s="52"/>
      <c r="AQ184" s="52"/>
      <c r="AR184" s="51"/>
      <c r="AS184" s="51"/>
      <c r="AT184" s="51"/>
      <c r="AU184" s="52"/>
      <c r="AV184" s="52"/>
      <c r="AW184" s="52"/>
    </row>
    <row r="185" spans="1:49" ht="13" x14ac:dyDescent="0.3">
      <c r="A185" s="23">
        <f>'4JSON'!A179</f>
        <v>31100</v>
      </c>
      <c r="B185" s="20" t="str">
        <f>'4JSON'!B179</f>
        <v>Specialists in Laboratory Medicine</v>
      </c>
      <c r="C185" s="24" t="str">
        <f>UPPER('4JSON'!D179)</f>
        <v>IOD</v>
      </c>
      <c r="D185" s="24"/>
      <c r="E185" s="24"/>
      <c r="F185" s="24"/>
      <c r="G185" s="24"/>
      <c r="H185" s="24"/>
      <c r="I185" s="24"/>
      <c r="J185" s="24"/>
      <c r="K185" s="24"/>
      <c r="L185" s="24"/>
      <c r="M185" s="53"/>
      <c r="N185" s="56"/>
      <c r="P185" s="51"/>
      <c r="Q185" s="51"/>
      <c r="S185" s="51"/>
      <c r="T185" s="51"/>
      <c r="AF185" s="51"/>
      <c r="AG185" s="51"/>
      <c r="AH185" s="51"/>
      <c r="AI185" s="52"/>
      <c r="AJ185" s="52"/>
      <c r="AK185" s="52"/>
      <c r="AL185" s="51"/>
      <c r="AM185" s="51"/>
      <c r="AN185" s="51"/>
      <c r="AO185" s="52"/>
      <c r="AP185" s="52"/>
      <c r="AQ185" s="52"/>
      <c r="AR185" s="51"/>
      <c r="AS185" s="51"/>
      <c r="AT185" s="51"/>
      <c r="AU185" s="52"/>
      <c r="AV185" s="52"/>
      <c r="AW185" s="52"/>
    </row>
    <row r="186" spans="1:49" ht="13" x14ac:dyDescent="0.3">
      <c r="A186" s="23">
        <f>'4JSON'!A180</f>
        <v>31101</v>
      </c>
      <c r="B186" s="20" t="str">
        <f>'4JSON'!B180</f>
        <v>Specialists in Surgery</v>
      </c>
      <c r="C186" s="24" t="str">
        <f>UPPER('4JSON'!D180)</f>
        <v>IOD</v>
      </c>
      <c r="D186" s="24"/>
      <c r="E186" s="24"/>
      <c r="F186" s="24"/>
      <c r="G186" s="24"/>
      <c r="H186" s="24"/>
      <c r="I186" s="24"/>
      <c r="J186" s="24"/>
      <c r="K186" s="24"/>
      <c r="L186" s="24"/>
      <c r="M186" s="53"/>
      <c r="N186" s="56"/>
      <c r="P186" s="51"/>
      <c r="Q186" s="51"/>
      <c r="S186" s="51"/>
      <c r="T186" s="51"/>
      <c r="AF186" s="51"/>
      <c r="AG186" s="51"/>
      <c r="AH186" s="51"/>
      <c r="AI186" s="52"/>
      <c r="AJ186" s="52"/>
      <c r="AK186" s="52"/>
      <c r="AL186" s="51"/>
      <c r="AM186" s="51"/>
      <c r="AN186" s="51"/>
      <c r="AO186" s="52"/>
      <c r="AP186" s="52"/>
      <c r="AQ186" s="52"/>
      <c r="AR186" s="51"/>
      <c r="AS186" s="51"/>
      <c r="AT186" s="51"/>
      <c r="AU186" s="52"/>
      <c r="AV186" s="52"/>
      <c r="AW186" s="52"/>
    </row>
    <row r="187" spans="1:49" ht="13" x14ac:dyDescent="0.3">
      <c r="A187" s="23">
        <f>'4JSON'!A181</f>
        <v>52119</v>
      </c>
      <c r="B187" s="20" t="str">
        <f>'4JSON'!B181</f>
        <v>Stunt Co-ordinators and Special Effects Technicians</v>
      </c>
      <c r="C187" s="24" t="str">
        <f>UPPER('4JSON'!D181)</f>
        <v>IOD</v>
      </c>
      <c r="D187" s="24"/>
      <c r="E187" s="24"/>
      <c r="F187" s="24"/>
      <c r="G187" s="24"/>
      <c r="H187" s="24"/>
      <c r="I187" s="24"/>
      <c r="J187" s="24"/>
      <c r="K187" s="24"/>
      <c r="L187" s="24"/>
      <c r="M187" s="53"/>
      <c r="N187" s="56"/>
      <c r="P187" s="51"/>
      <c r="Q187" s="51"/>
      <c r="S187" s="51"/>
      <c r="T187" s="51"/>
      <c r="AF187" s="51"/>
      <c r="AG187" s="51"/>
      <c r="AH187" s="51"/>
      <c r="AI187" s="52"/>
      <c r="AJ187" s="52"/>
      <c r="AK187" s="52"/>
      <c r="AL187" s="51"/>
      <c r="AM187" s="51"/>
      <c r="AN187" s="51"/>
      <c r="AO187" s="52"/>
      <c r="AP187" s="52"/>
      <c r="AQ187" s="52"/>
      <c r="AR187" s="51"/>
      <c r="AS187" s="51"/>
      <c r="AT187" s="51"/>
      <c r="AU187" s="52"/>
      <c r="AV187" s="52"/>
      <c r="AW187" s="52"/>
    </row>
    <row r="188" spans="1:49" ht="13" x14ac:dyDescent="0.3">
      <c r="A188" s="23">
        <f>'4JSON'!A182</f>
        <v>21399</v>
      </c>
      <c r="B188" s="20" t="str">
        <f>'4JSON'!B182</f>
        <v>Textile Engineers</v>
      </c>
      <c r="C188" s="24" t="str">
        <f>UPPER('4JSON'!D182)</f>
        <v>IOD</v>
      </c>
      <c r="D188" s="24"/>
      <c r="E188" s="24"/>
      <c r="F188" s="24"/>
      <c r="G188" s="24"/>
      <c r="H188" s="24"/>
      <c r="I188" s="24"/>
      <c r="J188" s="24"/>
      <c r="K188" s="24"/>
      <c r="L188" s="24"/>
      <c r="M188" s="53"/>
      <c r="N188" s="56"/>
      <c r="P188" s="51"/>
      <c r="Q188" s="51"/>
      <c r="S188" s="51"/>
      <c r="T188" s="51"/>
      <c r="AF188" s="51"/>
      <c r="AG188" s="51"/>
      <c r="AH188" s="51"/>
      <c r="AI188" s="52"/>
      <c r="AJ188" s="52"/>
      <c r="AK188" s="52"/>
      <c r="AL188" s="51"/>
      <c r="AM188" s="51"/>
      <c r="AN188" s="51"/>
      <c r="AO188" s="52"/>
      <c r="AP188" s="52"/>
      <c r="AQ188" s="52"/>
      <c r="AR188" s="51"/>
      <c r="AS188" s="51"/>
      <c r="AT188" s="51"/>
      <c r="AU188" s="52"/>
      <c r="AV188" s="52"/>
      <c r="AW188" s="52"/>
    </row>
    <row r="189" spans="1:49" ht="13" x14ac:dyDescent="0.3">
      <c r="A189" s="23">
        <f>'4JSON'!A183</f>
        <v>72101</v>
      </c>
      <c r="B189" s="20" t="str">
        <f>'4JSON'!B183</f>
        <v>Metal Patternmakers</v>
      </c>
      <c r="C189" s="24" t="str">
        <f>UPPER('4JSON'!D183)</f>
        <v>OIM</v>
      </c>
      <c r="D189" s="24"/>
      <c r="E189" s="24"/>
      <c r="F189" s="24"/>
      <c r="G189" s="24"/>
      <c r="H189" s="24"/>
      <c r="I189" s="24"/>
      <c r="J189" s="24"/>
      <c r="K189" s="24"/>
      <c r="L189" s="24"/>
      <c r="M189" s="53"/>
      <c r="N189" s="56"/>
      <c r="P189" s="51"/>
      <c r="Q189" s="51"/>
      <c r="S189" s="51"/>
      <c r="T189" s="51"/>
      <c r="AF189" s="51"/>
      <c r="AG189" s="51"/>
      <c r="AH189" s="51"/>
      <c r="AI189" s="52"/>
      <c r="AJ189" s="52"/>
      <c r="AK189" s="52"/>
      <c r="AL189" s="51"/>
      <c r="AM189" s="51"/>
      <c r="AN189" s="51"/>
      <c r="AO189" s="52"/>
      <c r="AP189" s="52"/>
      <c r="AQ189" s="52"/>
      <c r="AR189" s="51"/>
      <c r="AS189" s="51"/>
      <c r="AT189" s="51"/>
      <c r="AU189" s="52"/>
      <c r="AV189" s="52"/>
      <c r="AW189" s="52"/>
    </row>
    <row r="190" spans="1:49" ht="13" x14ac:dyDescent="0.3">
      <c r="A190" s="23">
        <f>'4JSON'!A184</f>
        <v>64200</v>
      </c>
      <c r="B190" s="20" t="str">
        <f>'4JSON'!B184</f>
        <v>Milliners</v>
      </c>
      <c r="C190" s="24" t="str">
        <f>UPPER('4JSON'!D184)</f>
        <v>OIM</v>
      </c>
      <c r="D190" s="24"/>
      <c r="E190" s="24"/>
      <c r="F190" s="24"/>
      <c r="G190" s="24"/>
      <c r="H190" s="24"/>
      <c r="I190" s="24"/>
      <c r="J190" s="24"/>
      <c r="K190" s="24"/>
      <c r="L190" s="24"/>
      <c r="M190" s="53"/>
      <c r="N190" s="56"/>
      <c r="P190" s="51"/>
      <c r="Q190" s="51"/>
      <c r="S190" s="51"/>
      <c r="T190" s="51"/>
      <c r="AF190" s="51"/>
      <c r="AG190" s="51"/>
      <c r="AH190" s="51"/>
      <c r="AI190" s="52"/>
      <c r="AJ190" s="52"/>
      <c r="AK190" s="52"/>
      <c r="AL190" s="51"/>
      <c r="AM190" s="51"/>
      <c r="AN190" s="51"/>
      <c r="AO190" s="52"/>
      <c r="AP190" s="52"/>
      <c r="AQ190" s="52"/>
      <c r="AR190" s="51"/>
      <c r="AS190" s="51"/>
      <c r="AT190" s="51"/>
      <c r="AU190" s="52"/>
      <c r="AV190" s="52"/>
      <c r="AW190" s="52"/>
    </row>
    <row r="191" spans="1:49" ht="13" x14ac:dyDescent="0.3">
      <c r="A191" s="23">
        <f>'4JSON'!A185</f>
        <v>22230</v>
      </c>
      <c r="B191" s="20" t="str">
        <f>'4JSON'!B185</f>
        <v>Nondestructive Testers and Inspectors</v>
      </c>
      <c r="C191" s="24" t="str">
        <f>UPPER('4JSON'!D185)</f>
        <v>OIM</v>
      </c>
      <c r="D191" s="24"/>
      <c r="E191" s="24"/>
      <c r="F191" s="24"/>
      <c r="G191" s="24"/>
      <c r="H191" s="24"/>
      <c r="I191" s="24"/>
      <c r="J191" s="24"/>
      <c r="K191" s="24"/>
      <c r="L191" s="24"/>
      <c r="M191" s="53"/>
      <c r="N191" s="56"/>
      <c r="P191" s="51"/>
      <c r="Q191" s="51"/>
      <c r="S191" s="51"/>
      <c r="T191" s="51"/>
      <c r="AF191" s="51"/>
      <c r="AG191" s="51"/>
      <c r="AH191" s="51"/>
      <c r="AI191" s="52"/>
      <c r="AJ191" s="52"/>
      <c r="AK191" s="52"/>
      <c r="AL191" s="51"/>
      <c r="AM191" s="51"/>
      <c r="AN191" s="51"/>
      <c r="AO191" s="52"/>
      <c r="AP191" s="52"/>
      <c r="AQ191" s="52"/>
      <c r="AR191" s="51"/>
      <c r="AS191" s="51"/>
      <c r="AT191" s="51"/>
      <c r="AU191" s="52"/>
      <c r="AV191" s="52"/>
      <c r="AW191" s="52"/>
    </row>
    <row r="192" spans="1:49" ht="13" x14ac:dyDescent="0.3">
      <c r="A192" s="23">
        <f>'4JSON'!A186</f>
        <v>32129</v>
      </c>
      <c r="B192" s="20" t="str">
        <f>'4JSON'!B186</f>
        <v>Ocularists</v>
      </c>
      <c r="C192" s="24" t="str">
        <f>UPPER('4JSON'!D186)</f>
        <v>OIM</v>
      </c>
      <c r="D192" s="24"/>
      <c r="E192" s="24"/>
      <c r="F192" s="24"/>
      <c r="G192" s="24"/>
      <c r="H192" s="24"/>
      <c r="I192" s="24"/>
      <c r="J192" s="24"/>
      <c r="K192" s="24"/>
      <c r="L192" s="24"/>
      <c r="M192" s="53"/>
      <c r="N192" s="56"/>
      <c r="P192" s="51"/>
      <c r="Q192" s="51"/>
      <c r="S192" s="51"/>
      <c r="T192" s="51"/>
      <c r="AF192" s="51"/>
      <c r="AG192" s="51"/>
      <c r="AH192" s="51"/>
      <c r="AI192" s="52"/>
      <c r="AJ192" s="52"/>
      <c r="AK192" s="52"/>
      <c r="AL192" s="51"/>
      <c r="AM192" s="51"/>
      <c r="AN192" s="51"/>
      <c r="AO192" s="52"/>
      <c r="AP192" s="52"/>
      <c r="AQ192" s="52"/>
      <c r="AR192" s="51"/>
      <c r="AS192" s="51"/>
      <c r="AT192" s="51"/>
      <c r="AU192" s="52"/>
      <c r="AV192" s="52"/>
      <c r="AW192" s="52"/>
    </row>
    <row r="193" spans="1:49" ht="13" x14ac:dyDescent="0.3">
      <c r="A193" s="23">
        <f>'4JSON'!A187</f>
        <v>72420</v>
      </c>
      <c r="B193" s="20" t="str">
        <f>'4JSON'!B187</f>
        <v>Oil and Solid Fuel Heating Mechanics</v>
      </c>
      <c r="C193" s="24" t="str">
        <f>UPPER('4JSON'!D187)</f>
        <v>OIM</v>
      </c>
      <c r="D193" s="24"/>
      <c r="E193" s="24"/>
      <c r="F193" s="24"/>
      <c r="G193" s="24"/>
      <c r="H193" s="24"/>
      <c r="I193" s="24"/>
      <c r="J193" s="24"/>
      <c r="K193" s="24"/>
      <c r="L193" s="24"/>
      <c r="M193" s="53"/>
      <c r="N193" s="56"/>
      <c r="P193" s="51"/>
      <c r="Q193" s="51"/>
      <c r="S193" s="51"/>
      <c r="T193" s="51"/>
      <c r="AF193" s="51"/>
      <c r="AG193" s="51"/>
      <c r="AH193" s="51"/>
      <c r="AI193" s="52"/>
      <c r="AJ193" s="52"/>
      <c r="AK193" s="52"/>
      <c r="AL193" s="51"/>
      <c r="AM193" s="51"/>
      <c r="AN193" s="51"/>
      <c r="AO193" s="52"/>
      <c r="AP193" s="52"/>
      <c r="AQ193" s="52"/>
      <c r="AR193" s="51"/>
      <c r="AS193" s="51"/>
      <c r="AT193" s="51"/>
      <c r="AU193" s="52"/>
      <c r="AV193" s="52"/>
      <c r="AW193" s="52"/>
    </row>
    <row r="194" spans="1:49" ht="13" x14ac:dyDescent="0.3">
      <c r="A194" s="23">
        <f>'4JSON'!A188</f>
        <v>32129</v>
      </c>
      <c r="B194" s="20" t="str">
        <f>'4JSON'!B188</f>
        <v>Prosthetic and Orthotic Technicians</v>
      </c>
      <c r="C194" s="24" t="str">
        <f>UPPER('4JSON'!D188)</f>
        <v>OIM</v>
      </c>
      <c r="D194" s="24"/>
      <c r="E194" s="24"/>
      <c r="F194" s="24"/>
      <c r="G194" s="24"/>
      <c r="H194" s="24"/>
      <c r="I194" s="24"/>
      <c r="J194" s="24"/>
      <c r="K194" s="24"/>
      <c r="L194" s="24"/>
      <c r="M194" s="53"/>
      <c r="N194" s="56"/>
      <c r="P194" s="51"/>
      <c r="Q194" s="51"/>
      <c r="S194" s="51"/>
      <c r="T194" s="51"/>
      <c r="AF194" s="51"/>
      <c r="AG194" s="51"/>
      <c r="AH194" s="51"/>
      <c r="AI194" s="52"/>
      <c r="AJ194" s="52"/>
      <c r="AK194" s="52"/>
      <c r="AL194" s="51"/>
      <c r="AM194" s="51"/>
      <c r="AN194" s="51"/>
      <c r="AO194" s="52"/>
      <c r="AP194" s="52"/>
      <c r="AQ194" s="52"/>
      <c r="AR194" s="51"/>
      <c r="AS194" s="51"/>
      <c r="AT194" s="51"/>
      <c r="AU194" s="52"/>
      <c r="AV194" s="52"/>
      <c r="AW194" s="52"/>
    </row>
    <row r="195" spans="1:49" ht="13" x14ac:dyDescent="0.3">
      <c r="A195" s="23">
        <f>'4JSON'!A189</f>
        <v>72423</v>
      </c>
      <c r="B195" s="20" t="str">
        <f>'4JSON'!B189</f>
        <v>Recreation Vehicle Technicians</v>
      </c>
      <c r="C195" s="24" t="str">
        <f>UPPER('4JSON'!D189)</f>
        <v>OIM</v>
      </c>
      <c r="D195" s="24"/>
      <c r="E195" s="24"/>
      <c r="F195" s="24"/>
      <c r="G195" s="24"/>
      <c r="H195" s="24"/>
      <c r="I195" s="24"/>
      <c r="J195" s="24"/>
      <c r="K195" s="24"/>
      <c r="L195" s="24"/>
      <c r="M195" s="53"/>
      <c r="N195" s="56"/>
      <c r="P195" s="51"/>
      <c r="Q195" s="51"/>
      <c r="S195" s="51"/>
      <c r="T195" s="51"/>
      <c r="AF195" s="51"/>
      <c r="AG195" s="51"/>
      <c r="AH195" s="51"/>
      <c r="AI195" s="52"/>
      <c r="AJ195" s="52"/>
      <c r="AK195" s="52"/>
      <c r="AL195" s="51"/>
      <c r="AM195" s="51"/>
      <c r="AN195" s="51"/>
      <c r="AO195" s="52"/>
      <c r="AP195" s="52"/>
      <c r="AQ195" s="52"/>
      <c r="AR195" s="51"/>
      <c r="AS195" s="51"/>
      <c r="AT195" s="51"/>
      <c r="AU195" s="52"/>
      <c r="AV195" s="52"/>
      <c r="AW195" s="52"/>
    </row>
    <row r="196" spans="1:49" ht="13" x14ac:dyDescent="0.3">
      <c r="A196" s="23">
        <f>'4JSON'!A190</f>
        <v>63220</v>
      </c>
      <c r="B196" s="20" t="str">
        <f>'4JSON'!B190</f>
        <v>Shoemakers</v>
      </c>
      <c r="C196" s="24" t="str">
        <f>UPPER('4JSON'!D190)</f>
        <v>OIM</v>
      </c>
      <c r="D196" s="24"/>
      <c r="E196" s="24"/>
      <c r="F196" s="24"/>
      <c r="G196" s="24"/>
      <c r="H196" s="24"/>
      <c r="I196" s="24"/>
      <c r="J196" s="24"/>
      <c r="K196" s="24"/>
      <c r="L196" s="24"/>
      <c r="M196" s="53"/>
      <c r="N196" s="56"/>
      <c r="P196" s="51"/>
      <c r="Q196" s="51"/>
      <c r="S196" s="51"/>
      <c r="T196" s="51"/>
      <c r="AF196" s="51"/>
      <c r="AG196" s="51"/>
      <c r="AH196" s="51"/>
      <c r="AI196" s="52"/>
      <c r="AJ196" s="52"/>
      <c r="AK196" s="52"/>
      <c r="AL196" s="51"/>
      <c r="AM196" s="51"/>
      <c r="AN196" s="51"/>
      <c r="AO196" s="52"/>
      <c r="AP196" s="52"/>
      <c r="AQ196" s="52"/>
      <c r="AR196" s="51"/>
      <c r="AS196" s="51"/>
      <c r="AT196" s="51"/>
      <c r="AU196" s="52"/>
      <c r="AV196" s="52"/>
      <c r="AW196" s="52"/>
    </row>
    <row r="197" spans="1:49" ht="13" x14ac:dyDescent="0.3">
      <c r="A197" s="23">
        <f>'4JSON'!A191</f>
        <v>64200</v>
      </c>
      <c r="B197" s="20" t="str">
        <f>'4JSON'!B191</f>
        <v>Tailors</v>
      </c>
      <c r="C197" s="24" t="str">
        <f>UPPER('4JSON'!D191)</f>
        <v>OIM</v>
      </c>
      <c r="D197" s="24"/>
      <c r="E197" s="24"/>
      <c r="F197" s="24"/>
      <c r="G197" s="24"/>
      <c r="H197" s="24"/>
      <c r="I197" s="24"/>
      <c r="J197" s="24"/>
      <c r="K197" s="24"/>
      <c r="L197" s="24"/>
      <c r="M197" s="53"/>
      <c r="N197" s="56"/>
      <c r="P197" s="51"/>
      <c r="Q197" s="51"/>
      <c r="S197" s="51"/>
      <c r="T197" s="51"/>
      <c r="AF197" s="51"/>
      <c r="AG197" s="51"/>
      <c r="AH197" s="51"/>
      <c r="AI197" s="52"/>
      <c r="AJ197" s="52"/>
      <c r="AK197" s="52"/>
      <c r="AL197" s="51"/>
      <c r="AM197" s="51"/>
      <c r="AN197" s="51"/>
      <c r="AO197" s="52"/>
      <c r="AP197" s="52"/>
      <c r="AQ197" s="52"/>
      <c r="AR197" s="51"/>
      <c r="AS197" s="51"/>
      <c r="AT197" s="51"/>
      <c r="AU197" s="52"/>
      <c r="AV197" s="52"/>
      <c r="AW197" s="52"/>
    </row>
    <row r="198" spans="1:49" ht="13" x14ac:dyDescent="0.3">
      <c r="A198" s="23">
        <f>'4JSON'!A192</f>
        <v>72101</v>
      </c>
      <c r="B198" s="20" t="str">
        <f>'4JSON'!B192</f>
        <v>Tool and Die Makers</v>
      </c>
      <c r="C198" s="24" t="str">
        <f>UPPER('4JSON'!D192)</f>
        <v>OIM</v>
      </c>
      <c r="D198" s="24"/>
      <c r="E198" s="24"/>
      <c r="F198" s="24"/>
      <c r="G198" s="24"/>
      <c r="H198" s="24"/>
      <c r="I198" s="24"/>
      <c r="J198" s="24"/>
      <c r="K198" s="24"/>
      <c r="L198" s="24"/>
      <c r="M198" s="53"/>
      <c r="N198" s="56"/>
      <c r="P198" s="51"/>
      <c r="Q198" s="51"/>
      <c r="S198" s="51"/>
      <c r="T198" s="51"/>
      <c r="AF198" s="51"/>
      <c r="AG198" s="51"/>
      <c r="AH198" s="51"/>
      <c r="AI198" s="52"/>
      <c r="AJ198" s="52"/>
      <c r="AK198" s="52"/>
      <c r="AL198" s="51"/>
      <c r="AM198" s="51"/>
      <c r="AN198" s="51"/>
      <c r="AO198" s="52"/>
      <c r="AP198" s="52"/>
      <c r="AQ198" s="52"/>
      <c r="AR198" s="51"/>
      <c r="AS198" s="51"/>
      <c r="AT198" s="51"/>
      <c r="AU198" s="52"/>
      <c r="AV198" s="52"/>
      <c r="AW198" s="52"/>
    </row>
    <row r="199" spans="1:49" ht="13" x14ac:dyDescent="0.3">
      <c r="A199" s="23">
        <f>'4JSON'!A193</f>
        <v>72410</v>
      </c>
      <c r="B199" s="20" t="str">
        <f>'4JSON'!B193</f>
        <v>Transport Truck and Trailer Mechanics</v>
      </c>
      <c r="C199" s="24" t="str">
        <f>UPPER('4JSON'!D193)</f>
        <v>OIM</v>
      </c>
      <c r="D199" s="24"/>
      <c r="E199" s="24"/>
      <c r="F199" s="24"/>
      <c r="G199" s="24"/>
      <c r="H199" s="24"/>
      <c r="I199" s="24"/>
      <c r="J199" s="24"/>
      <c r="K199" s="24"/>
      <c r="L199" s="24"/>
      <c r="M199" s="53"/>
      <c r="N199" s="56"/>
      <c r="P199" s="51"/>
      <c r="Q199" s="51"/>
      <c r="S199" s="51"/>
      <c r="T199" s="51"/>
      <c r="AF199" s="51"/>
      <c r="AG199" s="51"/>
      <c r="AH199" s="51"/>
      <c r="AI199" s="52"/>
      <c r="AJ199" s="52"/>
      <c r="AK199" s="52"/>
      <c r="AL199" s="51"/>
      <c r="AM199" s="51"/>
      <c r="AN199" s="51"/>
      <c r="AO199" s="52"/>
      <c r="AP199" s="52"/>
      <c r="AQ199" s="52"/>
      <c r="AR199" s="51"/>
      <c r="AS199" s="51"/>
      <c r="AT199" s="51"/>
      <c r="AU199" s="52"/>
      <c r="AV199" s="52"/>
      <c r="AW199" s="52"/>
    </row>
    <row r="200" spans="1:49" ht="13" x14ac:dyDescent="0.3">
      <c r="A200" s="23">
        <f>'4JSON'!A194</f>
        <v>83100</v>
      </c>
      <c r="B200" s="20" t="str">
        <f>'4JSON'!B194</f>
        <v>Underground Production and Development Miners</v>
      </c>
      <c r="C200" s="24" t="str">
        <f>UPPER('4JSON'!D194)</f>
        <v>OIM</v>
      </c>
      <c r="D200" s="24"/>
      <c r="E200" s="24"/>
      <c r="F200" s="24"/>
      <c r="G200" s="24"/>
      <c r="H200" s="24"/>
      <c r="I200" s="24"/>
      <c r="J200" s="24"/>
      <c r="K200" s="24"/>
      <c r="L200" s="24"/>
      <c r="M200" s="53"/>
      <c r="N200" s="56"/>
      <c r="P200" s="51"/>
      <c r="Q200" s="51"/>
      <c r="S200" s="51"/>
      <c r="T200" s="51"/>
      <c r="AF200" s="51"/>
      <c r="AG200" s="51"/>
      <c r="AH200" s="51"/>
      <c r="AI200" s="52"/>
      <c r="AJ200" s="52"/>
      <c r="AK200" s="52"/>
      <c r="AL200" s="51"/>
      <c r="AM200" s="51"/>
      <c r="AN200" s="51"/>
      <c r="AO200" s="52"/>
      <c r="AP200" s="52"/>
      <c r="AQ200" s="52"/>
      <c r="AR200" s="51"/>
      <c r="AS200" s="51"/>
      <c r="AT200" s="51"/>
      <c r="AU200" s="52"/>
      <c r="AV200" s="52"/>
      <c r="AW200" s="52"/>
    </row>
    <row r="201" spans="1:49" ht="13" x14ac:dyDescent="0.3">
      <c r="A201" s="23">
        <f>'4JSON'!A195</f>
        <v>92101</v>
      </c>
      <c r="B201" s="20" t="str">
        <f>'4JSON'!B195</f>
        <v>Waste Plant Operators</v>
      </c>
      <c r="C201" s="24" t="str">
        <f>UPPER('4JSON'!D195)</f>
        <v>OIM</v>
      </c>
      <c r="D201" s="24"/>
      <c r="E201" s="24"/>
      <c r="F201" s="24"/>
      <c r="G201" s="24"/>
      <c r="H201" s="24"/>
      <c r="I201" s="24"/>
      <c r="J201" s="24"/>
      <c r="K201" s="24"/>
      <c r="L201" s="24"/>
      <c r="M201" s="53"/>
      <c r="N201" s="56"/>
      <c r="P201" s="51"/>
      <c r="Q201" s="51"/>
      <c r="S201" s="51"/>
      <c r="T201" s="51"/>
      <c r="AF201" s="51"/>
      <c r="AG201" s="51"/>
      <c r="AH201" s="51"/>
      <c r="AI201" s="52"/>
      <c r="AJ201" s="52"/>
      <c r="AK201" s="52"/>
      <c r="AL201" s="51"/>
      <c r="AM201" s="51"/>
      <c r="AN201" s="51"/>
      <c r="AO201" s="52"/>
      <c r="AP201" s="52"/>
      <c r="AQ201" s="52"/>
      <c r="AR201" s="51"/>
      <c r="AS201" s="51"/>
      <c r="AT201" s="51"/>
      <c r="AU201" s="52"/>
      <c r="AV201" s="52"/>
      <c r="AW201" s="52"/>
    </row>
    <row r="202" spans="1:49" ht="13" x14ac:dyDescent="0.3">
      <c r="A202" s="23">
        <f>'4JSON'!A196</f>
        <v>62202</v>
      </c>
      <c r="B202" s="20" t="str">
        <f>'4JSON'!B196</f>
        <v>Watch Repairers</v>
      </c>
      <c r="C202" s="24" t="str">
        <f>UPPER('4JSON'!D196)</f>
        <v>OIM</v>
      </c>
      <c r="D202" s="24"/>
      <c r="E202" s="24"/>
      <c r="F202" s="24"/>
      <c r="G202" s="24"/>
      <c r="H202" s="24"/>
      <c r="I202" s="24"/>
      <c r="J202" s="24"/>
      <c r="K202" s="24"/>
      <c r="L202" s="24"/>
      <c r="M202" s="53"/>
      <c r="N202" s="56"/>
      <c r="P202" s="51"/>
      <c r="Q202" s="51"/>
      <c r="S202" s="51"/>
      <c r="T202" s="51"/>
      <c r="AF202" s="51"/>
      <c r="AG202" s="51"/>
      <c r="AH202" s="51"/>
      <c r="AI202" s="52"/>
      <c r="AJ202" s="52"/>
      <c r="AK202" s="52"/>
      <c r="AL202" s="51"/>
      <c r="AM202" s="51"/>
      <c r="AN202" s="51"/>
      <c r="AO202" s="52"/>
      <c r="AP202" s="52"/>
      <c r="AQ202" s="52"/>
      <c r="AR202" s="51"/>
      <c r="AS202" s="51"/>
      <c r="AT202" s="51"/>
      <c r="AU202" s="52"/>
      <c r="AV202" s="52"/>
      <c r="AW202" s="52"/>
    </row>
    <row r="203" spans="1:49" ht="13" x14ac:dyDescent="0.3">
      <c r="A203" s="23">
        <f>'4JSON'!A197</f>
        <v>92101</v>
      </c>
      <c r="B203" s="20" t="str">
        <f>'4JSON'!B197</f>
        <v>Water Plant Operators</v>
      </c>
      <c r="C203" s="24" t="str">
        <f>UPPER('4JSON'!D197)</f>
        <v>OIM</v>
      </c>
      <c r="D203" s="24"/>
      <c r="E203" s="24"/>
      <c r="F203" s="24"/>
      <c r="G203" s="24"/>
      <c r="H203" s="24"/>
      <c r="I203" s="24"/>
      <c r="J203" s="24"/>
      <c r="K203" s="24"/>
      <c r="L203" s="24"/>
      <c r="M203" s="53"/>
      <c r="N203" s="56"/>
      <c r="P203" s="51"/>
      <c r="Q203" s="51"/>
      <c r="S203" s="51"/>
      <c r="T203" s="51"/>
      <c r="AF203" s="51"/>
      <c r="AG203" s="51"/>
      <c r="AH203" s="51"/>
      <c r="AI203" s="52"/>
      <c r="AJ203" s="52"/>
      <c r="AK203" s="52"/>
      <c r="AL203" s="51"/>
      <c r="AM203" s="51"/>
      <c r="AN203" s="51"/>
      <c r="AO203" s="52"/>
      <c r="AP203" s="52"/>
      <c r="AQ203" s="52"/>
      <c r="AR203" s="51"/>
      <c r="AS203" s="51"/>
      <c r="AT203" s="51"/>
      <c r="AU203" s="52"/>
      <c r="AV203" s="52"/>
      <c r="AW203" s="52"/>
    </row>
    <row r="204" spans="1:49" ht="13" x14ac:dyDescent="0.3">
      <c r="A204" s="23">
        <f>'4JSON'!A198</f>
        <v>72204</v>
      </c>
      <c r="B204" s="20" t="str">
        <f>'4JSON'!B198</f>
        <v>Cable Television Maintenance Technicians</v>
      </c>
      <c r="C204" s="24" t="str">
        <f>UPPER('4JSON'!D198)</f>
        <v>OIM</v>
      </c>
      <c r="D204" s="24"/>
      <c r="E204" s="24"/>
      <c r="F204" s="24"/>
      <c r="G204" s="24"/>
      <c r="H204" s="24"/>
      <c r="I204" s="24"/>
      <c r="J204" s="24"/>
      <c r="K204" s="24"/>
      <c r="L204" s="24"/>
      <c r="M204" s="53"/>
      <c r="N204" s="56"/>
      <c r="P204" s="51"/>
      <c r="Q204" s="51"/>
      <c r="S204" s="51"/>
      <c r="T204" s="51"/>
      <c r="AF204" s="51"/>
      <c r="AG204" s="51"/>
      <c r="AH204" s="51"/>
      <c r="AI204" s="52"/>
      <c r="AJ204" s="52"/>
      <c r="AK204" s="52"/>
      <c r="AL204" s="51"/>
      <c r="AM204" s="51"/>
      <c r="AN204" s="51"/>
      <c r="AO204" s="52"/>
      <c r="AP204" s="52"/>
      <c r="AQ204" s="52"/>
      <c r="AR204" s="51"/>
      <c r="AS204" s="51"/>
      <c r="AT204" s="51"/>
      <c r="AU204" s="52"/>
      <c r="AV204" s="52"/>
      <c r="AW204" s="52"/>
    </row>
    <row r="205" spans="1:49" ht="13" x14ac:dyDescent="0.3">
      <c r="A205" s="23">
        <f>'4JSON'!A199</f>
        <v>72203</v>
      </c>
      <c r="B205" s="20" t="str">
        <f>'4JSON'!B199</f>
        <v>Electrical Power Line and Cable Workers</v>
      </c>
      <c r="C205" s="24" t="str">
        <f>UPPER('4JSON'!D199)</f>
        <v>OIM</v>
      </c>
      <c r="D205" s="24"/>
      <c r="E205" s="24"/>
      <c r="F205" s="24"/>
      <c r="G205" s="24"/>
      <c r="H205" s="24"/>
      <c r="I205" s="24"/>
      <c r="J205" s="24"/>
      <c r="K205" s="24"/>
      <c r="L205" s="24"/>
      <c r="M205" s="53"/>
      <c r="N205" s="56"/>
      <c r="P205" s="51"/>
      <c r="Q205" s="51"/>
      <c r="S205" s="51"/>
      <c r="T205" s="51"/>
      <c r="AF205" s="51"/>
      <c r="AG205" s="51"/>
      <c r="AH205" s="51"/>
      <c r="AI205" s="52"/>
      <c r="AJ205" s="52"/>
      <c r="AK205" s="52"/>
      <c r="AL205" s="51"/>
      <c r="AM205" s="51"/>
      <c r="AN205" s="51"/>
      <c r="AO205" s="52"/>
      <c r="AP205" s="52"/>
      <c r="AQ205" s="52"/>
      <c r="AR205" s="51"/>
      <c r="AS205" s="51"/>
      <c r="AT205" s="51"/>
      <c r="AU205" s="52"/>
      <c r="AV205" s="52"/>
      <c r="AW205" s="52"/>
    </row>
    <row r="206" spans="1:49" ht="13" x14ac:dyDescent="0.3">
      <c r="A206" s="23">
        <f>'4JSON'!A200</f>
        <v>72200</v>
      </c>
      <c r="B206" s="20" t="str">
        <f>'4JSON'!B200</f>
        <v>Electricians (Except Industrial and Power System)</v>
      </c>
      <c r="C206" s="24" t="str">
        <f>UPPER('4JSON'!D200)</f>
        <v>OIM</v>
      </c>
      <c r="D206" s="24"/>
      <c r="E206" s="24"/>
      <c r="F206" s="24"/>
      <c r="G206" s="24"/>
      <c r="H206" s="24"/>
      <c r="I206" s="24"/>
      <c r="J206" s="24"/>
      <c r="K206" s="24"/>
      <c r="L206" s="24"/>
      <c r="M206" s="53"/>
      <c r="N206" s="56"/>
      <c r="P206" s="51"/>
      <c r="Q206" s="51"/>
      <c r="S206" s="51"/>
      <c r="T206" s="51"/>
      <c r="AF206" s="51"/>
      <c r="AG206" s="51"/>
      <c r="AH206" s="51"/>
      <c r="AI206" s="52"/>
      <c r="AJ206" s="52"/>
      <c r="AK206" s="52"/>
      <c r="AL206" s="51"/>
      <c r="AM206" s="51"/>
      <c r="AN206" s="51"/>
      <c r="AO206" s="52"/>
      <c r="AP206" s="52"/>
      <c r="AQ206" s="52"/>
      <c r="AR206" s="51"/>
      <c r="AS206" s="51"/>
      <c r="AT206" s="51"/>
      <c r="AU206" s="52"/>
      <c r="AV206" s="52"/>
      <c r="AW206" s="52"/>
    </row>
    <row r="207" spans="1:49" ht="13" x14ac:dyDescent="0.3">
      <c r="A207" s="23">
        <f>'4JSON'!A201</f>
        <v>72201</v>
      </c>
      <c r="B207" s="20" t="str">
        <f>'4JSON'!B201</f>
        <v>Industrial Electricians</v>
      </c>
      <c r="C207" s="24" t="str">
        <f>UPPER('4JSON'!D201)</f>
        <v>OIM</v>
      </c>
      <c r="D207" s="24"/>
      <c r="E207" s="24"/>
      <c r="F207" s="24"/>
      <c r="G207" s="24"/>
      <c r="H207" s="24"/>
      <c r="I207" s="24"/>
      <c r="J207" s="24"/>
      <c r="K207" s="24"/>
      <c r="L207" s="24"/>
      <c r="M207" s="53"/>
      <c r="N207" s="56"/>
      <c r="P207" s="51"/>
      <c r="Q207" s="51"/>
      <c r="S207" s="51"/>
      <c r="T207" s="51"/>
      <c r="AF207" s="51"/>
      <c r="AG207" s="51"/>
      <c r="AH207" s="51"/>
      <c r="AI207" s="52"/>
      <c r="AJ207" s="52"/>
      <c r="AK207" s="52"/>
      <c r="AL207" s="51"/>
      <c r="AM207" s="51"/>
      <c r="AN207" s="51"/>
      <c r="AO207" s="52"/>
      <c r="AP207" s="52"/>
      <c r="AQ207" s="52"/>
      <c r="AR207" s="51"/>
      <c r="AS207" s="51"/>
      <c r="AT207" s="51"/>
      <c r="AU207" s="52"/>
      <c r="AV207" s="52"/>
      <c r="AW207" s="52"/>
    </row>
    <row r="208" spans="1:49" ht="13" x14ac:dyDescent="0.3">
      <c r="A208" s="23">
        <f>'4JSON'!A202</f>
        <v>72300</v>
      </c>
      <c r="B208" s="20" t="str">
        <f>'4JSON'!B202</f>
        <v>Plumbers</v>
      </c>
      <c r="C208" s="24" t="str">
        <f>UPPER('4JSON'!D202)</f>
        <v>OIM</v>
      </c>
      <c r="D208" s="24"/>
      <c r="E208" s="24"/>
      <c r="F208" s="24"/>
      <c r="G208" s="24"/>
      <c r="H208" s="24"/>
      <c r="I208" s="24"/>
      <c r="J208" s="24"/>
      <c r="K208" s="24"/>
      <c r="L208" s="24"/>
      <c r="M208" s="53"/>
      <c r="N208" s="56"/>
      <c r="P208" s="51"/>
      <c r="Q208" s="51"/>
      <c r="S208" s="51"/>
      <c r="T208" s="51"/>
      <c r="AF208" s="51"/>
      <c r="AG208" s="51"/>
      <c r="AH208" s="51"/>
      <c r="AI208" s="52"/>
      <c r="AJ208" s="52"/>
      <c r="AK208" s="52"/>
      <c r="AL208" s="51"/>
      <c r="AM208" s="51"/>
      <c r="AN208" s="51"/>
      <c r="AO208" s="52"/>
      <c r="AP208" s="52"/>
      <c r="AQ208" s="52"/>
      <c r="AR208" s="51"/>
      <c r="AS208" s="51"/>
      <c r="AT208" s="51"/>
      <c r="AU208" s="52"/>
      <c r="AV208" s="52"/>
      <c r="AW208" s="52"/>
    </row>
    <row r="209" spans="1:49" ht="13" x14ac:dyDescent="0.3">
      <c r="A209" s="23">
        <f>'4JSON'!A203</f>
        <v>72202</v>
      </c>
      <c r="B209" s="20" t="str">
        <f>'4JSON'!B203</f>
        <v>Power System Electricians</v>
      </c>
      <c r="C209" s="24" t="str">
        <f>UPPER('4JSON'!D203)</f>
        <v>OIM</v>
      </c>
      <c r="D209" s="24"/>
      <c r="E209" s="24"/>
      <c r="F209" s="24"/>
      <c r="G209" s="24"/>
      <c r="H209" s="24"/>
      <c r="I209" s="24"/>
      <c r="J209" s="24"/>
      <c r="K209" s="24"/>
      <c r="L209" s="24"/>
      <c r="M209" s="53"/>
      <c r="N209" s="56"/>
      <c r="P209" s="51"/>
      <c r="Q209" s="51"/>
      <c r="S209" s="51"/>
      <c r="T209" s="51"/>
      <c r="AF209" s="51"/>
      <c r="AG209" s="51"/>
      <c r="AH209" s="51"/>
      <c r="AI209" s="52"/>
      <c r="AJ209" s="52"/>
      <c r="AK209" s="52"/>
      <c r="AL209" s="51"/>
      <c r="AM209" s="51"/>
      <c r="AN209" s="51"/>
      <c r="AO209" s="52"/>
      <c r="AP209" s="52"/>
      <c r="AQ209" s="52"/>
      <c r="AR209" s="51"/>
      <c r="AS209" s="51"/>
      <c r="AT209" s="51"/>
      <c r="AU209" s="52"/>
      <c r="AV209" s="52"/>
      <c r="AW209" s="52"/>
    </row>
    <row r="210" spans="1:49" ht="13" x14ac:dyDescent="0.3">
      <c r="A210" s="23">
        <f>'4JSON'!A204</f>
        <v>72301</v>
      </c>
      <c r="B210" s="20" t="str">
        <f>'4JSON'!B204</f>
        <v>Sprinkler System Installers</v>
      </c>
      <c r="C210" s="24" t="str">
        <f>UPPER('4JSON'!D204)</f>
        <v>OIM</v>
      </c>
      <c r="D210" s="24"/>
      <c r="E210" s="24"/>
      <c r="F210" s="24"/>
      <c r="G210" s="24"/>
      <c r="H210" s="24"/>
      <c r="I210" s="24"/>
      <c r="J210" s="24"/>
      <c r="K210" s="24"/>
      <c r="L210" s="24"/>
      <c r="M210" s="53"/>
      <c r="N210" s="56"/>
      <c r="P210" s="51"/>
      <c r="Q210" s="51"/>
      <c r="S210" s="51"/>
      <c r="T210" s="51"/>
      <c r="AF210" s="51"/>
      <c r="AG210" s="51"/>
      <c r="AH210" s="51"/>
      <c r="AI210" s="52"/>
      <c r="AJ210" s="52"/>
      <c r="AK210" s="52"/>
      <c r="AL210" s="51"/>
      <c r="AM210" s="51"/>
      <c r="AN210" s="51"/>
      <c r="AO210" s="52"/>
      <c r="AP210" s="52"/>
      <c r="AQ210" s="52"/>
      <c r="AR210" s="51"/>
      <c r="AS210" s="51"/>
      <c r="AT210" s="51"/>
      <c r="AU210" s="52"/>
      <c r="AV210" s="52"/>
      <c r="AW210" s="52"/>
    </row>
    <row r="211" spans="1:49" ht="13" x14ac:dyDescent="0.3">
      <c r="A211" s="23">
        <f>'4JSON'!A205</f>
        <v>92100</v>
      </c>
      <c r="B211" s="20" t="str">
        <f>'4JSON'!B205</f>
        <v>Stationary Engineers and Auxiliary Equipment Operators</v>
      </c>
      <c r="C211" s="24" t="str">
        <f>UPPER('4JSON'!D205)</f>
        <v>OIM</v>
      </c>
      <c r="D211" s="24"/>
      <c r="E211" s="24"/>
      <c r="F211" s="24"/>
      <c r="G211" s="24"/>
      <c r="H211" s="24"/>
      <c r="I211" s="24"/>
      <c r="J211" s="24"/>
      <c r="K211" s="24"/>
      <c r="L211" s="24"/>
      <c r="M211" s="53"/>
      <c r="N211" s="56"/>
      <c r="P211" s="51"/>
      <c r="Q211" s="51"/>
      <c r="S211" s="51"/>
      <c r="T211" s="51"/>
      <c r="AF211" s="51"/>
      <c r="AG211" s="51"/>
      <c r="AH211" s="51"/>
      <c r="AI211" s="52"/>
      <c r="AJ211" s="52"/>
      <c r="AK211" s="52"/>
      <c r="AL211" s="51"/>
      <c r="AM211" s="51"/>
      <c r="AN211" s="51"/>
      <c r="AO211" s="52"/>
      <c r="AP211" s="52"/>
      <c r="AQ211" s="52"/>
      <c r="AR211" s="51"/>
      <c r="AS211" s="51"/>
      <c r="AT211" s="51"/>
      <c r="AU211" s="52"/>
      <c r="AV211" s="52"/>
      <c r="AW211" s="52"/>
    </row>
    <row r="212" spans="1:49" ht="13" x14ac:dyDescent="0.3">
      <c r="A212" s="23">
        <f>'4JSON'!A206</f>
        <v>72301</v>
      </c>
      <c r="B212" s="20" t="str">
        <f>'4JSON'!B206</f>
        <v>Steamfitters and Pipefitters</v>
      </c>
      <c r="C212" s="24" t="str">
        <f>UPPER('4JSON'!D206)</f>
        <v>OIM</v>
      </c>
      <c r="D212" s="24"/>
      <c r="E212" s="24"/>
      <c r="F212" s="24"/>
      <c r="G212" s="24"/>
      <c r="H212" s="24"/>
      <c r="I212" s="24"/>
      <c r="J212" s="24"/>
      <c r="K212" s="24"/>
      <c r="L212" s="24"/>
      <c r="M212" s="53"/>
      <c r="N212" s="56"/>
      <c r="P212" s="51"/>
      <c r="Q212" s="51"/>
      <c r="S212" s="51"/>
      <c r="T212" s="51"/>
      <c r="AF212" s="51"/>
      <c r="AG212" s="51"/>
      <c r="AH212" s="51"/>
      <c r="AI212" s="52"/>
      <c r="AJ212" s="52"/>
      <c r="AK212" s="52"/>
      <c r="AL212" s="51"/>
      <c r="AM212" s="51"/>
      <c r="AN212" s="51"/>
      <c r="AO212" s="52"/>
      <c r="AP212" s="52"/>
      <c r="AQ212" s="52"/>
      <c r="AR212" s="51"/>
      <c r="AS212" s="51"/>
      <c r="AT212" s="51"/>
      <c r="AU212" s="52"/>
      <c r="AV212" s="52"/>
      <c r="AW212" s="52"/>
    </row>
    <row r="213" spans="1:49" ht="13" x14ac:dyDescent="0.3">
      <c r="A213" s="23">
        <f>'4JSON'!A207</f>
        <v>72205</v>
      </c>
      <c r="B213" s="20" t="str">
        <f>'4JSON'!B207</f>
        <v>Switch Network Installers and Repairers</v>
      </c>
      <c r="C213" s="24" t="str">
        <f>UPPER('4JSON'!D207)</f>
        <v>OIM</v>
      </c>
      <c r="D213" s="24"/>
      <c r="E213" s="24"/>
      <c r="F213" s="24"/>
      <c r="G213" s="24"/>
      <c r="H213" s="24"/>
      <c r="I213" s="24"/>
      <c r="J213" s="24"/>
      <c r="K213" s="24"/>
      <c r="L213" s="24"/>
      <c r="M213" s="53"/>
      <c r="N213" s="56"/>
      <c r="P213" s="51"/>
      <c r="Q213" s="51"/>
      <c r="S213" s="51"/>
      <c r="T213" s="51"/>
      <c r="AF213" s="51"/>
      <c r="AG213" s="51"/>
      <c r="AH213" s="51"/>
      <c r="AI213" s="52"/>
      <c r="AJ213" s="52"/>
      <c r="AK213" s="52"/>
      <c r="AL213" s="51"/>
      <c r="AM213" s="51"/>
      <c r="AN213" s="51"/>
      <c r="AO213" s="52"/>
      <c r="AP213" s="52"/>
      <c r="AQ213" s="52"/>
      <c r="AR213" s="51"/>
      <c r="AS213" s="51"/>
      <c r="AT213" s="51"/>
      <c r="AU213" s="52"/>
      <c r="AV213" s="52"/>
      <c r="AW213" s="52"/>
    </row>
    <row r="214" spans="1:49" ht="13" x14ac:dyDescent="0.3">
      <c r="A214" s="23">
        <f>'4JSON'!A208</f>
        <v>72205</v>
      </c>
      <c r="B214" s="20" t="str">
        <f>'4JSON'!B208</f>
        <v>Telecommunications Equipment Technicians</v>
      </c>
      <c r="C214" s="24" t="str">
        <f>UPPER('4JSON'!D208)</f>
        <v>OIM</v>
      </c>
      <c r="D214" s="24"/>
      <c r="E214" s="24"/>
      <c r="F214" s="24"/>
      <c r="G214" s="24"/>
      <c r="H214" s="24"/>
      <c r="I214" s="24"/>
      <c r="J214" s="24"/>
      <c r="K214" s="24"/>
      <c r="L214" s="24"/>
      <c r="M214" s="53"/>
      <c r="N214" s="56"/>
      <c r="P214" s="51"/>
      <c r="Q214" s="51"/>
      <c r="S214" s="51"/>
      <c r="T214" s="51"/>
      <c r="AF214" s="51"/>
      <c r="AG214" s="51"/>
      <c r="AH214" s="51"/>
      <c r="AI214" s="52"/>
      <c r="AJ214" s="52"/>
      <c r="AK214" s="52"/>
      <c r="AL214" s="51"/>
      <c r="AM214" s="51"/>
      <c r="AN214" s="51"/>
      <c r="AO214" s="52"/>
      <c r="AP214" s="52"/>
      <c r="AQ214" s="52"/>
      <c r="AR214" s="51"/>
      <c r="AS214" s="51"/>
      <c r="AT214" s="51"/>
      <c r="AU214" s="52"/>
      <c r="AV214" s="52"/>
      <c r="AW214" s="52"/>
    </row>
    <row r="215" spans="1:49" ht="13" x14ac:dyDescent="0.3">
      <c r="A215" s="23">
        <f>'4JSON'!A209</f>
        <v>72204</v>
      </c>
      <c r="B215" s="20" t="str">
        <f>'4JSON'!B209</f>
        <v>Telecommunications Line and Cable Workers</v>
      </c>
      <c r="C215" s="24" t="str">
        <f>UPPER('4JSON'!D209)</f>
        <v>OIM</v>
      </c>
      <c r="D215" s="24"/>
      <c r="E215" s="24"/>
      <c r="F215" s="24"/>
      <c r="G215" s="24"/>
      <c r="H215" s="24"/>
      <c r="I215" s="24"/>
      <c r="J215" s="24"/>
      <c r="K215" s="24"/>
      <c r="L215" s="24"/>
      <c r="M215" s="53"/>
      <c r="N215" s="56"/>
      <c r="P215" s="51"/>
      <c r="Q215" s="51"/>
      <c r="S215" s="51"/>
      <c r="T215" s="51"/>
      <c r="AF215" s="51"/>
      <c r="AG215" s="51"/>
      <c r="AH215" s="51"/>
      <c r="AI215" s="52"/>
      <c r="AJ215" s="52"/>
      <c r="AK215" s="52"/>
      <c r="AL215" s="51"/>
      <c r="AM215" s="51"/>
      <c r="AN215" s="51"/>
      <c r="AO215" s="52"/>
      <c r="AP215" s="52"/>
      <c r="AQ215" s="52"/>
      <c r="AR215" s="51"/>
      <c r="AS215" s="51"/>
      <c r="AT215" s="51"/>
      <c r="AU215" s="52"/>
      <c r="AV215" s="52"/>
      <c r="AW215" s="52"/>
    </row>
    <row r="216" spans="1:49" ht="13" x14ac:dyDescent="0.3">
      <c r="A216" s="23">
        <f>'4JSON'!A210</f>
        <v>72205</v>
      </c>
      <c r="B216" s="20" t="str">
        <f>'4JSON'!B210</f>
        <v>Telecommunications Service Testers</v>
      </c>
      <c r="C216" s="24" t="str">
        <f>UPPER('4JSON'!D210)</f>
        <v>OIM</v>
      </c>
      <c r="D216" s="24"/>
      <c r="E216" s="24"/>
      <c r="F216" s="24"/>
      <c r="G216" s="24"/>
      <c r="H216" s="24"/>
      <c r="I216" s="24"/>
      <c r="J216" s="24"/>
      <c r="K216" s="24"/>
      <c r="L216" s="24"/>
      <c r="M216" s="53"/>
      <c r="N216" s="56"/>
      <c r="P216" s="51"/>
      <c r="Q216" s="51"/>
      <c r="S216" s="51"/>
      <c r="T216" s="51"/>
      <c r="AF216" s="51"/>
      <c r="AG216" s="51"/>
      <c r="AH216" s="51"/>
      <c r="AI216" s="52"/>
      <c r="AJ216" s="52"/>
      <c r="AK216" s="52"/>
      <c r="AL216" s="51"/>
      <c r="AM216" s="51"/>
      <c r="AN216" s="51"/>
      <c r="AO216" s="52"/>
      <c r="AP216" s="52"/>
      <c r="AQ216" s="52"/>
      <c r="AR216" s="51"/>
      <c r="AS216" s="51"/>
      <c r="AT216" s="51"/>
      <c r="AU216" s="52"/>
      <c r="AV216" s="52"/>
      <c r="AW216" s="52"/>
    </row>
    <row r="217" spans="1:49" ht="13" x14ac:dyDescent="0.3">
      <c r="A217" s="23">
        <f>'4JSON'!A211</f>
        <v>72205</v>
      </c>
      <c r="B217" s="20" t="str">
        <f>'4JSON'!B211</f>
        <v>Telephone Installers and Repairers</v>
      </c>
      <c r="C217" s="24" t="str">
        <f>UPPER('4JSON'!D211)</f>
        <v>OIM</v>
      </c>
      <c r="D217" s="24"/>
      <c r="E217" s="24"/>
      <c r="F217" s="24"/>
      <c r="G217" s="24"/>
      <c r="H217" s="24"/>
      <c r="I217" s="24"/>
      <c r="J217" s="24"/>
      <c r="K217" s="24"/>
      <c r="L217" s="24"/>
      <c r="M217" s="53"/>
      <c r="N217" s="56"/>
      <c r="P217" s="51"/>
      <c r="Q217" s="51"/>
      <c r="S217" s="51"/>
      <c r="T217" s="51"/>
      <c r="AF217" s="51"/>
      <c r="AG217" s="51"/>
      <c r="AH217" s="51"/>
      <c r="AI217" s="52"/>
      <c r="AJ217" s="52"/>
      <c r="AK217" s="52"/>
      <c r="AL217" s="51"/>
      <c r="AM217" s="51"/>
      <c r="AN217" s="51"/>
      <c r="AO217" s="52"/>
      <c r="AP217" s="52"/>
      <c r="AQ217" s="52"/>
      <c r="AR217" s="51"/>
      <c r="AS217" s="51"/>
      <c r="AT217" s="51"/>
      <c r="AU217" s="52"/>
      <c r="AV217" s="52"/>
      <c r="AW217" s="52"/>
    </row>
    <row r="218" spans="1:49" ht="13" x14ac:dyDescent="0.3">
      <c r="A218" s="23">
        <f>'4JSON'!A212</f>
        <v>51102</v>
      </c>
      <c r="B218" s="20" t="str">
        <f>'4JSON'!B212</f>
        <v>Archivists</v>
      </c>
      <c r="C218" s="24" t="str">
        <f>UPPER('4JSON'!D212)</f>
        <v>MIS</v>
      </c>
      <c r="D218" s="24"/>
      <c r="E218" s="24"/>
      <c r="F218" s="24"/>
      <c r="G218" s="24"/>
      <c r="H218" s="24"/>
      <c r="I218" s="24"/>
      <c r="J218" s="24"/>
      <c r="K218" s="24"/>
      <c r="L218" s="24"/>
      <c r="M218" s="53"/>
      <c r="N218" s="56"/>
      <c r="P218" s="51"/>
      <c r="Q218" s="51"/>
      <c r="S218" s="51"/>
      <c r="T218" s="51"/>
      <c r="AF218" s="51"/>
      <c r="AG218" s="51"/>
      <c r="AH218" s="51"/>
      <c r="AI218" s="52"/>
      <c r="AJ218" s="52"/>
      <c r="AK218" s="52"/>
      <c r="AL218" s="51"/>
      <c r="AM218" s="51"/>
      <c r="AN218" s="51"/>
      <c r="AO218" s="52"/>
      <c r="AP218" s="52"/>
      <c r="AQ218" s="52"/>
      <c r="AR218" s="51"/>
      <c r="AS218" s="51"/>
      <c r="AT218" s="51"/>
      <c r="AU218" s="52"/>
      <c r="AV218" s="52"/>
      <c r="AW218" s="52"/>
    </row>
    <row r="219" spans="1:49" ht="13" x14ac:dyDescent="0.3">
      <c r="A219" s="23">
        <f>'4JSON'!A213</f>
        <v>31202</v>
      </c>
      <c r="B219" s="20" t="str">
        <f>'4JSON'!B213</f>
        <v>Physiotherapists</v>
      </c>
      <c r="C219" s="24" t="str">
        <f>UPPER('4JSON'!D213)</f>
        <v>MIS</v>
      </c>
      <c r="D219" s="24"/>
      <c r="E219" s="24"/>
      <c r="F219" s="24"/>
      <c r="G219" s="24"/>
      <c r="H219" s="24"/>
      <c r="I219" s="24"/>
      <c r="J219" s="24"/>
      <c r="K219" s="24"/>
      <c r="L219" s="24"/>
      <c r="M219" s="53"/>
      <c r="N219" s="56"/>
      <c r="P219" s="51"/>
      <c r="Q219" s="51"/>
      <c r="S219" s="51"/>
      <c r="T219" s="51"/>
      <c r="AF219" s="51"/>
      <c r="AG219" s="51"/>
      <c r="AH219" s="51"/>
      <c r="AI219" s="52"/>
      <c r="AJ219" s="52"/>
      <c r="AK219" s="52"/>
      <c r="AL219" s="51"/>
      <c r="AM219" s="51"/>
      <c r="AN219" s="51"/>
      <c r="AO219" s="52"/>
      <c r="AP219" s="52"/>
      <c r="AQ219" s="52"/>
      <c r="AR219" s="51"/>
      <c r="AS219" s="51"/>
      <c r="AT219" s="51"/>
      <c r="AU219" s="52"/>
      <c r="AV219" s="52"/>
      <c r="AW219" s="52"/>
    </row>
    <row r="220" spans="1:49" ht="13" x14ac:dyDescent="0.3">
      <c r="A220" s="23">
        <f>'4JSON'!A214</f>
        <v>41201</v>
      </c>
      <c r="B220" s="20" t="str">
        <f>'4JSON'!B214</f>
        <v>Post-Secondary Teaching Assistants</v>
      </c>
      <c r="C220" s="24" t="str">
        <f>UPPER('4JSON'!D214)</f>
        <v>MIS</v>
      </c>
      <c r="D220" s="24"/>
      <c r="E220" s="24"/>
      <c r="F220" s="24"/>
      <c r="G220" s="24"/>
      <c r="H220" s="24"/>
      <c r="I220" s="24"/>
      <c r="J220" s="24"/>
      <c r="K220" s="24"/>
      <c r="L220" s="24"/>
      <c r="M220" s="53"/>
      <c r="N220" s="56"/>
      <c r="P220" s="51"/>
      <c r="Q220" s="51"/>
      <c r="S220" s="51"/>
      <c r="T220" s="51"/>
      <c r="AF220" s="51"/>
      <c r="AG220" s="51"/>
      <c r="AH220" s="51"/>
      <c r="AI220" s="52"/>
      <c r="AJ220" s="52"/>
      <c r="AK220" s="52"/>
      <c r="AL220" s="51"/>
      <c r="AM220" s="51"/>
      <c r="AN220" s="51"/>
      <c r="AO220" s="52"/>
      <c r="AP220" s="52"/>
      <c r="AQ220" s="52"/>
      <c r="AR220" s="51"/>
      <c r="AS220" s="51"/>
      <c r="AT220" s="51"/>
      <c r="AU220" s="52"/>
      <c r="AV220" s="52"/>
      <c r="AW220" s="52"/>
    </row>
    <row r="221" spans="1:49" ht="13" x14ac:dyDescent="0.3">
      <c r="A221" s="23">
        <f>'4JSON'!A215</f>
        <v>64410</v>
      </c>
      <c r="B221" s="20" t="str">
        <f>'4JSON'!B215</f>
        <v>Private Investigators</v>
      </c>
      <c r="C221" s="24" t="str">
        <f>UPPER('4JSON'!D215)</f>
        <v>MIS</v>
      </c>
      <c r="D221" s="24"/>
      <c r="E221" s="24"/>
      <c r="F221" s="24"/>
      <c r="G221" s="24"/>
      <c r="H221" s="24"/>
      <c r="I221" s="24"/>
      <c r="J221" s="24"/>
      <c r="K221" s="24"/>
      <c r="L221" s="24"/>
      <c r="M221" s="53"/>
      <c r="N221" s="56"/>
      <c r="P221" s="51"/>
      <c r="Q221" s="51"/>
      <c r="S221" s="51"/>
      <c r="T221" s="51"/>
      <c r="AF221" s="51"/>
      <c r="AG221" s="51"/>
      <c r="AH221" s="51"/>
      <c r="AI221" s="52"/>
      <c r="AJ221" s="52"/>
      <c r="AK221" s="52"/>
      <c r="AL221" s="51"/>
      <c r="AM221" s="51"/>
      <c r="AN221" s="51"/>
      <c r="AO221" s="52"/>
      <c r="AP221" s="52"/>
      <c r="AQ221" s="52"/>
      <c r="AR221" s="51"/>
      <c r="AS221" s="51"/>
      <c r="AT221" s="51"/>
      <c r="AU221" s="52"/>
      <c r="AV221" s="52"/>
      <c r="AW221" s="52"/>
    </row>
    <row r="222" spans="1:49" ht="13" x14ac:dyDescent="0.3">
      <c r="A222" s="23">
        <f>'4JSON'!A216</f>
        <v>51114</v>
      </c>
      <c r="B222" s="20" t="str">
        <f>'4JSON'!B216</f>
        <v>Sign Language Interpreters</v>
      </c>
      <c r="C222" s="24" t="str">
        <f>UPPER('4JSON'!D216)</f>
        <v>MIS</v>
      </c>
      <c r="D222" s="24"/>
      <c r="E222" s="24"/>
      <c r="F222" s="24"/>
      <c r="G222" s="24"/>
      <c r="H222" s="24"/>
      <c r="I222" s="24"/>
      <c r="J222" s="24"/>
      <c r="K222" s="24"/>
      <c r="L222" s="24"/>
      <c r="M222" s="53"/>
      <c r="N222" s="56"/>
      <c r="P222" s="51"/>
      <c r="Q222" s="51"/>
      <c r="S222" s="51"/>
      <c r="T222" s="51"/>
      <c r="AF222" s="51"/>
      <c r="AG222" s="51"/>
      <c r="AH222" s="51"/>
      <c r="AI222" s="52"/>
      <c r="AJ222" s="52"/>
      <c r="AK222" s="52"/>
      <c r="AL222" s="51"/>
      <c r="AM222" s="51"/>
      <c r="AN222" s="51"/>
      <c r="AO222" s="52"/>
      <c r="AP222" s="52"/>
      <c r="AQ222" s="52"/>
      <c r="AR222" s="51"/>
      <c r="AS222" s="51"/>
      <c r="AT222" s="51"/>
      <c r="AU222" s="52"/>
      <c r="AV222" s="52"/>
      <c r="AW222" s="52"/>
    </row>
    <row r="223" spans="1:49" ht="13" x14ac:dyDescent="0.3">
      <c r="A223" s="23">
        <f>'4JSON'!A217</f>
        <v>31112</v>
      </c>
      <c r="B223" s="20" t="str">
        <f>'4JSON'!B217</f>
        <v>Speech-Language Pathologists</v>
      </c>
      <c r="C223" s="24" t="str">
        <f>UPPER('4JSON'!D217)</f>
        <v>MIS</v>
      </c>
      <c r="D223" s="24"/>
      <c r="E223" s="24"/>
      <c r="F223" s="24"/>
      <c r="G223" s="24"/>
      <c r="H223" s="24"/>
      <c r="I223" s="24"/>
      <c r="J223" s="24"/>
      <c r="K223" s="24"/>
      <c r="L223" s="24"/>
      <c r="M223" s="53"/>
      <c r="N223" s="56"/>
      <c r="P223" s="51"/>
      <c r="Q223" s="51"/>
      <c r="S223" s="51"/>
      <c r="T223" s="51"/>
      <c r="AF223" s="51"/>
      <c r="AG223" s="51"/>
      <c r="AH223" s="51"/>
      <c r="AI223" s="52"/>
      <c r="AJ223" s="52"/>
      <c r="AK223" s="52"/>
      <c r="AL223" s="51"/>
      <c r="AM223" s="51"/>
      <c r="AN223" s="51"/>
      <c r="AO223" s="52"/>
      <c r="AP223" s="52"/>
      <c r="AQ223" s="52"/>
      <c r="AR223" s="51"/>
      <c r="AS223" s="51"/>
      <c r="AT223" s="51"/>
      <c r="AU223" s="52"/>
      <c r="AV223" s="52"/>
      <c r="AW223" s="52"/>
    </row>
    <row r="224" spans="1:49" ht="13" x14ac:dyDescent="0.3">
      <c r="A224" s="23">
        <f>'4JSON'!A218</f>
        <v>14201</v>
      </c>
      <c r="B224" s="20" t="str">
        <f>'4JSON'!B218</f>
        <v>Bank Clerks</v>
      </c>
      <c r="C224" s="24" t="str">
        <f>UPPER('4JSON'!D218)</f>
        <v>MIS</v>
      </c>
      <c r="D224" s="24"/>
      <c r="E224" s="24"/>
      <c r="F224" s="24"/>
      <c r="G224" s="24"/>
      <c r="H224" s="24"/>
      <c r="I224" s="24"/>
      <c r="J224" s="24"/>
      <c r="K224" s="24"/>
      <c r="L224" s="24"/>
      <c r="M224" s="53"/>
      <c r="N224" s="56"/>
      <c r="P224" s="51"/>
      <c r="Q224" s="51"/>
      <c r="S224" s="51"/>
      <c r="T224" s="51"/>
      <c r="AF224" s="51"/>
      <c r="AG224" s="51"/>
      <c r="AH224" s="51"/>
      <c r="AI224" s="52"/>
      <c r="AJ224" s="52"/>
      <c r="AK224" s="52"/>
      <c r="AL224" s="51"/>
      <c r="AM224" s="51"/>
      <c r="AN224" s="51"/>
      <c r="AO224" s="52"/>
      <c r="AP224" s="52"/>
      <c r="AQ224" s="52"/>
      <c r="AR224" s="51"/>
      <c r="AS224" s="51"/>
      <c r="AT224" s="51"/>
      <c r="AU224" s="52"/>
      <c r="AV224" s="52"/>
      <c r="AW224" s="52"/>
    </row>
    <row r="225" spans="1:49" ht="13" x14ac:dyDescent="0.3">
      <c r="A225" s="23">
        <f>'4JSON'!A219</f>
        <v>14202</v>
      </c>
      <c r="B225" s="20" t="str">
        <f>'4JSON'!B219</f>
        <v>Collectors</v>
      </c>
      <c r="C225" s="24" t="str">
        <f>UPPER('4JSON'!D219)</f>
        <v>MIS</v>
      </c>
      <c r="D225" s="24"/>
      <c r="E225" s="24"/>
      <c r="F225" s="24"/>
      <c r="G225" s="24"/>
      <c r="H225" s="24"/>
      <c r="I225" s="24"/>
      <c r="J225" s="24"/>
      <c r="K225" s="24"/>
      <c r="L225" s="24"/>
      <c r="M225" s="53"/>
      <c r="N225" s="56"/>
      <c r="P225" s="51"/>
      <c r="Q225" s="51"/>
      <c r="S225" s="51"/>
      <c r="T225" s="51"/>
      <c r="AF225" s="51"/>
      <c r="AG225" s="51"/>
      <c r="AH225" s="51"/>
      <c r="AI225" s="52"/>
      <c r="AJ225" s="52"/>
      <c r="AK225" s="52"/>
      <c r="AL225" s="51"/>
      <c r="AM225" s="51"/>
      <c r="AN225" s="51"/>
      <c r="AO225" s="52"/>
      <c r="AP225" s="52"/>
      <c r="AQ225" s="52"/>
      <c r="AR225" s="51"/>
      <c r="AS225" s="51"/>
      <c r="AT225" s="51"/>
      <c r="AU225" s="52"/>
      <c r="AV225" s="52"/>
      <c r="AW225" s="52"/>
    </row>
    <row r="226" spans="1:49" ht="13" x14ac:dyDescent="0.3">
      <c r="A226" s="23">
        <f>'4JSON'!A220</f>
        <v>14201</v>
      </c>
      <c r="B226" s="20" t="str">
        <f>'4JSON'!B220</f>
        <v>Insurance Clerks</v>
      </c>
      <c r="C226" s="24" t="str">
        <f>UPPER('4JSON'!D220)</f>
        <v>MIS</v>
      </c>
      <c r="D226" s="24"/>
      <c r="E226" s="24"/>
      <c r="F226" s="24"/>
      <c r="G226" s="24"/>
      <c r="H226" s="24"/>
      <c r="I226" s="24"/>
      <c r="J226" s="24"/>
      <c r="K226" s="24"/>
      <c r="L226" s="24"/>
      <c r="M226" s="53"/>
      <c r="N226" s="56"/>
      <c r="P226" s="51"/>
      <c r="Q226" s="51"/>
      <c r="S226" s="51"/>
      <c r="T226" s="51"/>
      <c r="AF226" s="51"/>
      <c r="AG226" s="51"/>
      <c r="AH226" s="51"/>
      <c r="AI226" s="52"/>
      <c r="AJ226" s="52"/>
      <c r="AK226" s="52"/>
      <c r="AL226" s="51"/>
      <c r="AM226" s="51"/>
      <c r="AN226" s="51"/>
      <c r="AO226" s="52"/>
      <c r="AP226" s="52"/>
      <c r="AQ226" s="52"/>
      <c r="AR226" s="51"/>
      <c r="AS226" s="51"/>
      <c r="AT226" s="51"/>
      <c r="AU226" s="52"/>
      <c r="AV226" s="52"/>
      <c r="AW226" s="52"/>
    </row>
    <row r="227" spans="1:49" ht="13" x14ac:dyDescent="0.3">
      <c r="A227" s="23">
        <f>'4JSON'!A221</f>
        <v>51114</v>
      </c>
      <c r="B227" s="20" t="str">
        <f>'4JSON'!B221</f>
        <v>Interpreters</v>
      </c>
      <c r="C227" s="24" t="str">
        <f>UPPER('4JSON'!D221)</f>
        <v>MIS</v>
      </c>
      <c r="D227" s="24"/>
      <c r="E227" s="24"/>
      <c r="F227" s="24"/>
      <c r="G227" s="24"/>
      <c r="H227" s="24"/>
      <c r="I227" s="24"/>
      <c r="J227" s="24"/>
      <c r="K227" s="24"/>
      <c r="L227" s="24"/>
      <c r="M227" s="53"/>
      <c r="N227" s="56"/>
      <c r="P227" s="51"/>
      <c r="Q227" s="51"/>
      <c r="S227" s="51"/>
      <c r="T227" s="51"/>
      <c r="AF227" s="51"/>
      <c r="AG227" s="51"/>
      <c r="AH227" s="51"/>
      <c r="AI227" s="52"/>
      <c r="AJ227" s="52"/>
      <c r="AK227" s="52"/>
      <c r="AL227" s="51"/>
      <c r="AM227" s="51"/>
      <c r="AN227" s="51"/>
      <c r="AO227" s="52"/>
      <c r="AP227" s="52"/>
      <c r="AQ227" s="52"/>
      <c r="AR227" s="51"/>
      <c r="AS227" s="51"/>
      <c r="AT227" s="51"/>
      <c r="AU227" s="52"/>
      <c r="AV227" s="52"/>
      <c r="AW227" s="52"/>
    </row>
    <row r="228" spans="1:49" ht="13" x14ac:dyDescent="0.3">
      <c r="A228" s="23">
        <f>'4JSON'!A222</f>
        <v>14201</v>
      </c>
      <c r="B228" s="20" t="str">
        <f>'4JSON'!B222</f>
        <v>Other Financial Clerks</v>
      </c>
      <c r="C228" s="24" t="str">
        <f>UPPER('4JSON'!D222)</f>
        <v>MIS</v>
      </c>
      <c r="D228" s="24"/>
      <c r="E228" s="24"/>
      <c r="F228" s="24"/>
      <c r="G228" s="24"/>
      <c r="H228" s="24"/>
      <c r="I228" s="24"/>
      <c r="J228" s="24"/>
      <c r="K228" s="24"/>
      <c r="L228" s="24"/>
      <c r="M228" s="53"/>
      <c r="N228" s="56"/>
      <c r="P228" s="51"/>
      <c r="Q228" s="51"/>
      <c r="S228" s="51"/>
      <c r="T228" s="51"/>
      <c r="AF228" s="51"/>
      <c r="AG228" s="51"/>
      <c r="AH228" s="51"/>
      <c r="AI228" s="52"/>
      <c r="AJ228" s="52"/>
      <c r="AK228" s="52"/>
      <c r="AL228" s="51"/>
      <c r="AM228" s="51"/>
      <c r="AN228" s="51"/>
      <c r="AO228" s="52"/>
      <c r="AP228" s="52"/>
      <c r="AQ228" s="52"/>
      <c r="AR228" s="51"/>
      <c r="AS228" s="51"/>
      <c r="AT228" s="51"/>
      <c r="AU228" s="52"/>
      <c r="AV228" s="52"/>
      <c r="AW228" s="52"/>
    </row>
    <row r="229" spans="1:49" ht="13" x14ac:dyDescent="0.3">
      <c r="A229" s="23">
        <f>'4JSON'!A223</f>
        <v>13102</v>
      </c>
      <c r="B229" s="20" t="str">
        <f>'4JSON'!B223</f>
        <v>Payroll Clerks</v>
      </c>
      <c r="C229" s="24" t="str">
        <f>UPPER('4JSON'!D223)</f>
        <v>MIS</v>
      </c>
      <c r="D229" s="24"/>
      <c r="E229" s="24"/>
      <c r="F229" s="24"/>
      <c r="G229" s="24"/>
      <c r="H229" s="24"/>
      <c r="I229" s="24"/>
      <c r="J229" s="24"/>
      <c r="K229" s="24"/>
      <c r="L229" s="24"/>
      <c r="M229" s="53"/>
      <c r="N229" s="56"/>
      <c r="P229" s="51"/>
      <c r="Q229" s="51"/>
      <c r="S229" s="51"/>
      <c r="T229" s="51"/>
      <c r="AF229" s="51"/>
      <c r="AG229" s="51"/>
      <c r="AH229" s="51"/>
      <c r="AI229" s="52"/>
      <c r="AJ229" s="52"/>
      <c r="AK229" s="52"/>
      <c r="AL229" s="51"/>
      <c r="AM229" s="51"/>
      <c r="AN229" s="51"/>
      <c r="AO229" s="52"/>
      <c r="AP229" s="52"/>
      <c r="AQ229" s="52"/>
      <c r="AR229" s="51"/>
      <c r="AS229" s="51"/>
      <c r="AT229" s="51"/>
      <c r="AU229" s="52"/>
      <c r="AV229" s="52"/>
      <c r="AW229" s="52"/>
    </row>
    <row r="230" spans="1:49" ht="13" x14ac:dyDescent="0.3">
      <c r="A230" s="23">
        <f>'4JSON'!A224</f>
        <v>41201</v>
      </c>
      <c r="B230" s="20" t="str">
        <f>'4JSON'!B224</f>
        <v>Post-Secondary Research Assistants</v>
      </c>
      <c r="C230" s="24" t="str">
        <f>UPPER('4JSON'!D224)</f>
        <v>MIS</v>
      </c>
      <c r="D230" s="24"/>
      <c r="E230" s="24"/>
      <c r="F230" s="24"/>
      <c r="G230" s="24"/>
      <c r="H230" s="24"/>
      <c r="I230" s="24"/>
      <c r="J230" s="24"/>
      <c r="K230" s="24"/>
      <c r="L230" s="24"/>
      <c r="M230" s="53"/>
      <c r="N230" s="56"/>
      <c r="P230" s="51"/>
      <c r="Q230" s="51"/>
      <c r="S230" s="51"/>
      <c r="T230" s="51"/>
      <c r="AF230" s="51"/>
      <c r="AG230" s="51"/>
      <c r="AH230" s="51"/>
      <c r="AI230" s="52"/>
      <c r="AJ230" s="52"/>
      <c r="AK230" s="52"/>
      <c r="AL230" s="51"/>
      <c r="AM230" s="51"/>
      <c r="AN230" s="51"/>
      <c r="AO230" s="52"/>
      <c r="AP230" s="52"/>
      <c r="AQ230" s="52"/>
      <c r="AR230" s="51"/>
      <c r="AS230" s="51"/>
      <c r="AT230" s="51"/>
      <c r="AU230" s="52"/>
      <c r="AV230" s="52"/>
      <c r="AW230" s="52"/>
    </row>
    <row r="231" spans="1:49" ht="13" x14ac:dyDescent="0.3">
      <c r="A231" s="23">
        <f>'4JSON'!A225</f>
        <v>14402</v>
      </c>
      <c r="B231" s="20" t="str">
        <f>'4JSON'!B225</f>
        <v>Production Clerks</v>
      </c>
      <c r="C231" s="24" t="str">
        <f>UPPER('4JSON'!D225)</f>
        <v>MIS</v>
      </c>
      <c r="D231" s="24"/>
      <c r="E231" s="24"/>
      <c r="F231" s="24"/>
      <c r="G231" s="24"/>
      <c r="H231" s="24"/>
      <c r="I231" s="24"/>
      <c r="J231" s="24"/>
      <c r="K231" s="24"/>
      <c r="L231" s="24"/>
      <c r="M231" s="53"/>
      <c r="N231" s="56"/>
      <c r="P231" s="51"/>
      <c r="Q231" s="51"/>
      <c r="S231" s="51"/>
      <c r="T231" s="51"/>
      <c r="AF231" s="51"/>
      <c r="AG231" s="51"/>
      <c r="AH231" s="51"/>
      <c r="AI231" s="52"/>
      <c r="AJ231" s="52"/>
      <c r="AK231" s="52"/>
      <c r="AL231" s="51"/>
      <c r="AM231" s="51"/>
      <c r="AN231" s="51"/>
      <c r="AO231" s="52"/>
      <c r="AP231" s="52"/>
      <c r="AQ231" s="52"/>
      <c r="AR231" s="51"/>
      <c r="AS231" s="51"/>
      <c r="AT231" s="51"/>
      <c r="AU231" s="52"/>
      <c r="AV231" s="52"/>
      <c r="AW231" s="52"/>
    </row>
    <row r="232" spans="1:49" ht="13" x14ac:dyDescent="0.3">
      <c r="A232" s="23">
        <f>'4JSON'!A226</f>
        <v>51114</v>
      </c>
      <c r="B232" s="20" t="str">
        <f>'4JSON'!B226</f>
        <v>Terminologists</v>
      </c>
      <c r="C232" s="24" t="str">
        <f>UPPER('4JSON'!D226)</f>
        <v>MIS</v>
      </c>
      <c r="D232" s="24"/>
      <c r="E232" s="24"/>
      <c r="F232" s="24"/>
      <c r="G232" s="24"/>
      <c r="H232" s="24"/>
      <c r="I232" s="24"/>
      <c r="J232" s="24"/>
      <c r="K232" s="24"/>
      <c r="L232" s="24"/>
      <c r="M232" s="53"/>
      <c r="N232" s="56"/>
      <c r="P232" s="51"/>
      <c r="Q232" s="51"/>
      <c r="S232" s="51"/>
      <c r="T232" s="51"/>
      <c r="AF232" s="51"/>
      <c r="AG232" s="51"/>
      <c r="AH232" s="51"/>
      <c r="AI232" s="52"/>
      <c r="AJ232" s="52"/>
      <c r="AK232" s="52"/>
      <c r="AL232" s="51"/>
      <c r="AM232" s="51"/>
      <c r="AN232" s="51"/>
      <c r="AO232" s="52"/>
      <c r="AP232" s="52"/>
      <c r="AQ232" s="52"/>
      <c r="AR232" s="51"/>
      <c r="AS232" s="51"/>
      <c r="AT232" s="51"/>
      <c r="AU232" s="52"/>
      <c r="AV232" s="52"/>
      <c r="AW232" s="52"/>
    </row>
    <row r="233" spans="1:49" ht="13" x14ac:dyDescent="0.3">
      <c r="A233" s="23">
        <f>'4JSON'!A227</f>
        <v>74100</v>
      </c>
      <c r="B233" s="20" t="str">
        <f>'4JSON'!B227</f>
        <v>Postal Clerks</v>
      </c>
      <c r="C233" s="24" t="str">
        <f>UPPER('4JSON'!D227)</f>
        <v>MIS</v>
      </c>
      <c r="D233" s="24"/>
      <c r="E233" s="24"/>
      <c r="F233" s="24"/>
      <c r="G233" s="24"/>
      <c r="H233" s="24"/>
      <c r="I233" s="24"/>
      <c r="J233" s="24"/>
      <c r="K233" s="24"/>
      <c r="L233" s="24"/>
      <c r="M233" s="53"/>
      <c r="N233" s="56"/>
      <c r="P233" s="51"/>
      <c r="Q233" s="51"/>
      <c r="S233" s="51"/>
      <c r="T233" s="51"/>
      <c r="AF233" s="51"/>
      <c r="AG233" s="51"/>
      <c r="AH233" s="51"/>
      <c r="AI233" s="52"/>
      <c r="AJ233" s="52"/>
      <c r="AK233" s="52"/>
      <c r="AL233" s="51"/>
      <c r="AM233" s="51"/>
      <c r="AN233" s="51"/>
      <c r="AO233" s="52"/>
      <c r="AP233" s="52"/>
      <c r="AQ233" s="52"/>
      <c r="AR233" s="51"/>
      <c r="AS233" s="51"/>
      <c r="AT233" s="51"/>
      <c r="AU233" s="52"/>
      <c r="AV233" s="52"/>
      <c r="AW233" s="52"/>
    </row>
    <row r="234" spans="1:49" ht="13" x14ac:dyDescent="0.3">
      <c r="A234" s="23">
        <f>'4JSON'!A228</f>
        <v>14403</v>
      </c>
      <c r="B234" s="20" t="str">
        <f>'4JSON'!B228</f>
        <v>Purchasing Clerks</v>
      </c>
      <c r="C234" s="24" t="str">
        <f>UPPER('4JSON'!D228)</f>
        <v>MIS</v>
      </c>
      <c r="D234" s="24"/>
      <c r="E234" s="24"/>
      <c r="F234" s="24"/>
      <c r="G234" s="24"/>
      <c r="H234" s="24"/>
      <c r="I234" s="24"/>
      <c r="J234" s="24"/>
      <c r="K234" s="24"/>
      <c r="L234" s="24"/>
      <c r="M234" s="53"/>
      <c r="N234" s="56"/>
      <c r="P234" s="51"/>
      <c r="Q234" s="51"/>
      <c r="S234" s="51"/>
      <c r="T234" s="51"/>
      <c r="AF234" s="51"/>
      <c r="AG234" s="51"/>
      <c r="AH234" s="51"/>
      <c r="AI234" s="52"/>
      <c r="AJ234" s="52"/>
      <c r="AK234" s="52"/>
      <c r="AL234" s="51"/>
      <c r="AM234" s="51"/>
      <c r="AN234" s="51"/>
      <c r="AO234" s="52"/>
      <c r="AP234" s="52"/>
      <c r="AQ234" s="52"/>
      <c r="AR234" s="51"/>
      <c r="AS234" s="51"/>
      <c r="AT234" s="51"/>
      <c r="AU234" s="52"/>
      <c r="AV234" s="52"/>
      <c r="AW234" s="52"/>
    </row>
    <row r="235" spans="1:49" ht="13" x14ac:dyDescent="0.3">
      <c r="A235" s="23">
        <f>'4JSON'!A229</f>
        <v>52114</v>
      </c>
      <c r="B235" s="20" t="str">
        <f>'4JSON'!B229</f>
        <v>Announcers and Other Broadcasters</v>
      </c>
      <c r="C235" s="24" t="str">
        <f>UPPER('4JSON'!D229)</f>
        <v>MSI</v>
      </c>
      <c r="D235" s="24"/>
      <c r="E235" s="24"/>
      <c r="F235" s="24"/>
      <c r="G235" s="24"/>
      <c r="H235" s="24"/>
      <c r="I235" s="24"/>
      <c r="J235" s="24"/>
      <c r="K235" s="24"/>
      <c r="L235" s="24"/>
      <c r="M235" s="53"/>
      <c r="N235" s="56"/>
      <c r="P235" s="51"/>
      <c r="Q235" s="51"/>
      <c r="S235" s="51"/>
      <c r="T235" s="51"/>
      <c r="AF235" s="51"/>
      <c r="AG235" s="51"/>
      <c r="AH235" s="51"/>
      <c r="AI235" s="52"/>
      <c r="AJ235" s="52"/>
      <c r="AK235" s="52"/>
      <c r="AL235" s="51"/>
      <c r="AM235" s="51"/>
      <c r="AN235" s="51"/>
      <c r="AO235" s="52"/>
      <c r="AP235" s="52"/>
      <c r="AQ235" s="52"/>
      <c r="AR235" s="51"/>
      <c r="AS235" s="51"/>
      <c r="AT235" s="51"/>
      <c r="AU235" s="52"/>
      <c r="AV235" s="52"/>
      <c r="AW235" s="52"/>
    </row>
    <row r="236" spans="1:49" ht="13" x14ac:dyDescent="0.3">
      <c r="A236" s="23">
        <f>'4JSON'!A230</f>
        <v>42200</v>
      </c>
      <c r="B236" s="20" t="str">
        <f>'4JSON'!B230</f>
        <v>Legal Assistants and Paralegals</v>
      </c>
      <c r="C236" s="24" t="str">
        <f>UPPER('4JSON'!D230)</f>
        <v>MSI</v>
      </c>
      <c r="D236" s="24"/>
      <c r="E236" s="24"/>
      <c r="F236" s="24"/>
      <c r="G236" s="24"/>
      <c r="H236" s="24"/>
      <c r="I236" s="24"/>
      <c r="J236" s="24"/>
      <c r="K236" s="24"/>
      <c r="L236" s="24"/>
      <c r="M236" s="53"/>
      <c r="N236" s="56"/>
      <c r="P236" s="51"/>
      <c r="Q236" s="51"/>
      <c r="S236" s="51"/>
      <c r="T236" s="51"/>
      <c r="AF236" s="51"/>
      <c r="AG236" s="51"/>
      <c r="AH236" s="51"/>
      <c r="AI236" s="52"/>
      <c r="AJ236" s="52"/>
      <c r="AK236" s="52"/>
      <c r="AL236" s="51"/>
      <c r="AM236" s="51"/>
      <c r="AN236" s="51"/>
      <c r="AO236" s="52"/>
      <c r="AP236" s="52"/>
      <c r="AQ236" s="52"/>
      <c r="AR236" s="51"/>
      <c r="AS236" s="51"/>
      <c r="AT236" s="51"/>
      <c r="AU236" s="52"/>
      <c r="AV236" s="52"/>
      <c r="AW236" s="52"/>
    </row>
    <row r="237" spans="1:49" ht="13" x14ac:dyDescent="0.3">
      <c r="A237" s="23">
        <f>'4JSON'!A231</f>
        <v>14110</v>
      </c>
      <c r="B237" s="20" t="str">
        <f>'4JSON'!B231</f>
        <v>Survey Interviewers</v>
      </c>
      <c r="C237" s="24" t="str">
        <f>UPPER('4JSON'!D231)</f>
        <v>MSI</v>
      </c>
      <c r="D237" s="24"/>
      <c r="E237" s="24"/>
      <c r="F237" s="24"/>
      <c r="G237" s="24"/>
      <c r="H237" s="24"/>
      <c r="I237" s="24"/>
      <c r="J237" s="24"/>
      <c r="K237" s="24"/>
      <c r="L237" s="24"/>
      <c r="M237" s="53"/>
      <c r="N237" s="56"/>
      <c r="P237" s="51"/>
      <c r="Q237" s="51"/>
      <c r="S237" s="51"/>
      <c r="T237" s="51"/>
      <c r="AF237" s="51"/>
      <c r="AG237" s="51"/>
      <c r="AH237" s="51"/>
      <c r="AI237" s="52"/>
      <c r="AJ237" s="52"/>
      <c r="AK237" s="52"/>
      <c r="AL237" s="51"/>
      <c r="AM237" s="51"/>
      <c r="AN237" s="51"/>
      <c r="AO237" s="52"/>
      <c r="AP237" s="52"/>
      <c r="AQ237" s="52"/>
      <c r="AR237" s="51"/>
      <c r="AS237" s="51"/>
      <c r="AT237" s="51"/>
      <c r="AU237" s="52"/>
      <c r="AV237" s="52"/>
      <c r="AW237" s="52"/>
    </row>
    <row r="238" spans="1:49" ht="13" x14ac:dyDescent="0.3">
      <c r="A238" s="23">
        <f>'4JSON'!A232</f>
        <v>52100</v>
      </c>
      <c r="B238" s="20" t="str">
        <f>'4JSON'!B232</f>
        <v>Archive Technicians and Assistants</v>
      </c>
      <c r="C238" s="24" t="str">
        <f>UPPER('4JSON'!D232)</f>
        <v>MSI</v>
      </c>
      <c r="D238" s="24"/>
      <c r="E238" s="24"/>
      <c r="F238" s="24"/>
      <c r="G238" s="24"/>
      <c r="H238" s="24"/>
      <c r="I238" s="24"/>
      <c r="J238" s="24"/>
      <c r="K238" s="24"/>
      <c r="L238" s="24"/>
      <c r="M238" s="53"/>
      <c r="N238" s="56"/>
      <c r="P238" s="51"/>
      <c r="Q238" s="51"/>
      <c r="S238" s="51"/>
      <c r="T238" s="51"/>
      <c r="AF238" s="51"/>
      <c r="AG238" s="51"/>
      <c r="AH238" s="51"/>
      <c r="AI238" s="52"/>
      <c r="AJ238" s="52"/>
      <c r="AK238" s="52"/>
      <c r="AL238" s="51"/>
      <c r="AM238" s="51"/>
      <c r="AN238" s="51"/>
      <c r="AO238" s="52"/>
      <c r="AP238" s="52"/>
      <c r="AQ238" s="52"/>
      <c r="AR238" s="51"/>
      <c r="AS238" s="51"/>
      <c r="AT238" s="51"/>
      <c r="AU238" s="52"/>
      <c r="AV238" s="52"/>
      <c r="AW238" s="52"/>
    </row>
    <row r="239" spans="1:49" ht="13" x14ac:dyDescent="0.3">
      <c r="A239" s="23">
        <f>'4JSON'!A233</f>
        <v>65229</v>
      </c>
      <c r="B239" s="20" t="str">
        <f>'4JSON'!B233</f>
        <v>Call Centre Agents</v>
      </c>
      <c r="C239" s="24" t="str">
        <f>UPPER('4JSON'!D233)</f>
        <v>MSI</v>
      </c>
      <c r="D239" s="24"/>
      <c r="E239" s="24"/>
      <c r="F239" s="24"/>
      <c r="G239" s="24"/>
      <c r="H239" s="24"/>
      <c r="I239" s="24"/>
      <c r="J239" s="24"/>
      <c r="K239" s="24"/>
      <c r="L239" s="24"/>
      <c r="M239" s="53"/>
      <c r="N239" s="56"/>
      <c r="P239" s="51"/>
      <c r="Q239" s="51"/>
      <c r="S239" s="51"/>
      <c r="T239" s="51"/>
      <c r="AF239" s="51"/>
      <c r="AG239" s="51"/>
      <c r="AH239" s="51"/>
      <c r="AI239" s="52"/>
      <c r="AJ239" s="52"/>
      <c r="AK239" s="52"/>
      <c r="AL239" s="51"/>
      <c r="AM239" s="51"/>
      <c r="AN239" s="51"/>
      <c r="AO239" s="52"/>
      <c r="AP239" s="52"/>
      <c r="AQ239" s="52"/>
      <c r="AR239" s="51"/>
      <c r="AS239" s="51"/>
      <c r="AT239" s="51"/>
      <c r="AU239" s="52"/>
      <c r="AV239" s="52"/>
      <c r="AW239" s="52"/>
    </row>
    <row r="240" spans="1:49" ht="13" x14ac:dyDescent="0.3">
      <c r="A240" s="23">
        <f>'4JSON'!A234</f>
        <v>62023</v>
      </c>
      <c r="B240" s="20" t="str">
        <f>'4JSON'!B234</f>
        <v>Customer Service Clerks in Insurance, Telephone, Utility and Similar Companies</v>
      </c>
      <c r="C240" s="24" t="str">
        <f>UPPER('4JSON'!D234)</f>
        <v>MSI</v>
      </c>
      <c r="D240" s="24"/>
      <c r="E240" s="24"/>
      <c r="F240" s="24"/>
      <c r="G240" s="24"/>
      <c r="H240" s="24"/>
      <c r="I240" s="24"/>
      <c r="J240" s="24"/>
      <c r="K240" s="24"/>
      <c r="L240" s="24"/>
      <c r="M240" s="53"/>
      <c r="N240" s="56"/>
      <c r="P240" s="51"/>
      <c r="Q240" s="51"/>
      <c r="S240" s="51"/>
      <c r="T240" s="51"/>
      <c r="AF240" s="51"/>
      <c r="AG240" s="51"/>
      <c r="AH240" s="51"/>
      <c r="AI240" s="52"/>
      <c r="AJ240" s="52"/>
      <c r="AK240" s="52"/>
      <c r="AL240" s="51"/>
      <c r="AM240" s="51"/>
      <c r="AN240" s="51"/>
      <c r="AO240" s="52"/>
      <c r="AP240" s="52"/>
      <c r="AQ240" s="52"/>
      <c r="AR240" s="51"/>
      <c r="AS240" s="51"/>
      <c r="AT240" s="51"/>
      <c r="AU240" s="52"/>
      <c r="AV240" s="52"/>
      <c r="AW240" s="52"/>
    </row>
    <row r="241" spans="1:49" ht="13" x14ac:dyDescent="0.3">
      <c r="A241" s="23">
        <f>'4JSON'!A235</f>
        <v>64409</v>
      </c>
      <c r="B241" s="20" t="str">
        <f>'4JSON'!B235</f>
        <v>Customer Service Clerks in Retail Establishments</v>
      </c>
      <c r="C241" s="24" t="str">
        <f>UPPER('4JSON'!D235)</f>
        <v>MSI</v>
      </c>
      <c r="D241" s="24"/>
      <c r="E241" s="24"/>
      <c r="F241" s="24"/>
      <c r="G241" s="24"/>
      <c r="H241" s="24"/>
      <c r="I241" s="24"/>
      <c r="J241" s="24"/>
      <c r="K241" s="24"/>
      <c r="L241" s="24"/>
      <c r="M241" s="53"/>
      <c r="N241" s="56"/>
      <c r="P241" s="51"/>
      <c r="Q241" s="51"/>
      <c r="S241" s="51"/>
      <c r="T241" s="51"/>
      <c r="AF241" s="51"/>
      <c r="AG241" s="51"/>
      <c r="AH241" s="51"/>
      <c r="AI241" s="52"/>
      <c r="AJ241" s="52"/>
      <c r="AK241" s="52"/>
      <c r="AL241" s="51"/>
      <c r="AM241" s="51"/>
      <c r="AN241" s="51"/>
      <c r="AO241" s="52"/>
      <c r="AP241" s="52"/>
      <c r="AQ241" s="52"/>
      <c r="AR241" s="51"/>
      <c r="AS241" s="51"/>
      <c r="AT241" s="51"/>
      <c r="AU241" s="52"/>
      <c r="AV241" s="52"/>
      <c r="AW241" s="52"/>
    </row>
    <row r="242" spans="1:49" ht="13" x14ac:dyDescent="0.3">
      <c r="A242" s="23">
        <f>'4JSON'!A236</f>
        <v>64409</v>
      </c>
      <c r="B242" s="20" t="str">
        <f>'4JSON'!B236</f>
        <v>Information Clerks</v>
      </c>
      <c r="C242" s="24" t="str">
        <f>UPPER('4JSON'!D236)</f>
        <v>MSI</v>
      </c>
      <c r="D242" s="24"/>
      <c r="E242" s="24"/>
      <c r="F242" s="24"/>
      <c r="G242" s="24"/>
      <c r="H242" s="24"/>
      <c r="I242" s="24"/>
      <c r="J242" s="24"/>
      <c r="K242" s="24"/>
      <c r="L242" s="24"/>
      <c r="M242" s="53"/>
      <c r="N242" s="56"/>
      <c r="P242" s="51"/>
      <c r="Q242" s="51"/>
      <c r="S242" s="51"/>
      <c r="T242" s="51"/>
      <c r="AF242" s="51"/>
      <c r="AG242" s="51"/>
      <c r="AH242" s="51"/>
      <c r="AI242" s="52"/>
      <c r="AJ242" s="52"/>
      <c r="AK242" s="52"/>
      <c r="AL242" s="51"/>
      <c r="AM242" s="51"/>
      <c r="AN242" s="51"/>
      <c r="AO242" s="52"/>
      <c r="AP242" s="52"/>
      <c r="AQ242" s="52"/>
      <c r="AR242" s="51"/>
      <c r="AS242" s="51"/>
      <c r="AT242" s="51"/>
      <c r="AU242" s="52"/>
      <c r="AV242" s="52"/>
      <c r="AW242" s="52"/>
    </row>
    <row r="243" spans="1:49" ht="13" x14ac:dyDescent="0.3">
      <c r="A243" s="23">
        <f>'4JSON'!A237</f>
        <v>42204</v>
      </c>
      <c r="B243" s="20" t="str">
        <f>'4JSON'!B237</f>
        <v>Other Religious Occupations</v>
      </c>
      <c r="C243" s="24" t="str">
        <f>UPPER('4JSON'!D237)</f>
        <v>MSI</v>
      </c>
      <c r="D243" s="24"/>
      <c r="E243" s="24"/>
      <c r="F243" s="24"/>
      <c r="G243" s="24"/>
      <c r="H243" s="24"/>
      <c r="I243" s="24"/>
      <c r="J243" s="24"/>
      <c r="K243" s="24"/>
      <c r="L243" s="24"/>
      <c r="M243" s="53"/>
      <c r="N243" s="56"/>
      <c r="P243" s="51"/>
      <c r="Q243" s="51"/>
      <c r="S243" s="51"/>
      <c r="T243" s="51"/>
      <c r="AF243" s="51"/>
      <c r="AG243" s="51"/>
      <c r="AH243" s="51"/>
      <c r="AI243" s="52"/>
      <c r="AJ243" s="52"/>
      <c r="AK243" s="52"/>
      <c r="AL243" s="51"/>
      <c r="AM243" s="51"/>
      <c r="AN243" s="51"/>
      <c r="AO243" s="52"/>
      <c r="AP243" s="52"/>
      <c r="AQ243" s="52"/>
      <c r="AR243" s="51"/>
      <c r="AS243" s="51"/>
      <c r="AT243" s="51"/>
      <c r="AU243" s="52"/>
      <c r="AV243" s="52"/>
      <c r="AW243" s="52"/>
    </row>
    <row r="244" spans="1:49" ht="13" x14ac:dyDescent="0.3">
      <c r="A244" s="23">
        <f>'4JSON'!A238</f>
        <v>54100</v>
      </c>
      <c r="B244" s="20" t="str">
        <f>'4JSON'!B238</f>
        <v>Program Leaders and Instructors in Recreation and Sport</v>
      </c>
      <c r="C244" s="24" t="str">
        <f>UPPER('4JSON'!D238)</f>
        <v>MSI</v>
      </c>
      <c r="D244" s="24"/>
      <c r="E244" s="24"/>
      <c r="F244" s="24"/>
      <c r="G244" s="24"/>
      <c r="H244" s="24"/>
      <c r="I244" s="24"/>
      <c r="J244" s="24"/>
      <c r="K244" s="24"/>
      <c r="L244" s="24"/>
      <c r="M244" s="53"/>
      <c r="N244" s="56"/>
      <c r="P244" s="51"/>
      <c r="Q244" s="51"/>
      <c r="S244" s="51"/>
      <c r="T244" s="51"/>
      <c r="AF244" s="51"/>
      <c r="AG244" s="51"/>
      <c r="AH244" s="51"/>
      <c r="AI244" s="52"/>
      <c r="AJ244" s="52"/>
      <c r="AK244" s="52"/>
      <c r="AL244" s="51"/>
      <c r="AM244" s="51"/>
      <c r="AN244" s="51"/>
      <c r="AO244" s="52"/>
      <c r="AP244" s="52"/>
      <c r="AQ244" s="52"/>
      <c r="AR244" s="51"/>
      <c r="AS244" s="51"/>
      <c r="AT244" s="51"/>
      <c r="AU244" s="52"/>
      <c r="AV244" s="52"/>
      <c r="AW244" s="52"/>
    </row>
    <row r="245" spans="1:49" ht="13" x14ac:dyDescent="0.3">
      <c r="A245" s="23">
        <f>'4JSON'!A239</f>
        <v>11103</v>
      </c>
      <c r="B245" s="20" t="str">
        <f>'4JSON'!B239</f>
        <v>Brokers</v>
      </c>
      <c r="C245" s="24" t="str">
        <f>UPPER('4JSON'!D239)</f>
        <v>IMS</v>
      </c>
      <c r="D245" s="24"/>
      <c r="E245" s="24"/>
      <c r="F245" s="24"/>
      <c r="G245" s="24"/>
      <c r="H245" s="24"/>
      <c r="I245" s="24"/>
      <c r="J245" s="24"/>
      <c r="K245" s="24"/>
      <c r="L245" s="24"/>
      <c r="M245" s="53"/>
      <c r="N245" s="56"/>
      <c r="P245" s="51"/>
      <c r="Q245" s="51"/>
      <c r="S245" s="51"/>
      <c r="T245" s="51"/>
      <c r="AF245" s="51"/>
      <c r="AG245" s="51"/>
      <c r="AH245" s="51"/>
      <c r="AI245" s="52"/>
      <c r="AJ245" s="52"/>
      <c r="AK245" s="52"/>
      <c r="AL245" s="51"/>
      <c r="AM245" s="51"/>
      <c r="AN245" s="51"/>
      <c r="AO245" s="52"/>
      <c r="AP245" s="52"/>
      <c r="AQ245" s="52"/>
      <c r="AR245" s="51"/>
      <c r="AS245" s="51"/>
      <c r="AT245" s="51"/>
      <c r="AU245" s="52"/>
      <c r="AV245" s="52"/>
      <c r="AW245" s="52"/>
    </row>
    <row r="246" spans="1:49" ht="13" x14ac:dyDescent="0.3">
      <c r="A246" s="23">
        <f>'4JSON'!A240</f>
        <v>52120</v>
      </c>
      <c r="B246" s="20" t="str">
        <f>'4JSON'!B240</f>
        <v>Graphic Designers</v>
      </c>
      <c r="C246" s="24" t="str">
        <f>UPPER('4JSON'!D240)</f>
        <v>IMS</v>
      </c>
      <c r="D246" s="24"/>
      <c r="E246" s="24"/>
      <c r="F246" s="24"/>
      <c r="G246" s="24"/>
      <c r="H246" s="24"/>
      <c r="I246" s="24"/>
      <c r="J246" s="24"/>
      <c r="K246" s="24"/>
      <c r="L246" s="24"/>
      <c r="M246" s="53"/>
      <c r="N246" s="56"/>
      <c r="P246" s="51"/>
      <c r="Q246" s="51"/>
      <c r="S246" s="51"/>
      <c r="T246" s="51"/>
      <c r="AF246" s="51"/>
      <c r="AG246" s="51"/>
      <c r="AH246" s="51"/>
      <c r="AI246" s="52"/>
      <c r="AJ246" s="52"/>
      <c r="AK246" s="52"/>
      <c r="AL246" s="51"/>
      <c r="AM246" s="51"/>
      <c r="AN246" s="51"/>
      <c r="AO246" s="52"/>
      <c r="AP246" s="52"/>
      <c r="AQ246" s="52"/>
      <c r="AR246" s="51"/>
      <c r="AS246" s="51"/>
      <c r="AT246" s="51"/>
      <c r="AU246" s="52"/>
      <c r="AV246" s="52"/>
      <c r="AW246" s="52"/>
    </row>
    <row r="247" spans="1:49" ht="13" x14ac:dyDescent="0.3">
      <c r="A247" s="23">
        <f>'4JSON'!A241</f>
        <v>52120</v>
      </c>
      <c r="B247" s="20" t="str">
        <f>'4JSON'!B241</f>
        <v>Illustrators</v>
      </c>
      <c r="C247" s="24" t="str">
        <f>UPPER('4JSON'!D241)</f>
        <v>IMS</v>
      </c>
      <c r="D247" s="24"/>
      <c r="E247" s="24"/>
      <c r="F247" s="24"/>
      <c r="G247" s="24"/>
      <c r="H247" s="24"/>
      <c r="I247" s="24"/>
      <c r="J247" s="24"/>
      <c r="K247" s="24"/>
      <c r="L247" s="24"/>
      <c r="M247" s="53"/>
      <c r="N247" s="56"/>
      <c r="P247" s="51"/>
      <c r="Q247" s="51"/>
      <c r="S247" s="51"/>
      <c r="T247" s="51"/>
      <c r="AF247" s="51"/>
      <c r="AG247" s="51"/>
      <c r="AH247" s="51"/>
      <c r="AI247" s="52"/>
      <c r="AJ247" s="52"/>
      <c r="AK247" s="52"/>
      <c r="AL247" s="51"/>
      <c r="AM247" s="51"/>
      <c r="AN247" s="51"/>
      <c r="AO247" s="52"/>
      <c r="AP247" s="52"/>
      <c r="AQ247" s="52"/>
      <c r="AR247" s="51"/>
      <c r="AS247" s="51"/>
      <c r="AT247" s="51"/>
      <c r="AU247" s="52"/>
      <c r="AV247" s="52"/>
      <c r="AW247" s="52"/>
    </row>
    <row r="248" spans="1:49" ht="13" x14ac:dyDescent="0.3">
      <c r="A248" s="23">
        <f>'4JSON'!A242</f>
        <v>52121</v>
      </c>
      <c r="B248" s="20" t="str">
        <f>'4JSON'!B242</f>
        <v>Interior Designers</v>
      </c>
      <c r="C248" s="24" t="str">
        <f>UPPER('4JSON'!D242)</f>
        <v>IMS</v>
      </c>
      <c r="D248" s="24"/>
      <c r="E248" s="24"/>
      <c r="F248" s="24"/>
      <c r="G248" s="24"/>
      <c r="H248" s="24"/>
      <c r="I248" s="24"/>
      <c r="J248" s="24"/>
      <c r="K248" s="24"/>
      <c r="L248" s="24"/>
      <c r="M248" s="53"/>
      <c r="N248" s="56"/>
      <c r="P248" s="51"/>
      <c r="Q248" s="51"/>
      <c r="S248" s="51"/>
      <c r="T248" s="51"/>
      <c r="AF248" s="51"/>
      <c r="AG248" s="51"/>
      <c r="AH248" s="51"/>
      <c r="AI248" s="52"/>
      <c r="AJ248" s="52"/>
      <c r="AK248" s="52"/>
      <c r="AL248" s="51"/>
      <c r="AM248" s="51"/>
      <c r="AN248" s="51"/>
      <c r="AO248" s="52"/>
      <c r="AP248" s="52"/>
      <c r="AQ248" s="52"/>
      <c r="AR248" s="51"/>
      <c r="AS248" s="51"/>
      <c r="AT248" s="51"/>
      <c r="AU248" s="52"/>
      <c r="AV248" s="52"/>
      <c r="AW248" s="52"/>
    </row>
    <row r="249" spans="1:49" ht="13" x14ac:dyDescent="0.3">
      <c r="A249" s="23">
        <f>'4JSON'!A243</f>
        <v>31209</v>
      </c>
      <c r="B249" s="20" t="str">
        <f>'4JSON'!B243</f>
        <v>Naturopaths</v>
      </c>
      <c r="C249" s="24" t="str">
        <f>UPPER('4JSON'!D243)</f>
        <v>IMS</v>
      </c>
      <c r="D249" s="24"/>
      <c r="E249" s="24"/>
      <c r="F249" s="24"/>
      <c r="G249" s="24"/>
      <c r="H249" s="24"/>
      <c r="I249" s="24"/>
      <c r="J249" s="24"/>
      <c r="K249" s="24"/>
      <c r="L249" s="24"/>
      <c r="M249" s="53"/>
      <c r="N249" s="56"/>
      <c r="P249" s="51"/>
      <c r="Q249" s="51"/>
      <c r="S249" s="51"/>
      <c r="T249" s="51"/>
      <c r="AF249" s="51"/>
      <c r="AG249" s="51"/>
      <c r="AH249" s="51"/>
      <c r="AI249" s="52"/>
      <c r="AJ249" s="52"/>
      <c r="AK249" s="52"/>
      <c r="AL249" s="51"/>
      <c r="AM249" s="51"/>
      <c r="AN249" s="51"/>
      <c r="AO249" s="52"/>
      <c r="AP249" s="52"/>
      <c r="AQ249" s="52"/>
      <c r="AR249" s="51"/>
      <c r="AS249" s="51"/>
      <c r="AT249" s="51"/>
      <c r="AU249" s="52"/>
      <c r="AV249" s="52"/>
      <c r="AW249" s="52"/>
    </row>
    <row r="250" spans="1:49" ht="13" x14ac:dyDescent="0.3">
      <c r="A250" s="23">
        <f>'4JSON'!A244</f>
        <v>11202</v>
      </c>
      <c r="B250" s="20" t="str">
        <f>'4JSON'!B244</f>
        <v>Professional Occupations in Public Relations and Communications</v>
      </c>
      <c r="C250" s="24" t="str">
        <f>UPPER('4JSON'!D244)</f>
        <v>IMS</v>
      </c>
      <c r="D250" s="24"/>
      <c r="E250" s="24"/>
      <c r="F250" s="24"/>
      <c r="G250" s="24"/>
      <c r="H250" s="24"/>
      <c r="I250" s="24"/>
      <c r="J250" s="24"/>
      <c r="K250" s="24"/>
      <c r="L250" s="24"/>
      <c r="M250" s="53"/>
      <c r="N250" s="56"/>
      <c r="P250" s="51"/>
      <c r="Q250" s="51"/>
      <c r="S250" s="51"/>
      <c r="T250" s="51"/>
      <c r="AF250" s="51"/>
      <c r="AG250" s="51"/>
      <c r="AH250" s="51"/>
      <c r="AI250" s="52"/>
      <c r="AJ250" s="52"/>
      <c r="AK250" s="52"/>
      <c r="AL250" s="51"/>
      <c r="AM250" s="51"/>
      <c r="AN250" s="51"/>
      <c r="AO250" s="52"/>
      <c r="AP250" s="52"/>
      <c r="AQ250" s="52"/>
      <c r="AR250" s="51"/>
      <c r="AS250" s="51"/>
      <c r="AT250" s="51"/>
      <c r="AU250" s="52"/>
      <c r="AV250" s="52"/>
      <c r="AW250" s="52"/>
    </row>
    <row r="251" spans="1:49" ht="13" x14ac:dyDescent="0.3">
      <c r="A251" s="23">
        <f>'4JSON'!A245</f>
        <v>11200</v>
      </c>
      <c r="B251" s="20" t="str">
        <f>'4JSON'!B245</f>
        <v>Specialists in Human Resources</v>
      </c>
      <c r="C251" s="24" t="str">
        <f>UPPER('4JSON'!D245)</f>
        <v>IMS</v>
      </c>
      <c r="D251" s="24"/>
      <c r="E251" s="24"/>
      <c r="F251" s="24"/>
      <c r="G251" s="24"/>
      <c r="H251" s="24"/>
      <c r="I251" s="24"/>
      <c r="J251" s="24"/>
      <c r="K251" s="24"/>
      <c r="L251" s="24"/>
      <c r="M251" s="53"/>
      <c r="N251" s="56"/>
      <c r="P251" s="51"/>
      <c r="Q251" s="51"/>
      <c r="S251" s="51"/>
      <c r="T251" s="51"/>
      <c r="AF251" s="51"/>
      <c r="AG251" s="51"/>
      <c r="AH251" s="51"/>
      <c r="AI251" s="52"/>
      <c r="AJ251" s="52"/>
      <c r="AK251" s="52"/>
      <c r="AL251" s="51"/>
      <c r="AM251" s="51"/>
      <c r="AN251" s="51"/>
      <c r="AO251" s="52"/>
      <c r="AP251" s="52"/>
      <c r="AQ251" s="52"/>
      <c r="AR251" s="51"/>
      <c r="AS251" s="51"/>
      <c r="AT251" s="51"/>
      <c r="AU251" s="52"/>
      <c r="AV251" s="52"/>
      <c r="AW251" s="52"/>
    </row>
    <row r="252" spans="1:49" ht="13" x14ac:dyDescent="0.3">
      <c r="A252" s="23">
        <f>'4JSON'!A246</f>
        <v>31201</v>
      </c>
      <c r="B252" s="20" t="str">
        <f>'4JSON'!B246</f>
        <v>Chiropractors</v>
      </c>
      <c r="C252" s="24" t="str">
        <f>UPPER('4JSON'!D246)</f>
        <v>ISM</v>
      </c>
      <c r="D252" s="24"/>
      <c r="E252" s="24"/>
      <c r="F252" s="24"/>
      <c r="G252" s="24"/>
      <c r="H252" s="24"/>
      <c r="I252" s="24"/>
      <c r="J252" s="24"/>
      <c r="K252" s="24"/>
      <c r="L252" s="24"/>
      <c r="M252" s="53"/>
      <c r="N252" s="56"/>
      <c r="P252" s="51"/>
      <c r="Q252" s="51"/>
      <c r="S252" s="51"/>
      <c r="T252" s="51"/>
      <c r="AF252" s="51"/>
      <c r="AG252" s="51"/>
      <c r="AH252" s="51"/>
      <c r="AI252" s="52"/>
      <c r="AJ252" s="52"/>
      <c r="AK252" s="52"/>
      <c r="AL252" s="51"/>
      <c r="AM252" s="51"/>
      <c r="AN252" s="51"/>
      <c r="AO252" s="52"/>
      <c r="AP252" s="52"/>
      <c r="AQ252" s="52"/>
      <c r="AR252" s="51"/>
      <c r="AS252" s="51"/>
      <c r="AT252" s="51"/>
      <c r="AU252" s="52"/>
      <c r="AV252" s="52"/>
      <c r="AW252" s="52"/>
    </row>
    <row r="253" spans="1:49" ht="13" x14ac:dyDescent="0.3">
      <c r="A253" s="23">
        <f>'4JSON'!A247</f>
        <v>51113</v>
      </c>
      <c r="B253" s="20" t="str">
        <f>'4JSON'!B247</f>
        <v>Journalists</v>
      </c>
      <c r="C253" s="24" t="str">
        <f>UPPER('4JSON'!D247)</f>
        <v>ISM</v>
      </c>
      <c r="D253" s="24"/>
      <c r="E253" s="24"/>
      <c r="F253" s="24"/>
      <c r="G253" s="24"/>
      <c r="H253" s="24"/>
      <c r="I253" s="24"/>
      <c r="J253" s="24"/>
      <c r="K253" s="24"/>
      <c r="L253" s="24"/>
      <c r="M253" s="53"/>
      <c r="N253" s="56"/>
      <c r="P253" s="51"/>
      <c r="Q253" s="51"/>
      <c r="S253" s="51"/>
      <c r="T253" s="51"/>
      <c r="AF253" s="51"/>
      <c r="AG253" s="51"/>
      <c r="AH253" s="51"/>
      <c r="AI253" s="52"/>
      <c r="AJ253" s="52"/>
      <c r="AK253" s="52"/>
      <c r="AL253" s="51"/>
      <c r="AM253" s="51"/>
      <c r="AN253" s="51"/>
      <c r="AO253" s="52"/>
      <c r="AP253" s="52"/>
      <c r="AQ253" s="52"/>
      <c r="AR253" s="51"/>
      <c r="AS253" s="51"/>
      <c r="AT253" s="51"/>
      <c r="AU253" s="52"/>
      <c r="AV253" s="52"/>
      <c r="AW253" s="52"/>
    </row>
    <row r="254" spans="1:49" ht="13" x14ac:dyDescent="0.3">
      <c r="A254" s="23">
        <f>'4JSON'!A248</f>
        <v>11103</v>
      </c>
      <c r="B254" s="20" t="str">
        <f>'4JSON'!B248</f>
        <v>Securities Agents and Investment Dealers</v>
      </c>
      <c r="C254" s="24" t="str">
        <f>UPPER('4JSON'!D248)</f>
        <v>ISM</v>
      </c>
      <c r="D254" s="24"/>
      <c r="E254" s="24"/>
      <c r="F254" s="24"/>
      <c r="G254" s="24"/>
      <c r="H254" s="24"/>
      <c r="I254" s="24"/>
      <c r="J254" s="24"/>
      <c r="K254" s="24"/>
      <c r="L254" s="24"/>
      <c r="M254" s="53"/>
      <c r="N254" s="56"/>
      <c r="P254" s="51"/>
      <c r="Q254" s="51"/>
      <c r="S254" s="51"/>
      <c r="T254" s="51"/>
      <c r="AF254" s="51"/>
      <c r="AG254" s="51"/>
      <c r="AH254" s="51"/>
      <c r="AI254" s="52"/>
      <c r="AJ254" s="52"/>
      <c r="AK254" s="52"/>
      <c r="AL254" s="51"/>
      <c r="AM254" s="51"/>
      <c r="AN254" s="51"/>
      <c r="AO254" s="52"/>
      <c r="AP254" s="52"/>
      <c r="AQ254" s="52"/>
      <c r="AR254" s="51"/>
      <c r="AS254" s="51"/>
      <c r="AT254" s="51"/>
      <c r="AU254" s="52"/>
      <c r="AV254" s="52"/>
      <c r="AW254" s="52"/>
    </row>
    <row r="255" spans="1:49" ht="13" x14ac:dyDescent="0.3">
      <c r="A255" s="23">
        <f>'4JSON'!A249</f>
        <v>43201</v>
      </c>
      <c r="B255" s="20" t="str">
        <f>'4JSON'!B249</f>
        <v>Classification Officers, Correctional Institutions</v>
      </c>
      <c r="C255" s="24" t="str">
        <f>UPPER('4JSON'!D249)</f>
        <v>SMI</v>
      </c>
      <c r="D255" s="24"/>
      <c r="E255" s="24"/>
      <c r="F255" s="24"/>
      <c r="G255" s="24"/>
      <c r="H255" s="24"/>
      <c r="I255" s="24"/>
      <c r="J255" s="24"/>
      <c r="K255" s="24"/>
      <c r="L255" s="24"/>
      <c r="M255" s="53"/>
      <c r="N255" s="56"/>
      <c r="P255" s="51"/>
      <c r="Q255" s="51"/>
      <c r="S255" s="51"/>
      <c r="T255" s="51"/>
      <c r="AF255" s="51"/>
      <c r="AG255" s="51"/>
      <c r="AH255" s="51"/>
      <c r="AI255" s="52"/>
      <c r="AJ255" s="52"/>
      <c r="AK255" s="52"/>
      <c r="AL255" s="51"/>
      <c r="AM255" s="51"/>
      <c r="AN255" s="51"/>
      <c r="AO255" s="52"/>
      <c r="AP255" s="52"/>
      <c r="AQ255" s="52"/>
      <c r="AR255" s="51"/>
      <c r="AS255" s="51"/>
      <c r="AT255" s="51"/>
      <c r="AU255" s="52"/>
      <c r="AV255" s="52"/>
      <c r="AW255" s="52"/>
    </row>
    <row r="256" spans="1:49" ht="13" x14ac:dyDescent="0.3">
      <c r="A256" s="23">
        <f>'4JSON'!A250</f>
        <v>41321</v>
      </c>
      <c r="B256" s="20" t="str">
        <f>'4JSON'!B250</f>
        <v>Employment Counsellors</v>
      </c>
      <c r="C256" s="24" t="str">
        <f>UPPER('4JSON'!D250)</f>
        <v>SMI</v>
      </c>
      <c r="D256" s="24"/>
      <c r="E256" s="24"/>
      <c r="F256" s="24"/>
      <c r="G256" s="24"/>
      <c r="H256" s="24"/>
      <c r="I256" s="24"/>
      <c r="J256" s="24"/>
      <c r="K256" s="24"/>
      <c r="L256" s="24"/>
      <c r="M256" s="53"/>
      <c r="N256" s="56"/>
      <c r="P256" s="51"/>
      <c r="Q256" s="51"/>
      <c r="S256" s="51"/>
      <c r="T256" s="51"/>
      <c r="AF256" s="51"/>
      <c r="AG256" s="51"/>
      <c r="AH256" s="51"/>
      <c r="AI256" s="52"/>
      <c r="AJ256" s="52"/>
      <c r="AK256" s="52"/>
      <c r="AL256" s="51"/>
      <c r="AM256" s="51"/>
      <c r="AN256" s="51"/>
      <c r="AO256" s="52"/>
      <c r="AP256" s="52"/>
      <c r="AQ256" s="52"/>
      <c r="AR256" s="51"/>
      <c r="AS256" s="51"/>
      <c r="AT256" s="51"/>
      <c r="AU256" s="52"/>
      <c r="AV256" s="52"/>
      <c r="AW256" s="52"/>
    </row>
    <row r="257" spans="1:49" ht="13" x14ac:dyDescent="0.3">
      <c r="A257" s="23">
        <f>'4JSON'!A251</f>
        <v>41302</v>
      </c>
      <c r="B257" s="20" t="str">
        <f>'4JSON'!B251</f>
        <v>Ministers of Religion</v>
      </c>
      <c r="C257" s="24" t="str">
        <f>UPPER('4JSON'!D251)</f>
        <v>SMI</v>
      </c>
      <c r="D257" s="24"/>
      <c r="E257" s="24"/>
      <c r="F257" s="24"/>
      <c r="G257" s="24"/>
      <c r="H257" s="24"/>
      <c r="I257" s="24"/>
      <c r="J257" s="24"/>
      <c r="K257" s="24"/>
      <c r="L257" s="24"/>
      <c r="M257" s="53"/>
      <c r="N257" s="56"/>
      <c r="P257" s="51"/>
      <c r="Q257" s="51"/>
      <c r="S257" s="51"/>
      <c r="T257" s="51"/>
      <c r="AF257" s="51"/>
      <c r="AG257" s="51"/>
      <c r="AH257" s="51"/>
      <c r="AI257" s="52"/>
      <c r="AJ257" s="52"/>
      <c r="AK257" s="52"/>
      <c r="AL257" s="51"/>
      <c r="AM257" s="51"/>
      <c r="AN257" s="51"/>
      <c r="AO257" s="52"/>
      <c r="AP257" s="52"/>
      <c r="AQ257" s="52"/>
      <c r="AR257" s="51"/>
      <c r="AS257" s="51"/>
      <c r="AT257" s="51"/>
      <c r="AU257" s="52"/>
      <c r="AV257" s="52"/>
      <c r="AW257" s="52"/>
    </row>
    <row r="258" spans="1:49" ht="13" x14ac:dyDescent="0.3">
      <c r="A258" s="23">
        <f>'4JSON'!A252</f>
        <v>64310</v>
      </c>
      <c r="B258" s="20" t="str">
        <f>'4JSON'!B252</f>
        <v>Travel Counsellors</v>
      </c>
      <c r="C258" s="24" t="str">
        <f>UPPER('4JSON'!D252)</f>
        <v>SMI</v>
      </c>
      <c r="D258" s="24"/>
      <c r="E258" s="24"/>
      <c r="F258" s="24"/>
      <c r="G258" s="24"/>
      <c r="H258" s="24"/>
      <c r="I258" s="24"/>
      <c r="J258" s="24"/>
      <c r="K258" s="24"/>
      <c r="L258" s="24"/>
      <c r="M258" s="53"/>
      <c r="N258" s="56"/>
      <c r="P258" s="51"/>
      <c r="Q258" s="51"/>
      <c r="S258" s="51"/>
      <c r="T258" s="51"/>
      <c r="AF258" s="51"/>
      <c r="AG258" s="51"/>
      <c r="AH258" s="51"/>
      <c r="AI258" s="52"/>
      <c r="AJ258" s="52"/>
      <c r="AK258" s="52"/>
      <c r="AL258" s="51"/>
      <c r="AM258" s="51"/>
      <c r="AN258" s="51"/>
      <c r="AO258" s="52"/>
      <c r="AP258" s="52"/>
      <c r="AQ258" s="52"/>
      <c r="AR258" s="51"/>
      <c r="AS258" s="51"/>
      <c r="AT258" s="51"/>
      <c r="AU258" s="52"/>
      <c r="AV258" s="52"/>
      <c r="AW258" s="52"/>
    </row>
    <row r="259" spans="1:49" ht="13" x14ac:dyDescent="0.3">
      <c r="A259" s="23">
        <f>'4JSON'!A253</f>
        <v>42201</v>
      </c>
      <c r="B259" s="20" t="str">
        <f>'4JSON'!B253</f>
        <v>Community and Social Service Workers</v>
      </c>
      <c r="C259" s="24" t="str">
        <f>UPPER('4JSON'!D253)</f>
        <v>SMI</v>
      </c>
      <c r="D259" s="24"/>
      <c r="E259" s="24"/>
      <c r="F259" s="24"/>
      <c r="G259" s="24"/>
      <c r="H259" s="24"/>
      <c r="I259" s="24"/>
      <c r="J259" s="24"/>
      <c r="K259" s="24"/>
      <c r="L259" s="24"/>
      <c r="M259" s="53"/>
      <c r="N259" s="56"/>
      <c r="P259" s="51"/>
      <c r="Q259" s="51"/>
      <c r="S259" s="51"/>
      <c r="T259" s="51"/>
      <c r="AF259" s="51"/>
      <c r="AG259" s="51"/>
      <c r="AH259" s="51"/>
      <c r="AI259" s="52"/>
      <c r="AJ259" s="52"/>
      <c r="AK259" s="52"/>
      <c r="AL259" s="51"/>
      <c r="AM259" s="51"/>
      <c r="AN259" s="51"/>
      <c r="AO259" s="52"/>
      <c r="AP259" s="52"/>
      <c r="AQ259" s="52"/>
      <c r="AR259" s="51"/>
      <c r="AS259" s="51"/>
      <c r="AT259" s="51"/>
      <c r="AU259" s="52"/>
      <c r="AV259" s="52"/>
      <c r="AW259" s="52"/>
    </row>
    <row r="260" spans="1:49" ht="13" x14ac:dyDescent="0.3">
      <c r="A260" s="23">
        <f>'4JSON'!A254</f>
        <v>43100</v>
      </c>
      <c r="B260" s="20" t="str">
        <f>'4JSON'!B254</f>
        <v>Elementary and Secondary School Teacher Assistants</v>
      </c>
      <c r="C260" s="24" t="str">
        <f>UPPER('4JSON'!D254)</f>
        <v>SMI</v>
      </c>
      <c r="D260" s="24"/>
      <c r="E260" s="24"/>
      <c r="F260" s="24"/>
      <c r="G260" s="24"/>
      <c r="H260" s="24"/>
      <c r="I260" s="24"/>
      <c r="J260" s="24"/>
      <c r="K260" s="24"/>
      <c r="L260" s="24"/>
      <c r="M260" s="53"/>
      <c r="N260" s="56"/>
      <c r="P260" s="51"/>
      <c r="Q260" s="51"/>
      <c r="S260" s="51"/>
      <c r="T260" s="51"/>
      <c r="AF260" s="51"/>
      <c r="AG260" s="51"/>
      <c r="AH260" s="51"/>
      <c r="AI260" s="52"/>
      <c r="AJ260" s="52"/>
      <c r="AK260" s="52"/>
      <c r="AL260" s="51"/>
      <c r="AM260" s="51"/>
      <c r="AN260" s="51"/>
      <c r="AO260" s="52"/>
      <c r="AP260" s="52"/>
      <c r="AQ260" s="52"/>
      <c r="AR260" s="51"/>
      <c r="AS260" s="51"/>
      <c r="AT260" s="51"/>
      <c r="AU260" s="52"/>
      <c r="AV260" s="52"/>
      <c r="AW260" s="52"/>
    </row>
    <row r="261" spans="1:49" ht="13" x14ac:dyDescent="0.3">
      <c r="A261" s="23">
        <f>'4JSON'!A255</f>
        <v>55109</v>
      </c>
      <c r="B261" s="20" t="str">
        <f>'4JSON'!B255</f>
        <v>Fashion Models</v>
      </c>
      <c r="C261" s="24" t="str">
        <f>UPPER('4JSON'!D255)</f>
        <v>SMI</v>
      </c>
      <c r="D261" s="24"/>
      <c r="E261" s="24"/>
      <c r="F261" s="24"/>
      <c r="G261" s="24"/>
      <c r="H261" s="24"/>
      <c r="I261" s="24"/>
      <c r="J261" s="24"/>
      <c r="K261" s="24"/>
      <c r="L261" s="24"/>
      <c r="M261" s="53"/>
      <c r="N261" s="56"/>
      <c r="P261" s="51"/>
      <c r="Q261" s="51"/>
      <c r="S261" s="51"/>
      <c r="T261" s="51"/>
      <c r="AF261" s="51"/>
      <c r="AG261" s="51"/>
      <c r="AH261" s="51"/>
      <c r="AI261" s="52"/>
      <c r="AJ261" s="52"/>
      <c r="AK261" s="52"/>
      <c r="AL261" s="51"/>
      <c r="AM261" s="51"/>
      <c r="AN261" s="51"/>
      <c r="AO261" s="52"/>
      <c r="AP261" s="52"/>
      <c r="AQ261" s="52"/>
      <c r="AR261" s="51"/>
      <c r="AS261" s="51"/>
      <c r="AT261" s="51"/>
      <c r="AU261" s="52"/>
      <c r="AV261" s="52"/>
      <c r="AW261" s="52"/>
    </row>
    <row r="262" spans="1:49" ht="13" x14ac:dyDescent="0.3">
      <c r="A262" s="23">
        <f>'4JSON'!A256</f>
        <v>52100</v>
      </c>
      <c r="B262" s="20" t="str">
        <f>'4JSON'!B256</f>
        <v>Library Technicians and Assistants</v>
      </c>
      <c r="C262" s="24" t="str">
        <f>UPPER('4JSON'!D256)</f>
        <v>SMI</v>
      </c>
      <c r="D262" s="24"/>
      <c r="E262" s="24"/>
      <c r="F262" s="24"/>
      <c r="G262" s="24"/>
      <c r="H262" s="24"/>
      <c r="I262" s="24"/>
      <c r="J262" s="24"/>
      <c r="K262" s="24"/>
      <c r="L262" s="24"/>
      <c r="M262" s="53"/>
      <c r="N262" s="56"/>
      <c r="P262" s="51"/>
      <c r="Q262" s="51"/>
      <c r="S262" s="51"/>
      <c r="T262" s="51"/>
      <c r="AF262" s="51"/>
      <c r="AG262" s="51"/>
      <c r="AH262" s="51"/>
      <c r="AI262" s="52"/>
      <c r="AJ262" s="52"/>
      <c r="AK262" s="52"/>
      <c r="AL262" s="51"/>
      <c r="AM262" s="51"/>
      <c r="AN262" s="51"/>
      <c r="AO262" s="52"/>
      <c r="AP262" s="52"/>
      <c r="AQ262" s="52"/>
      <c r="AR262" s="51"/>
      <c r="AS262" s="51"/>
      <c r="AT262" s="51"/>
      <c r="AU262" s="52"/>
      <c r="AV262" s="52"/>
      <c r="AW262" s="52"/>
    </row>
    <row r="263" spans="1:49" ht="13" x14ac:dyDescent="0.3">
      <c r="A263" s="23">
        <f>'4JSON'!A257</f>
        <v>32200</v>
      </c>
      <c r="B263" s="20" t="str">
        <f>'4JSON'!B257</f>
        <v>Acupuncturists</v>
      </c>
      <c r="C263" s="24" t="str">
        <f>UPPER('4JSON'!D257)</f>
        <v>SIM</v>
      </c>
      <c r="D263" s="24"/>
      <c r="E263" s="24"/>
      <c r="F263" s="24"/>
      <c r="G263" s="24"/>
      <c r="H263" s="24"/>
      <c r="I263" s="24"/>
      <c r="J263" s="24"/>
      <c r="K263" s="24"/>
      <c r="L263" s="24"/>
      <c r="M263" s="53"/>
      <c r="N263" s="56"/>
      <c r="P263" s="51"/>
      <c r="Q263" s="51"/>
      <c r="S263" s="51"/>
      <c r="T263" s="51"/>
      <c r="AF263" s="51"/>
      <c r="AG263" s="51"/>
      <c r="AH263" s="51"/>
      <c r="AI263" s="52"/>
      <c r="AJ263" s="52"/>
      <c r="AK263" s="52"/>
      <c r="AL263" s="51"/>
      <c r="AM263" s="51"/>
      <c r="AN263" s="51"/>
      <c r="AO263" s="52"/>
      <c r="AP263" s="52"/>
      <c r="AQ263" s="52"/>
      <c r="AR263" s="51"/>
      <c r="AS263" s="51"/>
      <c r="AT263" s="51"/>
      <c r="AU263" s="52"/>
      <c r="AV263" s="52"/>
      <c r="AW263" s="52"/>
    </row>
    <row r="264" spans="1:49" ht="13" x14ac:dyDescent="0.3">
      <c r="A264" s="23">
        <f>'4JSON'!A258</f>
        <v>31203</v>
      </c>
      <c r="B264" s="20" t="str">
        <f>'4JSON'!B258</f>
        <v>Occupational Therapists</v>
      </c>
      <c r="C264" s="24" t="str">
        <f>UPPER('4JSON'!D258)</f>
        <v>SIM</v>
      </c>
      <c r="D264" s="24"/>
      <c r="E264" s="24"/>
      <c r="F264" s="24"/>
      <c r="G264" s="24"/>
      <c r="H264" s="24"/>
      <c r="I264" s="24"/>
      <c r="J264" s="24"/>
      <c r="K264" s="24"/>
      <c r="L264" s="24"/>
      <c r="M264" s="53"/>
      <c r="N264" s="56"/>
      <c r="P264" s="51"/>
      <c r="Q264" s="51"/>
      <c r="S264" s="51"/>
      <c r="T264" s="51"/>
      <c r="AF264" s="51"/>
      <c r="AG264" s="51"/>
      <c r="AH264" s="51"/>
      <c r="AI264" s="52"/>
      <c r="AJ264" s="52"/>
      <c r="AK264" s="52"/>
      <c r="AL264" s="51"/>
      <c r="AM264" s="51"/>
      <c r="AN264" s="51"/>
      <c r="AO264" s="52"/>
      <c r="AP264" s="52"/>
      <c r="AQ264" s="52"/>
      <c r="AR264" s="51"/>
      <c r="AS264" s="51"/>
      <c r="AT264" s="51"/>
      <c r="AU264" s="52"/>
      <c r="AV264" s="52"/>
      <c r="AW264" s="52"/>
    </row>
    <row r="265" spans="1:49" ht="13" x14ac:dyDescent="0.3">
      <c r="A265" s="23">
        <f>'4JSON'!A259</f>
        <v>32109</v>
      </c>
      <c r="B265" s="20" t="str">
        <f>'4JSON'!B259</f>
        <v>Other Professional Occupations in Therapy and Assessment</v>
      </c>
      <c r="C265" s="24" t="str">
        <f>UPPER('4JSON'!D259)</f>
        <v>SIM</v>
      </c>
      <c r="D265" s="24"/>
      <c r="E265" s="24"/>
      <c r="F265" s="24"/>
      <c r="G265" s="24"/>
      <c r="H265" s="24"/>
      <c r="I265" s="24"/>
      <c r="J265" s="24"/>
      <c r="K265" s="24"/>
      <c r="L265" s="24"/>
      <c r="M265" s="53"/>
      <c r="N265" s="56"/>
      <c r="P265" s="51"/>
      <c r="Q265" s="51"/>
      <c r="S265" s="51"/>
      <c r="T265" s="51"/>
      <c r="AF265" s="51"/>
      <c r="AG265" s="51"/>
      <c r="AH265" s="51"/>
      <c r="AI265" s="52"/>
      <c r="AJ265" s="52"/>
      <c r="AK265" s="52"/>
      <c r="AL265" s="51"/>
      <c r="AM265" s="51"/>
      <c r="AN265" s="51"/>
      <c r="AO265" s="52"/>
      <c r="AP265" s="52"/>
      <c r="AQ265" s="52"/>
      <c r="AR265" s="51"/>
      <c r="AS265" s="51"/>
      <c r="AT265" s="51"/>
      <c r="AU265" s="52"/>
      <c r="AV265" s="52"/>
      <c r="AW265" s="52"/>
    </row>
    <row r="266" spans="1:49" ht="13" x14ac:dyDescent="0.3">
      <c r="A266" s="23">
        <f>'4JSON'!A260</f>
        <v>31200</v>
      </c>
      <c r="B266" s="20" t="str">
        <f>'4JSON'!B260</f>
        <v>Psychologists</v>
      </c>
      <c r="C266" s="24" t="str">
        <f>UPPER('4JSON'!D260)</f>
        <v>SIM</v>
      </c>
      <c r="D266" s="24"/>
      <c r="E266" s="24"/>
      <c r="F266" s="24"/>
      <c r="G266" s="24"/>
      <c r="H266" s="24"/>
      <c r="I266" s="24"/>
      <c r="J266" s="24"/>
      <c r="K266" s="24"/>
      <c r="L266" s="24"/>
      <c r="M266" s="53"/>
      <c r="N266" s="56"/>
      <c r="P266" s="51"/>
      <c r="Q266" s="51"/>
      <c r="S266" s="51"/>
      <c r="T266" s="51"/>
      <c r="AF266" s="51"/>
      <c r="AG266" s="51"/>
      <c r="AH266" s="51"/>
      <c r="AI266" s="52"/>
      <c r="AJ266" s="52"/>
      <c r="AK266" s="52"/>
      <c r="AL266" s="51"/>
      <c r="AM266" s="51"/>
      <c r="AN266" s="51"/>
      <c r="AO266" s="52"/>
      <c r="AP266" s="52"/>
      <c r="AQ266" s="52"/>
      <c r="AR266" s="51"/>
      <c r="AS266" s="51"/>
      <c r="AT266" s="51"/>
      <c r="AU266" s="52"/>
      <c r="AV266" s="52"/>
      <c r="AW266" s="52"/>
    </row>
    <row r="267" spans="1:49" ht="13" x14ac:dyDescent="0.3">
      <c r="A267" s="23">
        <f>'4JSON'!A261</f>
        <v>32209</v>
      </c>
      <c r="B267" s="20" t="str">
        <f>'4JSON'!B261</f>
        <v>Reflexologists</v>
      </c>
      <c r="C267" s="24" t="str">
        <f>UPPER('4JSON'!D261)</f>
        <v>SIM</v>
      </c>
      <c r="D267" s="24"/>
      <c r="E267" s="24"/>
      <c r="F267" s="24"/>
      <c r="G267" s="24"/>
      <c r="H267" s="24"/>
      <c r="I267" s="24"/>
      <c r="J267" s="24"/>
      <c r="K267" s="24"/>
      <c r="L267" s="24"/>
      <c r="M267" s="53"/>
      <c r="N267" s="56"/>
      <c r="P267" s="51"/>
      <c r="Q267" s="51"/>
      <c r="S267" s="51"/>
      <c r="T267" s="51"/>
      <c r="AF267" s="51"/>
      <c r="AG267" s="51"/>
      <c r="AH267" s="51"/>
      <c r="AI267" s="52"/>
      <c r="AJ267" s="52"/>
      <c r="AK267" s="52"/>
      <c r="AL267" s="51"/>
      <c r="AM267" s="51"/>
      <c r="AN267" s="51"/>
      <c r="AO267" s="52"/>
      <c r="AP267" s="52"/>
      <c r="AQ267" s="52"/>
      <c r="AR267" s="51"/>
      <c r="AS267" s="51"/>
      <c r="AT267" s="51"/>
      <c r="AU267" s="52"/>
      <c r="AV267" s="52"/>
      <c r="AW267" s="52"/>
    </row>
    <row r="268" spans="1:49" ht="13" x14ac:dyDescent="0.3">
      <c r="A268" s="23">
        <f>'4JSON'!A262</f>
        <v>32209</v>
      </c>
      <c r="B268" s="20" t="str">
        <f>'4JSON'!B262</f>
        <v>Rolfers</v>
      </c>
      <c r="C268" s="24" t="str">
        <f>UPPER('4JSON'!D262)</f>
        <v>SIM</v>
      </c>
      <c r="D268" s="24"/>
      <c r="E268" s="24"/>
      <c r="F268" s="24"/>
      <c r="G268" s="24"/>
      <c r="H268" s="24"/>
      <c r="I268" s="24"/>
      <c r="J268" s="24"/>
      <c r="K268" s="24"/>
      <c r="L268" s="24"/>
      <c r="M268" s="53"/>
      <c r="N268" s="56"/>
      <c r="P268" s="51"/>
      <c r="Q268" s="51"/>
      <c r="S268" s="51"/>
      <c r="T268" s="51"/>
      <c r="AF268" s="51"/>
      <c r="AG268" s="51"/>
      <c r="AH268" s="51"/>
      <c r="AI268" s="52"/>
      <c r="AJ268" s="52"/>
      <c r="AK268" s="52"/>
      <c r="AL268" s="51"/>
      <c r="AM268" s="51"/>
      <c r="AN268" s="51"/>
      <c r="AO268" s="52"/>
      <c r="AP268" s="52"/>
      <c r="AQ268" s="52"/>
      <c r="AR268" s="51"/>
      <c r="AS268" s="51"/>
      <c r="AT268" s="51"/>
      <c r="AU268" s="52"/>
      <c r="AV268" s="52"/>
      <c r="AW268" s="52"/>
    </row>
    <row r="269" spans="1:49" ht="13" x14ac:dyDescent="0.3">
      <c r="A269" s="23">
        <f>'4JSON'!A263</f>
        <v>65211</v>
      </c>
      <c r="B269" s="20" t="str">
        <f>'4JSON'!B263</f>
        <v>Attendants in Amusement, Recreation and Sport</v>
      </c>
      <c r="C269" s="24" t="str">
        <f>UPPER('4JSON'!D263)</f>
        <v>MOS</v>
      </c>
      <c r="D269" s="24"/>
      <c r="E269" s="24"/>
      <c r="F269" s="24"/>
      <c r="G269" s="24"/>
      <c r="H269" s="24"/>
      <c r="I269" s="24"/>
      <c r="J269" s="24"/>
      <c r="K269" s="24"/>
      <c r="L269" s="24"/>
      <c r="M269" s="53"/>
      <c r="N269" s="56"/>
      <c r="P269" s="51"/>
      <c r="Q269" s="51"/>
      <c r="S269" s="51"/>
      <c r="T269" s="51"/>
      <c r="AF269" s="51"/>
      <c r="AG269" s="51"/>
      <c r="AH269" s="51"/>
      <c r="AI269" s="52"/>
      <c r="AJ269" s="52"/>
      <c r="AK269" s="52"/>
      <c r="AL269" s="51"/>
      <c r="AM269" s="51"/>
      <c r="AN269" s="51"/>
      <c r="AO269" s="52"/>
      <c r="AP269" s="52"/>
      <c r="AQ269" s="52"/>
      <c r="AR269" s="51"/>
      <c r="AS269" s="51"/>
      <c r="AT269" s="51"/>
      <c r="AU269" s="52"/>
      <c r="AV269" s="52"/>
      <c r="AW269" s="52"/>
    </row>
    <row r="270" spans="1:49" ht="13" x14ac:dyDescent="0.3">
      <c r="A270" s="23">
        <f>'4JSON'!A264</f>
        <v>32111</v>
      </c>
      <c r="B270" s="20" t="str">
        <f>'4JSON'!B264</f>
        <v>Dental Hygienists</v>
      </c>
      <c r="C270" s="24" t="str">
        <f>UPPER('4JSON'!D264)</f>
        <v>MOS</v>
      </c>
      <c r="D270" s="24"/>
      <c r="E270" s="24"/>
      <c r="F270" s="24"/>
      <c r="G270" s="24"/>
      <c r="H270" s="24"/>
      <c r="I270" s="24"/>
      <c r="J270" s="24"/>
      <c r="K270" s="24"/>
      <c r="L270" s="24"/>
      <c r="M270" s="53"/>
      <c r="N270" s="56"/>
      <c r="P270" s="51"/>
      <c r="Q270" s="51"/>
      <c r="S270" s="51"/>
      <c r="T270" s="51"/>
      <c r="AF270" s="51"/>
      <c r="AG270" s="51"/>
      <c r="AH270" s="51"/>
      <c r="AI270" s="52"/>
      <c r="AJ270" s="52"/>
      <c r="AK270" s="52"/>
      <c r="AL270" s="51"/>
      <c r="AM270" s="51"/>
      <c r="AN270" s="51"/>
      <c r="AO270" s="52"/>
      <c r="AP270" s="52"/>
      <c r="AQ270" s="52"/>
      <c r="AR270" s="51"/>
      <c r="AS270" s="51"/>
      <c r="AT270" s="51"/>
      <c r="AU270" s="52"/>
      <c r="AV270" s="52"/>
      <c r="AW270" s="52"/>
    </row>
    <row r="271" spans="1:49" ht="13" x14ac:dyDescent="0.3">
      <c r="A271" s="23">
        <f>'4JSON'!A265</f>
        <v>32111</v>
      </c>
      <c r="B271" s="20" t="str">
        <f>'4JSON'!B265</f>
        <v>Dental Therapists</v>
      </c>
      <c r="C271" s="24" t="str">
        <f>UPPER('4JSON'!D265)</f>
        <v>MOS</v>
      </c>
      <c r="D271" s="24"/>
      <c r="E271" s="24"/>
      <c r="F271" s="24"/>
      <c r="G271" s="24"/>
      <c r="H271" s="24"/>
      <c r="I271" s="24"/>
      <c r="J271" s="24"/>
      <c r="K271" s="24"/>
      <c r="L271" s="24"/>
      <c r="M271" s="53"/>
      <c r="N271" s="56"/>
      <c r="P271" s="51"/>
      <c r="Q271" s="51"/>
      <c r="S271" s="51"/>
      <c r="T271" s="51"/>
      <c r="AF271" s="51"/>
      <c r="AG271" s="51"/>
      <c r="AH271" s="51"/>
      <c r="AI271" s="52"/>
      <c r="AJ271" s="52"/>
      <c r="AK271" s="52"/>
      <c r="AL271" s="51"/>
      <c r="AM271" s="51"/>
      <c r="AN271" s="51"/>
      <c r="AO271" s="52"/>
      <c r="AP271" s="52"/>
      <c r="AQ271" s="52"/>
      <c r="AR271" s="51"/>
      <c r="AS271" s="51"/>
      <c r="AT271" s="51"/>
      <c r="AU271" s="52"/>
      <c r="AV271" s="52"/>
      <c r="AW271" s="52"/>
    </row>
    <row r="272" spans="1:49" ht="13" x14ac:dyDescent="0.3">
      <c r="A272" s="23">
        <f>'4JSON'!A266</f>
        <v>63211</v>
      </c>
      <c r="B272" s="20" t="str">
        <f>'4JSON'!B266</f>
        <v>Hair Replacement Technicians (Non-Medical)</v>
      </c>
      <c r="C272" s="24" t="str">
        <f>UPPER('4JSON'!D266)</f>
        <v>MOS</v>
      </c>
      <c r="D272" s="24"/>
      <c r="E272" s="24"/>
      <c r="F272" s="24"/>
      <c r="G272" s="24"/>
      <c r="H272" s="24"/>
      <c r="I272" s="24"/>
      <c r="J272" s="24"/>
      <c r="K272" s="24"/>
      <c r="L272" s="24"/>
      <c r="M272" s="53"/>
      <c r="N272" s="56"/>
      <c r="P272" s="51"/>
      <c r="Q272" s="51"/>
      <c r="S272" s="51"/>
      <c r="T272" s="51"/>
      <c r="AF272" s="51"/>
      <c r="AG272" s="51"/>
      <c r="AH272" s="51"/>
      <c r="AI272" s="52"/>
      <c r="AJ272" s="52"/>
      <c r="AK272" s="52"/>
      <c r="AL272" s="51"/>
      <c r="AM272" s="51"/>
      <c r="AN272" s="51"/>
      <c r="AO272" s="52"/>
      <c r="AP272" s="52"/>
      <c r="AQ272" s="52"/>
      <c r="AR272" s="51"/>
      <c r="AS272" s="51"/>
      <c r="AT272" s="51"/>
      <c r="AU272" s="52"/>
      <c r="AV272" s="52"/>
      <c r="AW272" s="52"/>
    </row>
    <row r="273" spans="1:49" ht="13" x14ac:dyDescent="0.3">
      <c r="A273" s="23">
        <f>'4JSON'!A267</f>
        <v>63211</v>
      </c>
      <c r="B273" s="20" t="str">
        <f>'4JSON'!B267</f>
        <v>Scalp Treatment Specialists</v>
      </c>
      <c r="C273" s="24" t="str">
        <f>UPPER('4JSON'!D267)</f>
        <v>MOS</v>
      </c>
      <c r="D273" s="24"/>
      <c r="E273" s="24"/>
      <c r="F273" s="24"/>
      <c r="G273" s="24"/>
      <c r="H273" s="24"/>
      <c r="I273" s="24"/>
      <c r="J273" s="24"/>
      <c r="K273" s="24"/>
      <c r="L273" s="24"/>
      <c r="M273" s="53"/>
      <c r="N273" s="56"/>
      <c r="P273" s="51"/>
      <c r="Q273" s="51"/>
      <c r="S273" s="51"/>
      <c r="T273" s="51"/>
      <c r="AF273" s="51"/>
      <c r="AG273" s="51"/>
      <c r="AH273" s="51"/>
      <c r="AI273" s="52"/>
      <c r="AJ273" s="52"/>
      <c r="AK273" s="52"/>
      <c r="AL273" s="51"/>
      <c r="AM273" s="51"/>
      <c r="AN273" s="51"/>
      <c r="AO273" s="52"/>
      <c r="AP273" s="52"/>
      <c r="AQ273" s="52"/>
      <c r="AR273" s="51"/>
      <c r="AS273" s="51"/>
      <c r="AT273" s="51"/>
      <c r="AU273" s="52"/>
      <c r="AV273" s="52"/>
      <c r="AW273" s="52"/>
    </row>
    <row r="274" spans="1:49" ht="13" x14ac:dyDescent="0.3">
      <c r="A274" s="23">
        <f>'4JSON'!A268</f>
        <v>14401</v>
      </c>
      <c r="B274" s="20" t="str">
        <f>'4JSON'!B268</f>
        <v>Storekeepers and Parts Clerks</v>
      </c>
      <c r="C274" s="24" t="str">
        <f>UPPER('4JSON'!D268)</f>
        <v>MOS</v>
      </c>
      <c r="D274" s="24"/>
      <c r="E274" s="24"/>
      <c r="F274" s="24"/>
      <c r="G274" s="24"/>
      <c r="H274" s="24"/>
      <c r="I274" s="24"/>
      <c r="J274" s="24"/>
      <c r="K274" s="24"/>
      <c r="L274" s="24"/>
      <c r="M274" s="53"/>
      <c r="N274" s="56"/>
      <c r="P274" s="51"/>
      <c r="Q274" s="51"/>
      <c r="S274" s="51"/>
      <c r="T274" s="51"/>
      <c r="AF274" s="51"/>
      <c r="AG274" s="51"/>
      <c r="AH274" s="51"/>
      <c r="AI274" s="52"/>
      <c r="AJ274" s="52"/>
      <c r="AK274" s="52"/>
      <c r="AL274" s="51"/>
      <c r="AM274" s="51"/>
      <c r="AN274" s="51"/>
      <c r="AO274" s="52"/>
      <c r="AP274" s="52"/>
      <c r="AQ274" s="52"/>
      <c r="AR274" s="51"/>
      <c r="AS274" s="51"/>
      <c r="AT274" s="51"/>
      <c r="AU274" s="52"/>
      <c r="AV274" s="52"/>
      <c r="AW274" s="52"/>
    </row>
    <row r="275" spans="1:49" ht="13" x14ac:dyDescent="0.3">
      <c r="A275" s="23">
        <f>'4JSON'!A269</f>
        <v>64312</v>
      </c>
      <c r="B275" s="20" t="str">
        <f>'4JSON'!B269</f>
        <v>Airline Cargo Agents</v>
      </c>
      <c r="C275" s="24" t="str">
        <f>UPPER('4JSON'!D269)</f>
        <v>MOS</v>
      </c>
      <c r="D275" s="24"/>
      <c r="E275" s="24"/>
      <c r="F275" s="24"/>
      <c r="G275" s="24"/>
      <c r="H275" s="24"/>
      <c r="I275" s="24"/>
      <c r="J275" s="24"/>
      <c r="K275" s="24"/>
      <c r="L275" s="24"/>
      <c r="M275" s="53"/>
      <c r="N275" s="56"/>
      <c r="P275" s="51"/>
      <c r="Q275" s="51"/>
      <c r="S275" s="51"/>
      <c r="T275" s="51"/>
      <c r="AF275" s="51"/>
      <c r="AG275" s="51"/>
      <c r="AH275" s="51"/>
      <c r="AI275" s="52"/>
      <c r="AJ275" s="52"/>
      <c r="AK275" s="52"/>
      <c r="AL275" s="51"/>
      <c r="AM275" s="51"/>
      <c r="AN275" s="51"/>
      <c r="AO275" s="52"/>
      <c r="AP275" s="52"/>
      <c r="AQ275" s="52"/>
      <c r="AR275" s="51"/>
      <c r="AS275" s="51"/>
      <c r="AT275" s="51"/>
      <c r="AU275" s="52"/>
      <c r="AV275" s="52"/>
      <c r="AW275" s="52"/>
    </row>
    <row r="276" spans="1:49" ht="13" x14ac:dyDescent="0.3">
      <c r="A276" s="23">
        <f>'4JSON'!A270</f>
        <v>65101</v>
      </c>
      <c r="B276" s="20" t="str">
        <f>'4JSON'!B270</f>
        <v>Automotive Service Station Attendants</v>
      </c>
      <c r="C276" s="24" t="str">
        <f>UPPER('4JSON'!D270)</f>
        <v>MOS</v>
      </c>
      <c r="D276" s="24"/>
      <c r="E276" s="24"/>
      <c r="F276" s="24"/>
      <c r="G276" s="24"/>
      <c r="H276" s="24"/>
      <c r="I276" s="24"/>
      <c r="J276" s="24"/>
      <c r="K276" s="24"/>
      <c r="L276" s="24"/>
      <c r="M276" s="53"/>
      <c r="N276" s="56"/>
      <c r="P276" s="51"/>
      <c r="Q276" s="51"/>
      <c r="S276" s="51"/>
      <c r="T276" s="51"/>
      <c r="AF276" s="51"/>
      <c r="AG276" s="51"/>
      <c r="AH276" s="51"/>
      <c r="AI276" s="52"/>
      <c r="AJ276" s="52"/>
      <c r="AK276" s="52"/>
      <c r="AL276" s="51"/>
      <c r="AM276" s="51"/>
      <c r="AN276" s="51"/>
      <c r="AO276" s="52"/>
      <c r="AP276" s="52"/>
      <c r="AQ276" s="52"/>
      <c r="AR276" s="51"/>
      <c r="AS276" s="51"/>
      <c r="AT276" s="51"/>
      <c r="AU276" s="52"/>
      <c r="AV276" s="52"/>
      <c r="AW276" s="52"/>
    </row>
    <row r="277" spans="1:49" ht="13" x14ac:dyDescent="0.3">
      <c r="A277" s="23">
        <f>'4JSON'!A271</f>
        <v>75210</v>
      </c>
      <c r="B277" s="20" t="str">
        <f>'4JSON'!B271</f>
        <v>Boat Operators</v>
      </c>
      <c r="C277" s="24" t="str">
        <f>UPPER('4JSON'!D271)</f>
        <v>MOS</v>
      </c>
      <c r="D277" s="24"/>
      <c r="E277" s="24"/>
      <c r="F277" s="24"/>
      <c r="G277" s="24"/>
      <c r="H277" s="24"/>
      <c r="I277" s="24"/>
      <c r="J277" s="24"/>
      <c r="K277" s="24"/>
      <c r="L277" s="24"/>
      <c r="M277" s="53"/>
      <c r="N277" s="56"/>
      <c r="P277" s="51"/>
      <c r="Q277" s="51"/>
      <c r="S277" s="51"/>
      <c r="T277" s="51"/>
      <c r="AF277" s="51"/>
      <c r="AG277" s="51"/>
      <c r="AH277" s="51"/>
      <c r="AI277" s="52"/>
      <c r="AJ277" s="52"/>
      <c r="AK277" s="52"/>
      <c r="AL277" s="51"/>
      <c r="AM277" s="51"/>
      <c r="AN277" s="51"/>
      <c r="AO277" s="52"/>
      <c r="AP277" s="52"/>
      <c r="AQ277" s="52"/>
      <c r="AR277" s="51"/>
      <c r="AS277" s="51"/>
      <c r="AT277" s="51"/>
      <c r="AU277" s="52"/>
      <c r="AV277" s="52"/>
      <c r="AW277" s="52"/>
    </row>
    <row r="278" spans="1:49" ht="13" x14ac:dyDescent="0.3">
      <c r="A278" s="23">
        <f>'4JSON'!A272</f>
        <v>64313</v>
      </c>
      <c r="B278" s="20" t="str">
        <f>'4JSON'!B272</f>
        <v>Cargo Service Representatives (Except Airline)</v>
      </c>
      <c r="C278" s="24" t="str">
        <f>UPPER('4JSON'!D272)</f>
        <v>MOS</v>
      </c>
      <c r="D278" s="24"/>
      <c r="E278" s="24"/>
      <c r="F278" s="24"/>
      <c r="G278" s="24"/>
      <c r="H278" s="24"/>
      <c r="I278" s="24"/>
      <c r="J278" s="24"/>
      <c r="K278" s="24"/>
      <c r="L278" s="24"/>
      <c r="M278" s="53"/>
      <c r="N278" s="56"/>
      <c r="P278" s="51"/>
      <c r="Q278" s="51"/>
      <c r="S278" s="51"/>
      <c r="T278" s="51"/>
      <c r="AF278" s="51"/>
      <c r="AG278" s="51"/>
      <c r="AH278" s="51"/>
      <c r="AI278" s="52"/>
      <c r="AJ278" s="52"/>
      <c r="AK278" s="52"/>
      <c r="AL278" s="51"/>
      <c r="AM278" s="51"/>
      <c r="AN278" s="51"/>
      <c r="AO278" s="52"/>
      <c r="AP278" s="52"/>
      <c r="AQ278" s="52"/>
      <c r="AR278" s="51"/>
      <c r="AS278" s="51"/>
      <c r="AT278" s="51"/>
      <c r="AU278" s="52"/>
      <c r="AV278" s="52"/>
      <c r="AW278" s="52"/>
    </row>
    <row r="279" spans="1:49" ht="13" x14ac:dyDescent="0.3">
      <c r="A279" s="23">
        <f>'4JSON'!A273</f>
        <v>65100</v>
      </c>
      <c r="B279" s="20" t="str">
        <f>'4JSON'!B273</f>
        <v>Cashiers</v>
      </c>
      <c r="C279" s="24" t="str">
        <f>UPPER('4JSON'!D273)</f>
        <v>MOS</v>
      </c>
      <c r="D279" s="24"/>
      <c r="E279" s="24"/>
      <c r="F279" s="24"/>
      <c r="G279" s="24"/>
      <c r="H279" s="24"/>
      <c r="I279" s="24"/>
      <c r="J279" s="24"/>
      <c r="K279" s="24"/>
      <c r="L279" s="24"/>
      <c r="M279" s="53"/>
      <c r="N279" s="56"/>
      <c r="P279" s="51"/>
      <c r="Q279" s="51"/>
      <c r="S279" s="51"/>
      <c r="T279" s="51"/>
      <c r="AF279" s="51"/>
      <c r="AG279" s="51"/>
      <c r="AH279" s="51"/>
      <c r="AI279" s="52"/>
      <c r="AJ279" s="52"/>
      <c r="AK279" s="52"/>
      <c r="AL279" s="51"/>
      <c r="AM279" s="51"/>
      <c r="AN279" s="51"/>
      <c r="AO279" s="52"/>
      <c r="AP279" s="52"/>
      <c r="AQ279" s="52"/>
      <c r="AR279" s="51"/>
      <c r="AS279" s="51"/>
      <c r="AT279" s="51"/>
      <c r="AU279" s="52"/>
      <c r="AV279" s="52"/>
      <c r="AW279" s="52"/>
    </row>
    <row r="280" spans="1:49" ht="13" x14ac:dyDescent="0.3">
      <c r="A280" s="23">
        <f>'4JSON'!A274</f>
        <v>75201</v>
      </c>
      <c r="B280" s="20" t="str">
        <f>'4JSON'!B274</f>
        <v>Delivery and Courier Service Drivers</v>
      </c>
      <c r="C280" s="24" t="str">
        <f>UPPER('4JSON'!D274)</f>
        <v>MOS</v>
      </c>
      <c r="D280" s="24"/>
      <c r="E280" s="24"/>
      <c r="F280" s="24"/>
      <c r="G280" s="24"/>
      <c r="H280" s="24"/>
      <c r="I280" s="24"/>
      <c r="J280" s="24"/>
      <c r="K280" s="24"/>
      <c r="L280" s="24"/>
      <c r="M280" s="53"/>
      <c r="N280" s="56"/>
      <c r="P280" s="51"/>
      <c r="Q280" s="51"/>
      <c r="S280" s="51"/>
      <c r="T280" s="51"/>
      <c r="AF280" s="51"/>
      <c r="AG280" s="51"/>
      <c r="AH280" s="51"/>
      <c r="AI280" s="52"/>
      <c r="AJ280" s="52"/>
      <c r="AK280" s="52"/>
      <c r="AL280" s="51"/>
      <c r="AM280" s="51"/>
      <c r="AN280" s="51"/>
      <c r="AO280" s="52"/>
      <c r="AP280" s="52"/>
      <c r="AQ280" s="52"/>
      <c r="AR280" s="51"/>
      <c r="AS280" s="51"/>
      <c r="AT280" s="51"/>
      <c r="AU280" s="52"/>
      <c r="AV280" s="52"/>
      <c r="AW280" s="52"/>
    </row>
    <row r="281" spans="1:49" ht="13" x14ac:dyDescent="0.3">
      <c r="A281" s="23">
        <f>'4JSON'!A275</f>
        <v>53111</v>
      </c>
      <c r="B281" s="20" t="str">
        <f>'4JSON'!B275</f>
        <v>Dressers</v>
      </c>
      <c r="C281" s="24" t="str">
        <f>UPPER('4JSON'!D275)</f>
        <v>MOS</v>
      </c>
      <c r="D281" s="24"/>
      <c r="E281" s="24"/>
      <c r="F281" s="24"/>
      <c r="G281" s="24"/>
      <c r="H281" s="24"/>
      <c r="I281" s="24"/>
      <c r="J281" s="24"/>
      <c r="K281" s="24"/>
      <c r="L281" s="24"/>
      <c r="M281" s="53"/>
      <c r="N281" s="56"/>
      <c r="P281" s="51"/>
      <c r="Q281" s="51"/>
      <c r="S281" s="51"/>
      <c r="T281" s="51"/>
      <c r="AF281" s="51"/>
      <c r="AG281" s="51"/>
      <c r="AH281" s="51"/>
      <c r="AI281" s="52"/>
      <c r="AJ281" s="52"/>
      <c r="AK281" s="52"/>
      <c r="AL281" s="51"/>
      <c r="AM281" s="51"/>
      <c r="AN281" s="51"/>
      <c r="AO281" s="52"/>
      <c r="AP281" s="52"/>
      <c r="AQ281" s="52"/>
      <c r="AR281" s="51"/>
      <c r="AS281" s="51"/>
      <c r="AT281" s="51"/>
      <c r="AU281" s="52"/>
      <c r="AV281" s="52"/>
      <c r="AW281" s="52"/>
    </row>
    <row r="282" spans="1:49" ht="13" x14ac:dyDescent="0.3">
      <c r="A282" s="23">
        <f>'4JSON'!A276</f>
        <v>65310</v>
      </c>
      <c r="B282" s="20" t="str">
        <f>'4JSON'!B276</f>
        <v>Housekeepers</v>
      </c>
      <c r="C282" s="24" t="str">
        <f>UPPER('4JSON'!D276)</f>
        <v>MOS</v>
      </c>
      <c r="D282" s="24"/>
      <c r="E282" s="24"/>
      <c r="F282" s="24"/>
      <c r="G282" s="24"/>
      <c r="H282" s="24"/>
      <c r="I282" s="24"/>
      <c r="J282" s="24"/>
      <c r="K282" s="24"/>
      <c r="L282" s="24"/>
      <c r="M282" s="53"/>
      <c r="N282" s="56"/>
      <c r="P282" s="51"/>
      <c r="Q282" s="51"/>
      <c r="S282" s="51"/>
      <c r="T282" s="51"/>
      <c r="AF282" s="51"/>
      <c r="AG282" s="51"/>
      <c r="AH282" s="51"/>
      <c r="AI282" s="52"/>
      <c r="AJ282" s="52"/>
      <c r="AK282" s="52"/>
      <c r="AL282" s="51"/>
      <c r="AM282" s="51"/>
      <c r="AN282" s="51"/>
      <c r="AO282" s="52"/>
      <c r="AP282" s="52"/>
      <c r="AQ282" s="52"/>
      <c r="AR282" s="51"/>
      <c r="AS282" s="51"/>
      <c r="AT282" s="51"/>
      <c r="AU282" s="52"/>
      <c r="AV282" s="52"/>
      <c r="AW282" s="52"/>
    </row>
    <row r="283" spans="1:49" ht="13" x14ac:dyDescent="0.3">
      <c r="A283" s="23">
        <f>'4JSON'!A277</f>
        <v>65329</v>
      </c>
      <c r="B283" s="20" t="str">
        <f>'4JSON'!B277</f>
        <v>Laundromat Attendants</v>
      </c>
      <c r="C283" s="24" t="str">
        <f>UPPER('4JSON'!D277)</f>
        <v>MOS</v>
      </c>
      <c r="D283" s="24"/>
      <c r="E283" s="24"/>
      <c r="F283" s="24"/>
      <c r="G283" s="24"/>
      <c r="H283" s="24"/>
      <c r="I283" s="24"/>
      <c r="J283" s="24"/>
      <c r="K283" s="24"/>
      <c r="L283" s="24"/>
      <c r="M283" s="53"/>
      <c r="N283" s="56"/>
      <c r="P283" s="51"/>
      <c r="Q283" s="51"/>
      <c r="S283" s="51"/>
      <c r="T283" s="51"/>
      <c r="AF283" s="51"/>
      <c r="AG283" s="51"/>
      <c r="AH283" s="51"/>
      <c r="AI283" s="52"/>
      <c r="AJ283" s="52"/>
      <c r="AK283" s="52"/>
      <c r="AL283" s="51"/>
      <c r="AM283" s="51"/>
      <c r="AN283" s="51"/>
      <c r="AO283" s="52"/>
      <c r="AP283" s="52"/>
      <c r="AQ283" s="52"/>
      <c r="AR283" s="51"/>
      <c r="AS283" s="51"/>
      <c r="AT283" s="51"/>
      <c r="AU283" s="52"/>
      <c r="AV283" s="52"/>
      <c r="AW283" s="52"/>
    </row>
    <row r="284" spans="1:49" ht="13" x14ac:dyDescent="0.3">
      <c r="A284" s="23">
        <f>'4JSON'!A278</f>
        <v>65101</v>
      </c>
      <c r="B284" s="20" t="str">
        <f>'4JSON'!B278</f>
        <v>Marina Service Station Attendants</v>
      </c>
      <c r="C284" s="24" t="str">
        <f>UPPER('4JSON'!D278)</f>
        <v>MOS</v>
      </c>
      <c r="D284" s="24"/>
      <c r="E284" s="24"/>
      <c r="F284" s="24"/>
      <c r="G284" s="24"/>
      <c r="H284" s="24"/>
      <c r="I284" s="24"/>
      <c r="J284" s="24"/>
      <c r="K284" s="24"/>
      <c r="L284" s="24"/>
      <c r="M284" s="53"/>
      <c r="N284" s="56"/>
      <c r="P284" s="51"/>
      <c r="Q284" s="51"/>
      <c r="S284" s="51"/>
      <c r="T284" s="51"/>
      <c r="AF284" s="51"/>
      <c r="AG284" s="51"/>
      <c r="AH284" s="51"/>
      <c r="AI284" s="52"/>
      <c r="AJ284" s="52"/>
      <c r="AK284" s="52"/>
      <c r="AL284" s="51"/>
      <c r="AM284" s="51"/>
      <c r="AN284" s="51"/>
      <c r="AO284" s="52"/>
      <c r="AP284" s="52"/>
      <c r="AQ284" s="52"/>
      <c r="AR284" s="51"/>
      <c r="AS284" s="51"/>
      <c r="AT284" s="51"/>
      <c r="AU284" s="52"/>
      <c r="AV284" s="52"/>
      <c r="AW284" s="52"/>
    </row>
    <row r="285" spans="1:49" ht="13" x14ac:dyDescent="0.3">
      <c r="A285" s="23">
        <f>'4JSON'!A279</f>
        <v>75211</v>
      </c>
      <c r="B285" s="20" t="str">
        <f>'4JSON'!B279</f>
        <v>Motor Transport Labourers</v>
      </c>
      <c r="C285" s="24" t="str">
        <f>UPPER('4JSON'!D279)</f>
        <v>MOS</v>
      </c>
      <c r="D285" s="24"/>
      <c r="E285" s="24"/>
      <c r="F285" s="24"/>
      <c r="G285" s="24"/>
      <c r="H285" s="24"/>
      <c r="I285" s="24"/>
      <c r="J285" s="24"/>
      <c r="K285" s="24"/>
      <c r="L285" s="24"/>
      <c r="M285" s="53"/>
      <c r="N285" s="56"/>
      <c r="P285" s="51"/>
      <c r="Q285" s="51"/>
      <c r="S285" s="51"/>
      <c r="T285" s="51"/>
      <c r="AF285" s="51"/>
      <c r="AG285" s="51"/>
      <c r="AH285" s="51"/>
      <c r="AI285" s="52"/>
      <c r="AJ285" s="52"/>
      <c r="AK285" s="52"/>
      <c r="AL285" s="51"/>
      <c r="AM285" s="51"/>
      <c r="AN285" s="51"/>
      <c r="AO285" s="52"/>
      <c r="AP285" s="52"/>
      <c r="AQ285" s="52"/>
      <c r="AR285" s="51"/>
      <c r="AS285" s="51"/>
      <c r="AT285" s="51"/>
      <c r="AU285" s="52"/>
      <c r="AV285" s="52"/>
      <c r="AW285" s="52"/>
    </row>
    <row r="286" spans="1:49" ht="13" x14ac:dyDescent="0.3">
      <c r="A286" s="23">
        <f>'4JSON'!A280</f>
        <v>44200</v>
      </c>
      <c r="B286" s="20" t="str">
        <f>'4JSON'!B280</f>
        <v>Occupations Unique to the Armed Forces</v>
      </c>
      <c r="C286" s="24" t="str">
        <f>UPPER('4JSON'!D280)</f>
        <v>MOS</v>
      </c>
      <c r="D286" s="24"/>
      <c r="E286" s="24"/>
      <c r="F286" s="24"/>
      <c r="G286" s="24"/>
      <c r="H286" s="24"/>
      <c r="I286" s="24"/>
      <c r="J286" s="24"/>
      <c r="K286" s="24"/>
      <c r="L286" s="24"/>
      <c r="M286" s="53"/>
      <c r="N286" s="56"/>
      <c r="P286" s="51"/>
      <c r="Q286" s="51"/>
      <c r="S286" s="51"/>
      <c r="T286" s="51"/>
      <c r="AF286" s="51"/>
      <c r="AG286" s="51"/>
      <c r="AH286" s="51"/>
      <c r="AI286" s="52"/>
      <c r="AJ286" s="52"/>
      <c r="AK286" s="52"/>
      <c r="AL286" s="51"/>
      <c r="AM286" s="51"/>
      <c r="AN286" s="51"/>
      <c r="AO286" s="52"/>
      <c r="AP286" s="52"/>
      <c r="AQ286" s="52"/>
      <c r="AR286" s="51"/>
      <c r="AS286" s="51"/>
      <c r="AT286" s="51"/>
      <c r="AU286" s="52"/>
      <c r="AV286" s="52"/>
      <c r="AW286" s="52"/>
    </row>
    <row r="287" spans="1:49" ht="13" x14ac:dyDescent="0.3">
      <c r="A287" s="23">
        <f>'4JSON'!A281</f>
        <v>32101</v>
      </c>
      <c r="B287" s="20" t="str">
        <f>'4JSON'!B281</f>
        <v>Operating Room Technicians</v>
      </c>
      <c r="C287" s="24" t="str">
        <f>UPPER('4JSON'!D281)</f>
        <v>MOS</v>
      </c>
      <c r="D287" s="24"/>
      <c r="E287" s="24"/>
      <c r="F287" s="24"/>
      <c r="G287" s="24"/>
      <c r="H287" s="24"/>
      <c r="I287" s="24"/>
      <c r="J287" s="24"/>
      <c r="K287" s="24"/>
      <c r="L287" s="24"/>
      <c r="M287" s="53"/>
      <c r="N287" s="56"/>
      <c r="P287" s="51"/>
      <c r="Q287" s="51"/>
      <c r="S287" s="51"/>
      <c r="T287" s="51"/>
      <c r="AF287" s="51"/>
      <c r="AG287" s="51"/>
      <c r="AH287" s="51"/>
      <c r="AI287" s="52"/>
      <c r="AJ287" s="52"/>
      <c r="AK287" s="52"/>
      <c r="AL287" s="51"/>
      <c r="AM287" s="51"/>
      <c r="AN287" s="51"/>
      <c r="AO287" s="52"/>
      <c r="AP287" s="52"/>
      <c r="AQ287" s="52"/>
      <c r="AR287" s="51"/>
      <c r="AS287" s="51"/>
      <c r="AT287" s="51"/>
      <c r="AU287" s="52"/>
      <c r="AV287" s="52"/>
      <c r="AW287" s="52"/>
    </row>
    <row r="288" spans="1:49" ht="13" x14ac:dyDescent="0.3">
      <c r="A288" s="23">
        <f>'4JSON'!A282</f>
        <v>65329</v>
      </c>
      <c r="B288" s="20" t="str">
        <f>'4JSON'!B282</f>
        <v>Other Elemental Service Workers</v>
      </c>
      <c r="C288" s="24" t="str">
        <f>UPPER('4JSON'!D282)</f>
        <v>MOS</v>
      </c>
      <c r="D288" s="24"/>
      <c r="E288" s="24"/>
      <c r="F288" s="24"/>
      <c r="G288" s="24"/>
      <c r="H288" s="24"/>
      <c r="I288" s="24"/>
      <c r="J288" s="24"/>
      <c r="K288" s="24"/>
      <c r="L288" s="24"/>
      <c r="M288" s="53"/>
      <c r="N288" s="56"/>
      <c r="P288" s="51"/>
      <c r="Q288" s="51"/>
      <c r="S288" s="51"/>
      <c r="T288" s="51"/>
      <c r="AF288" s="51"/>
      <c r="AG288" s="51"/>
      <c r="AH288" s="51"/>
      <c r="AI288" s="52"/>
      <c r="AJ288" s="52"/>
      <c r="AK288" s="52"/>
      <c r="AL288" s="51"/>
      <c r="AM288" s="51"/>
      <c r="AN288" s="51"/>
      <c r="AO288" s="52"/>
      <c r="AP288" s="52"/>
      <c r="AQ288" s="52"/>
      <c r="AR288" s="51"/>
      <c r="AS288" s="51"/>
      <c r="AT288" s="51"/>
      <c r="AU288" s="52"/>
      <c r="AV288" s="52"/>
      <c r="AW288" s="52"/>
    </row>
    <row r="289" spans="1:49" ht="13" x14ac:dyDescent="0.3">
      <c r="A289" s="23">
        <f>'4JSON'!A283</f>
        <v>65329</v>
      </c>
      <c r="B289" s="20" t="str">
        <f>'4JSON'!B283</f>
        <v>Parking Lot Attendants and Car Jockeys</v>
      </c>
      <c r="C289" s="24" t="str">
        <f>UPPER('4JSON'!D283)</f>
        <v>MOS</v>
      </c>
      <c r="D289" s="24"/>
      <c r="E289" s="24"/>
      <c r="F289" s="24"/>
      <c r="G289" s="24"/>
      <c r="H289" s="24"/>
      <c r="I289" s="24"/>
      <c r="J289" s="24"/>
      <c r="K289" s="24"/>
      <c r="L289" s="24"/>
      <c r="M289" s="53"/>
      <c r="N289" s="56"/>
      <c r="P289" s="51"/>
      <c r="Q289" s="51"/>
      <c r="S289" s="51"/>
      <c r="T289" s="51"/>
      <c r="AF289" s="51"/>
      <c r="AG289" s="51"/>
      <c r="AH289" s="51"/>
      <c r="AI289" s="52"/>
      <c r="AJ289" s="52"/>
      <c r="AK289" s="52"/>
      <c r="AL289" s="51"/>
      <c r="AM289" s="51"/>
      <c r="AN289" s="51"/>
      <c r="AO289" s="52"/>
      <c r="AP289" s="52"/>
      <c r="AQ289" s="52"/>
      <c r="AR289" s="51"/>
      <c r="AS289" s="51"/>
      <c r="AT289" s="51"/>
      <c r="AU289" s="52"/>
      <c r="AV289" s="52"/>
      <c r="AW289" s="52"/>
    </row>
    <row r="290" spans="1:49" ht="13" x14ac:dyDescent="0.3">
      <c r="A290" s="23">
        <f>'4JSON'!A284</f>
        <v>53111</v>
      </c>
      <c r="B290" s="20" t="str">
        <f>'4JSON'!B284</f>
        <v>Script Assistants</v>
      </c>
      <c r="C290" s="24" t="str">
        <f>UPPER('4JSON'!D284)</f>
        <v>MOS</v>
      </c>
      <c r="D290" s="24"/>
      <c r="E290" s="24"/>
      <c r="F290" s="24"/>
      <c r="G290" s="24"/>
      <c r="H290" s="24"/>
      <c r="I290" s="24"/>
      <c r="J290" s="24"/>
      <c r="K290" s="24"/>
      <c r="L290" s="24"/>
      <c r="M290" s="53"/>
      <c r="N290" s="56"/>
      <c r="P290" s="51"/>
      <c r="Q290" s="51"/>
      <c r="S290" s="51"/>
      <c r="T290" s="51"/>
      <c r="AF290" s="51"/>
      <c r="AG290" s="51"/>
      <c r="AH290" s="51"/>
      <c r="AI290" s="52"/>
      <c r="AJ290" s="52"/>
      <c r="AK290" s="52"/>
      <c r="AL290" s="51"/>
      <c r="AM290" s="51"/>
      <c r="AN290" s="51"/>
      <c r="AO290" s="52"/>
      <c r="AP290" s="52"/>
      <c r="AQ290" s="52"/>
      <c r="AR290" s="51"/>
      <c r="AS290" s="51"/>
      <c r="AT290" s="51"/>
      <c r="AU290" s="52"/>
      <c r="AV290" s="52"/>
      <c r="AW290" s="52"/>
    </row>
    <row r="291" spans="1:49" ht="13" x14ac:dyDescent="0.3">
      <c r="A291" s="23">
        <f>'4JSON'!A285</f>
        <v>75201</v>
      </c>
      <c r="B291" s="20" t="str">
        <f>'4JSON'!B285</f>
        <v>Couriers, Messengers and Door-to-Door Distributors</v>
      </c>
      <c r="C291" s="24" t="str">
        <f>UPPER('4JSON'!D285)</f>
        <v>MOS</v>
      </c>
      <c r="D291" s="24"/>
      <c r="E291" s="24"/>
      <c r="F291" s="24"/>
      <c r="G291" s="24"/>
      <c r="H291" s="24"/>
      <c r="I291" s="24"/>
      <c r="J291" s="24"/>
      <c r="K291" s="24"/>
      <c r="L291" s="24"/>
      <c r="M291" s="53"/>
      <c r="N291" s="56"/>
      <c r="P291" s="51"/>
      <c r="Q291" s="51"/>
      <c r="S291" s="51"/>
      <c r="T291" s="51"/>
      <c r="AF291" s="51"/>
      <c r="AG291" s="51"/>
      <c r="AH291" s="51"/>
      <c r="AI291" s="52"/>
      <c r="AJ291" s="52"/>
      <c r="AK291" s="52"/>
      <c r="AL291" s="51"/>
      <c r="AM291" s="51"/>
      <c r="AN291" s="51"/>
      <c r="AO291" s="52"/>
      <c r="AP291" s="52"/>
      <c r="AQ291" s="52"/>
      <c r="AR291" s="51"/>
      <c r="AS291" s="51"/>
      <c r="AT291" s="51"/>
      <c r="AU291" s="52"/>
      <c r="AV291" s="52"/>
      <c r="AW291" s="52"/>
    </row>
    <row r="292" spans="1:49" ht="13" x14ac:dyDescent="0.3">
      <c r="A292" s="23">
        <f>'4JSON'!A286</f>
        <v>74101</v>
      </c>
      <c r="B292" s="20" t="str">
        <f>'4JSON'!B286</f>
        <v>Letter Carriers</v>
      </c>
      <c r="C292" s="24" t="str">
        <f>UPPER('4JSON'!D286)</f>
        <v>MOS</v>
      </c>
      <c r="D292" s="24"/>
      <c r="E292" s="24"/>
      <c r="F292" s="24"/>
      <c r="G292" s="24"/>
      <c r="H292" s="24"/>
      <c r="I292" s="24"/>
      <c r="J292" s="24"/>
      <c r="K292" s="24"/>
      <c r="L292" s="24"/>
      <c r="M292" s="53"/>
      <c r="N292" s="56"/>
      <c r="P292" s="51"/>
      <c r="Q292" s="51"/>
      <c r="S292" s="51"/>
      <c r="T292" s="51"/>
      <c r="AF292" s="51"/>
      <c r="AG292" s="51"/>
      <c r="AH292" s="51"/>
      <c r="AI292" s="52"/>
      <c r="AJ292" s="52"/>
      <c r="AK292" s="52"/>
      <c r="AL292" s="51"/>
      <c r="AM292" s="51"/>
      <c r="AN292" s="51"/>
      <c r="AO292" s="52"/>
      <c r="AP292" s="52"/>
      <c r="AQ292" s="52"/>
      <c r="AR292" s="51"/>
      <c r="AS292" s="51"/>
      <c r="AT292" s="51"/>
      <c r="AU292" s="52"/>
      <c r="AV292" s="52"/>
      <c r="AW292" s="52"/>
    </row>
    <row r="293" spans="1:49" ht="13" x14ac:dyDescent="0.3">
      <c r="A293" s="23">
        <f>'4JSON'!A287</f>
        <v>64312</v>
      </c>
      <c r="B293" s="20" t="str">
        <f>'4JSON'!B287</f>
        <v>Airline Baggage Agents</v>
      </c>
      <c r="C293" s="24" t="str">
        <f>UPPER('4JSON'!D287)</f>
        <v>MSO</v>
      </c>
      <c r="D293" s="24"/>
      <c r="E293" s="24"/>
      <c r="F293" s="24"/>
      <c r="G293" s="24"/>
      <c r="H293" s="24"/>
      <c r="I293" s="24"/>
      <c r="J293" s="24"/>
      <c r="K293" s="24"/>
      <c r="L293" s="24"/>
      <c r="M293" s="53"/>
      <c r="N293" s="56"/>
      <c r="P293" s="51"/>
      <c r="Q293" s="51"/>
      <c r="S293" s="51"/>
      <c r="T293" s="51"/>
      <c r="AF293" s="51"/>
      <c r="AG293" s="51"/>
      <c r="AH293" s="51"/>
      <c r="AI293" s="52"/>
      <c r="AJ293" s="52"/>
      <c r="AK293" s="52"/>
      <c r="AL293" s="51"/>
      <c r="AM293" s="51"/>
      <c r="AN293" s="51"/>
      <c r="AO293" s="52"/>
      <c r="AP293" s="52"/>
      <c r="AQ293" s="52"/>
      <c r="AR293" s="51"/>
      <c r="AS293" s="51"/>
      <c r="AT293" s="51"/>
      <c r="AU293" s="52"/>
      <c r="AV293" s="52"/>
      <c r="AW293" s="52"/>
    </row>
    <row r="294" spans="1:49" ht="13" x14ac:dyDescent="0.3">
      <c r="A294" s="23">
        <f>'4JSON'!A288</f>
        <v>64312</v>
      </c>
      <c r="B294" s="20" t="str">
        <f>'4JSON'!B288</f>
        <v>Airline Passenger and Ticket Agents</v>
      </c>
      <c r="C294" s="24" t="str">
        <f>UPPER('4JSON'!D288)</f>
        <v>MSO</v>
      </c>
      <c r="D294" s="24"/>
      <c r="E294" s="24"/>
      <c r="F294" s="24"/>
      <c r="G294" s="24"/>
      <c r="H294" s="24"/>
      <c r="I294" s="24"/>
      <c r="J294" s="24"/>
      <c r="K294" s="24"/>
      <c r="L294" s="24"/>
      <c r="M294" s="53"/>
      <c r="N294" s="56"/>
      <c r="P294" s="51"/>
      <c r="Q294" s="51"/>
      <c r="S294" s="51"/>
      <c r="T294" s="51"/>
      <c r="AF294" s="51"/>
      <c r="AG294" s="51"/>
      <c r="AH294" s="51"/>
      <c r="AI294" s="52"/>
      <c r="AJ294" s="52"/>
      <c r="AK294" s="52"/>
      <c r="AL294" s="51"/>
      <c r="AM294" s="51"/>
      <c r="AN294" s="51"/>
      <c r="AO294" s="52"/>
      <c r="AP294" s="52"/>
      <c r="AQ294" s="52"/>
      <c r="AR294" s="51"/>
      <c r="AS294" s="51"/>
      <c r="AT294" s="51"/>
      <c r="AU294" s="52"/>
      <c r="AV294" s="52"/>
      <c r="AW294" s="52"/>
    </row>
    <row r="295" spans="1:49" ht="13" x14ac:dyDescent="0.3">
      <c r="A295" s="23">
        <f>'4JSON'!A289</f>
        <v>64312</v>
      </c>
      <c r="B295" s="20" t="str">
        <f>'4JSON'!B289</f>
        <v>Airline Reservation Agents</v>
      </c>
      <c r="C295" s="24" t="str">
        <f>UPPER('4JSON'!D289)</f>
        <v>MSO</v>
      </c>
      <c r="D295" s="24"/>
      <c r="E295" s="24"/>
      <c r="F295" s="24"/>
      <c r="G295" s="24"/>
      <c r="H295" s="24"/>
      <c r="I295" s="24"/>
      <c r="J295" s="24"/>
      <c r="K295" s="24"/>
      <c r="L295" s="24"/>
      <c r="M295" s="53"/>
      <c r="N295" s="56"/>
      <c r="P295" s="51"/>
      <c r="Q295" s="51"/>
      <c r="S295" s="51"/>
      <c r="T295" s="51"/>
      <c r="AF295" s="51"/>
      <c r="AG295" s="51"/>
      <c r="AH295" s="51"/>
      <c r="AI295" s="52"/>
      <c r="AJ295" s="52"/>
      <c r="AK295" s="52"/>
      <c r="AL295" s="51"/>
      <c r="AM295" s="51"/>
      <c r="AN295" s="51"/>
      <c r="AO295" s="52"/>
      <c r="AP295" s="52"/>
      <c r="AQ295" s="52"/>
      <c r="AR295" s="51"/>
      <c r="AS295" s="51"/>
      <c r="AT295" s="51"/>
      <c r="AU295" s="52"/>
      <c r="AV295" s="52"/>
      <c r="AW295" s="52"/>
    </row>
    <row r="296" spans="1:49" ht="13" x14ac:dyDescent="0.3">
      <c r="A296" s="23">
        <f>'4JSON'!A290</f>
        <v>64312</v>
      </c>
      <c r="B296" s="20" t="str">
        <f>'4JSON'!B290</f>
        <v>Airline Station Agents</v>
      </c>
      <c r="C296" s="24" t="str">
        <f>UPPER('4JSON'!D290)</f>
        <v>MSO</v>
      </c>
      <c r="D296" s="24"/>
      <c r="E296" s="24"/>
      <c r="F296" s="24"/>
      <c r="G296" s="24"/>
      <c r="H296" s="24"/>
      <c r="I296" s="24"/>
      <c r="J296" s="24"/>
      <c r="K296" s="24"/>
      <c r="L296" s="24"/>
      <c r="M296" s="53"/>
      <c r="N296" s="56"/>
      <c r="P296" s="51"/>
      <c r="Q296" s="51"/>
      <c r="S296" s="51"/>
      <c r="T296" s="51"/>
      <c r="AF296" s="51"/>
      <c r="AG296" s="51"/>
      <c r="AH296" s="51"/>
      <c r="AI296" s="52"/>
      <c r="AJ296" s="52"/>
      <c r="AK296" s="52"/>
      <c r="AL296" s="51"/>
      <c r="AM296" s="51"/>
      <c r="AN296" s="51"/>
      <c r="AO296" s="52"/>
      <c r="AP296" s="52"/>
      <c r="AQ296" s="52"/>
      <c r="AR296" s="51"/>
      <c r="AS296" s="51"/>
      <c r="AT296" s="51"/>
      <c r="AU296" s="52"/>
      <c r="AV296" s="52"/>
      <c r="AW296" s="52"/>
    </row>
    <row r="297" spans="1:49" ht="13" x14ac:dyDescent="0.3">
      <c r="A297" s="23">
        <f>'4JSON'!A291</f>
        <v>33109</v>
      </c>
      <c r="B297" s="20" t="str">
        <f>'4JSON'!B291</f>
        <v>Audio Prosthetists</v>
      </c>
      <c r="C297" s="24" t="str">
        <f>UPPER('4JSON'!D291)</f>
        <v>MSO</v>
      </c>
      <c r="D297" s="24"/>
      <c r="E297" s="24"/>
      <c r="F297" s="24"/>
      <c r="G297" s="24"/>
      <c r="H297" s="24"/>
      <c r="I297" s="24"/>
      <c r="J297" s="24"/>
      <c r="K297" s="24"/>
      <c r="L297" s="24"/>
      <c r="M297" s="53"/>
      <c r="N297" s="56"/>
      <c r="P297" s="51"/>
      <c r="Q297" s="51"/>
      <c r="S297" s="51"/>
      <c r="T297" s="51"/>
      <c r="AF297" s="51"/>
      <c r="AG297" s="51"/>
      <c r="AH297" s="51"/>
      <c r="AI297" s="52"/>
      <c r="AJ297" s="52"/>
      <c r="AK297" s="52"/>
      <c r="AL297" s="51"/>
      <c r="AM297" s="51"/>
      <c r="AN297" s="51"/>
      <c r="AO297" s="52"/>
      <c r="AP297" s="52"/>
      <c r="AQ297" s="52"/>
      <c r="AR297" s="51"/>
      <c r="AS297" s="51"/>
      <c r="AT297" s="51"/>
      <c r="AU297" s="52"/>
      <c r="AV297" s="52"/>
      <c r="AW297" s="52"/>
    </row>
    <row r="298" spans="1:49" ht="13" x14ac:dyDescent="0.3">
      <c r="A298" s="23">
        <f>'4JSON'!A292</f>
        <v>33109</v>
      </c>
      <c r="B298" s="20" t="str">
        <f>'4JSON'!B292</f>
        <v>Audiometric Assistants</v>
      </c>
      <c r="C298" s="24" t="str">
        <f>UPPER('4JSON'!D292)</f>
        <v>MSO</v>
      </c>
      <c r="D298" s="24"/>
      <c r="E298" s="24"/>
      <c r="F298" s="24"/>
      <c r="G298" s="24"/>
      <c r="H298" s="24"/>
      <c r="I298" s="24"/>
      <c r="J298" s="24"/>
      <c r="K298" s="24"/>
      <c r="L298" s="24"/>
      <c r="M298" s="53"/>
      <c r="N298" s="56"/>
      <c r="P298" s="51"/>
      <c r="Q298" s="51"/>
      <c r="S298" s="51"/>
      <c r="T298" s="51"/>
      <c r="AF298" s="51"/>
      <c r="AG298" s="51"/>
      <c r="AH298" s="51"/>
      <c r="AI298" s="52"/>
      <c r="AJ298" s="52"/>
      <c r="AK298" s="52"/>
      <c r="AL298" s="51"/>
      <c r="AM298" s="51"/>
      <c r="AN298" s="51"/>
      <c r="AO298" s="52"/>
      <c r="AP298" s="52"/>
      <c r="AQ298" s="52"/>
      <c r="AR298" s="51"/>
      <c r="AS298" s="51"/>
      <c r="AT298" s="51"/>
      <c r="AU298" s="52"/>
      <c r="AV298" s="52"/>
      <c r="AW298" s="52"/>
    </row>
    <row r="299" spans="1:49" ht="13" x14ac:dyDescent="0.3">
      <c r="A299" s="23">
        <f>'4JSON'!A293</f>
        <v>65329</v>
      </c>
      <c r="B299" s="20" t="str">
        <f>'4JSON'!B293</f>
        <v>Beauty Salon Attendants</v>
      </c>
      <c r="C299" s="24" t="str">
        <f>UPPER('4JSON'!D293)</f>
        <v>MSO</v>
      </c>
      <c r="D299" s="24"/>
      <c r="E299" s="24"/>
      <c r="F299" s="24"/>
      <c r="G299" s="24"/>
      <c r="H299" s="24"/>
      <c r="I299" s="24"/>
      <c r="J299" s="24"/>
      <c r="K299" s="24"/>
      <c r="L299" s="24"/>
      <c r="M299" s="53"/>
      <c r="N299" s="56"/>
      <c r="P299" s="51"/>
      <c r="Q299" s="51"/>
      <c r="S299" s="51"/>
      <c r="T299" s="51"/>
      <c r="AF299" s="51"/>
      <c r="AG299" s="51"/>
      <c r="AH299" s="51"/>
      <c r="AI299" s="52"/>
      <c r="AJ299" s="52"/>
      <c r="AK299" s="52"/>
      <c r="AL299" s="51"/>
      <c r="AM299" s="51"/>
      <c r="AN299" s="51"/>
      <c r="AO299" s="52"/>
      <c r="AP299" s="52"/>
      <c r="AQ299" s="52"/>
      <c r="AR299" s="51"/>
      <c r="AS299" s="51"/>
      <c r="AT299" s="51"/>
      <c r="AU299" s="52"/>
      <c r="AV299" s="52"/>
      <c r="AW299" s="52"/>
    </row>
    <row r="300" spans="1:49" ht="13" x14ac:dyDescent="0.3">
      <c r="A300" s="23">
        <f>'4JSON'!A294</f>
        <v>11202</v>
      </c>
      <c r="B300" s="20" t="str">
        <f>'4JSON'!B294</f>
        <v>Communication Assistants</v>
      </c>
      <c r="C300" s="24" t="str">
        <f>UPPER('4JSON'!D294)</f>
        <v>MSO</v>
      </c>
      <c r="D300" s="24"/>
      <c r="E300" s="24"/>
      <c r="F300" s="24"/>
      <c r="G300" s="24"/>
      <c r="H300" s="24"/>
      <c r="I300" s="24"/>
      <c r="J300" s="24"/>
      <c r="K300" s="24"/>
      <c r="L300" s="24"/>
      <c r="M300" s="53"/>
      <c r="N300" s="56"/>
      <c r="P300" s="51"/>
      <c r="Q300" s="51"/>
      <c r="S300" s="51"/>
      <c r="T300" s="51"/>
      <c r="AF300" s="51"/>
      <c r="AG300" s="51"/>
      <c r="AH300" s="51"/>
      <c r="AI300" s="52"/>
      <c r="AJ300" s="52"/>
      <c r="AK300" s="52"/>
      <c r="AL300" s="51"/>
      <c r="AM300" s="51"/>
      <c r="AN300" s="51"/>
      <c r="AO300" s="52"/>
      <c r="AP300" s="52"/>
      <c r="AQ300" s="52"/>
      <c r="AR300" s="51"/>
      <c r="AS300" s="51"/>
      <c r="AT300" s="51"/>
      <c r="AU300" s="52"/>
      <c r="AV300" s="52"/>
      <c r="AW300" s="52"/>
    </row>
    <row r="301" spans="1:49" ht="13" x14ac:dyDescent="0.3">
      <c r="A301" s="23">
        <f>'4JSON'!A295</f>
        <v>63211</v>
      </c>
      <c r="B301" s="20" t="str">
        <f>'4JSON'!B295</f>
        <v>Cosmeticians</v>
      </c>
      <c r="C301" s="24" t="str">
        <f>UPPER('4JSON'!D295)</f>
        <v>MSO</v>
      </c>
      <c r="D301" s="24"/>
      <c r="E301" s="24"/>
      <c r="F301" s="24"/>
      <c r="G301" s="24"/>
      <c r="H301" s="24"/>
      <c r="I301" s="24"/>
      <c r="J301" s="24"/>
      <c r="K301" s="24"/>
      <c r="L301" s="24"/>
      <c r="M301" s="53"/>
      <c r="N301" s="56"/>
      <c r="P301" s="51"/>
      <c r="Q301" s="51"/>
      <c r="S301" s="51"/>
      <c r="T301" s="51"/>
      <c r="AF301" s="51"/>
      <c r="AG301" s="51"/>
      <c r="AH301" s="51"/>
      <c r="AI301" s="52"/>
      <c r="AJ301" s="52"/>
      <c r="AK301" s="52"/>
      <c r="AL301" s="51"/>
      <c r="AM301" s="51"/>
      <c r="AN301" s="51"/>
      <c r="AO301" s="52"/>
      <c r="AP301" s="52"/>
      <c r="AQ301" s="52"/>
      <c r="AR301" s="51"/>
      <c r="AS301" s="51"/>
      <c r="AT301" s="51"/>
      <c r="AU301" s="52"/>
      <c r="AV301" s="52"/>
      <c r="AW301" s="52"/>
    </row>
    <row r="302" spans="1:49" ht="13" x14ac:dyDescent="0.3">
      <c r="A302" s="23">
        <f>'4JSON'!A296</f>
        <v>33100</v>
      </c>
      <c r="B302" s="20" t="str">
        <f>'4JSON'!B296</f>
        <v>Dental Assistants</v>
      </c>
      <c r="C302" s="24" t="str">
        <f>UPPER('4JSON'!D296)</f>
        <v>MSO</v>
      </c>
      <c r="D302" s="24"/>
      <c r="E302" s="24"/>
      <c r="F302" s="24"/>
      <c r="G302" s="24"/>
      <c r="H302" s="24"/>
      <c r="I302" s="24"/>
      <c r="J302" s="24"/>
      <c r="K302" s="24"/>
      <c r="L302" s="24"/>
      <c r="M302" s="53"/>
      <c r="N302" s="56"/>
      <c r="P302" s="51"/>
      <c r="Q302" s="51"/>
      <c r="S302" s="51"/>
      <c r="T302" s="51"/>
      <c r="AF302" s="51"/>
      <c r="AG302" s="51"/>
      <c r="AH302" s="51"/>
      <c r="AI302" s="52"/>
      <c r="AJ302" s="52"/>
      <c r="AK302" s="52"/>
      <c r="AL302" s="51"/>
      <c r="AM302" s="51"/>
      <c r="AN302" s="51"/>
      <c r="AO302" s="52"/>
      <c r="AP302" s="52"/>
      <c r="AQ302" s="52"/>
      <c r="AR302" s="51"/>
      <c r="AS302" s="51"/>
      <c r="AT302" s="51"/>
      <c r="AU302" s="52"/>
      <c r="AV302" s="52"/>
      <c r="AW302" s="52"/>
    </row>
    <row r="303" spans="1:49" ht="13" x14ac:dyDescent="0.3">
      <c r="A303" s="23">
        <f>'4JSON'!A297</f>
        <v>63211</v>
      </c>
      <c r="B303" s="20" t="str">
        <f>'4JSON'!B297</f>
        <v>Electrologists</v>
      </c>
      <c r="C303" s="24" t="str">
        <f>UPPER('4JSON'!D297)</f>
        <v>MSO</v>
      </c>
      <c r="D303" s="24"/>
      <c r="E303" s="24"/>
      <c r="F303" s="24"/>
      <c r="G303" s="24"/>
      <c r="H303" s="24"/>
      <c r="I303" s="24"/>
      <c r="J303" s="24"/>
      <c r="K303" s="24"/>
      <c r="L303" s="24"/>
      <c r="M303" s="53"/>
      <c r="N303" s="56"/>
      <c r="P303" s="51"/>
      <c r="Q303" s="51"/>
      <c r="S303" s="51"/>
      <c r="T303" s="51"/>
      <c r="AF303" s="51"/>
      <c r="AG303" s="51"/>
      <c r="AH303" s="51"/>
      <c r="AI303" s="52"/>
      <c r="AJ303" s="52"/>
      <c r="AK303" s="52"/>
      <c r="AL303" s="51"/>
      <c r="AM303" s="51"/>
      <c r="AN303" s="51"/>
      <c r="AO303" s="52"/>
      <c r="AP303" s="52"/>
      <c r="AQ303" s="52"/>
      <c r="AR303" s="51"/>
      <c r="AS303" s="51"/>
      <c r="AT303" s="51"/>
      <c r="AU303" s="52"/>
      <c r="AV303" s="52"/>
      <c r="AW303" s="52"/>
    </row>
    <row r="304" spans="1:49" ht="13" x14ac:dyDescent="0.3">
      <c r="A304" s="23">
        <f>'4JSON'!A298</f>
        <v>63211</v>
      </c>
      <c r="B304" s="20" t="str">
        <f>'4JSON'!B298</f>
        <v>Estheticians</v>
      </c>
      <c r="C304" s="24" t="str">
        <f>UPPER('4JSON'!D298)</f>
        <v>MSO</v>
      </c>
      <c r="D304" s="24"/>
      <c r="E304" s="24"/>
      <c r="F304" s="24"/>
      <c r="G304" s="24"/>
      <c r="H304" s="24"/>
      <c r="I304" s="24"/>
      <c r="J304" s="24"/>
      <c r="K304" s="24"/>
      <c r="L304" s="24"/>
      <c r="M304" s="53"/>
      <c r="N304" s="56"/>
      <c r="P304" s="51"/>
      <c r="Q304" s="51"/>
      <c r="S304" s="51"/>
      <c r="T304" s="51"/>
      <c r="AF304" s="51"/>
      <c r="AG304" s="51"/>
      <c r="AH304" s="51"/>
      <c r="AI304" s="52"/>
      <c r="AJ304" s="52"/>
      <c r="AK304" s="52"/>
      <c r="AL304" s="51"/>
      <c r="AM304" s="51"/>
      <c r="AN304" s="51"/>
      <c r="AO304" s="52"/>
      <c r="AP304" s="52"/>
      <c r="AQ304" s="52"/>
      <c r="AR304" s="51"/>
      <c r="AS304" s="51"/>
      <c r="AT304" s="51"/>
      <c r="AU304" s="52"/>
      <c r="AV304" s="52"/>
      <c r="AW304" s="52"/>
    </row>
    <row r="305" spans="1:49" ht="13" x14ac:dyDescent="0.3">
      <c r="A305" s="23">
        <f>'4JSON'!A299</f>
        <v>32101</v>
      </c>
      <c r="B305" s="20" t="str">
        <f>'4JSON'!B299</f>
        <v>Licensed Practical Nurses</v>
      </c>
      <c r="C305" s="24" t="str">
        <f>UPPER('4JSON'!D299)</f>
        <v>MSO</v>
      </c>
      <c r="D305" s="24"/>
      <c r="E305" s="24"/>
      <c r="F305" s="24"/>
      <c r="G305" s="24"/>
      <c r="H305" s="24"/>
      <c r="I305" s="24"/>
      <c r="J305" s="24"/>
      <c r="K305" s="24"/>
      <c r="L305" s="24"/>
      <c r="M305" s="53"/>
      <c r="N305" s="56"/>
      <c r="P305" s="51"/>
      <c r="Q305" s="51"/>
      <c r="S305" s="51"/>
      <c r="T305" s="51"/>
      <c r="AF305" s="51"/>
      <c r="AG305" s="51"/>
      <c r="AH305" s="51"/>
      <c r="AI305" s="52"/>
      <c r="AJ305" s="52"/>
      <c r="AK305" s="52"/>
      <c r="AL305" s="51"/>
      <c r="AM305" s="51"/>
      <c r="AN305" s="51"/>
      <c r="AO305" s="52"/>
      <c r="AP305" s="52"/>
      <c r="AQ305" s="52"/>
      <c r="AR305" s="51"/>
      <c r="AS305" s="51"/>
      <c r="AT305" s="51"/>
      <c r="AU305" s="52"/>
      <c r="AV305" s="52"/>
      <c r="AW305" s="52"/>
    </row>
    <row r="306" spans="1:49" ht="13" x14ac:dyDescent="0.3">
      <c r="A306" s="23">
        <f>'4JSON'!A300</f>
        <v>63211</v>
      </c>
      <c r="B306" s="20" t="str">
        <f>'4JSON'!B300</f>
        <v>Manicurists and Pedicurists</v>
      </c>
      <c r="C306" s="24" t="str">
        <f>UPPER('4JSON'!D300)</f>
        <v>MSO</v>
      </c>
      <c r="D306" s="24"/>
      <c r="E306" s="24"/>
      <c r="F306" s="24"/>
      <c r="G306" s="24"/>
      <c r="H306" s="24"/>
      <c r="I306" s="24"/>
      <c r="J306" s="24"/>
      <c r="K306" s="24"/>
      <c r="L306" s="24"/>
      <c r="M306" s="53"/>
      <c r="N306" s="56"/>
      <c r="P306" s="51"/>
      <c r="Q306" s="51"/>
      <c r="S306" s="51"/>
      <c r="T306" s="51"/>
      <c r="AF306" s="51"/>
      <c r="AG306" s="51"/>
      <c r="AH306" s="51"/>
      <c r="AI306" s="52"/>
      <c r="AJ306" s="52"/>
      <c r="AK306" s="52"/>
      <c r="AL306" s="51"/>
      <c r="AM306" s="51"/>
      <c r="AN306" s="51"/>
      <c r="AO306" s="52"/>
      <c r="AP306" s="52"/>
      <c r="AQ306" s="52"/>
      <c r="AR306" s="51"/>
      <c r="AS306" s="51"/>
      <c r="AT306" s="51"/>
      <c r="AU306" s="52"/>
      <c r="AV306" s="52"/>
      <c r="AW306" s="52"/>
    </row>
    <row r="307" spans="1:49" ht="13" x14ac:dyDescent="0.3">
      <c r="A307" s="23">
        <f>'4JSON'!A301</f>
        <v>32201</v>
      </c>
      <c r="B307" s="20" t="str">
        <f>'4JSON'!B301</f>
        <v>Massage Therapists</v>
      </c>
      <c r="C307" s="24" t="str">
        <f>UPPER('4JSON'!D301)</f>
        <v>MSO</v>
      </c>
      <c r="D307" s="24"/>
      <c r="E307" s="24"/>
      <c r="F307" s="24"/>
      <c r="G307" s="24"/>
      <c r="H307" s="24"/>
      <c r="I307" s="24"/>
      <c r="J307" s="24"/>
      <c r="K307" s="24"/>
      <c r="L307" s="24"/>
      <c r="M307" s="53"/>
      <c r="N307" s="56"/>
      <c r="P307" s="51"/>
      <c r="Q307" s="51"/>
      <c r="S307" s="51"/>
      <c r="T307" s="51"/>
      <c r="AF307" s="51"/>
      <c r="AG307" s="51"/>
      <c r="AH307" s="51"/>
      <c r="AI307" s="52"/>
      <c r="AJ307" s="52"/>
      <c r="AK307" s="52"/>
      <c r="AL307" s="51"/>
      <c r="AM307" s="51"/>
      <c r="AN307" s="51"/>
      <c r="AO307" s="52"/>
      <c r="AP307" s="52"/>
      <c r="AQ307" s="52"/>
      <c r="AR307" s="51"/>
      <c r="AS307" s="51"/>
      <c r="AT307" s="51"/>
      <c r="AU307" s="52"/>
      <c r="AV307" s="52"/>
      <c r="AW307" s="52"/>
    </row>
    <row r="308" spans="1:49" ht="13" x14ac:dyDescent="0.3">
      <c r="A308" s="23">
        <f>'4JSON'!A302</f>
        <v>33109</v>
      </c>
      <c r="B308" s="20" t="str">
        <f>'4JSON'!B302</f>
        <v>Ophthalmic Medical Assistants</v>
      </c>
      <c r="C308" s="24" t="str">
        <f>UPPER('4JSON'!D302)</f>
        <v>MSO</v>
      </c>
      <c r="D308" s="24"/>
      <c r="E308" s="24"/>
      <c r="F308" s="24"/>
      <c r="G308" s="24"/>
      <c r="H308" s="24"/>
      <c r="I308" s="24"/>
      <c r="J308" s="24"/>
      <c r="K308" s="24"/>
      <c r="L308" s="24"/>
      <c r="M308" s="53"/>
      <c r="N308" s="56"/>
      <c r="P308" s="51"/>
      <c r="Q308" s="51"/>
      <c r="S308" s="51"/>
      <c r="T308" s="51"/>
      <c r="AF308" s="51"/>
      <c r="AG308" s="51"/>
      <c r="AH308" s="51"/>
      <c r="AI308" s="52"/>
      <c r="AJ308" s="52"/>
      <c r="AK308" s="52"/>
      <c r="AL308" s="51"/>
      <c r="AM308" s="51"/>
      <c r="AN308" s="51"/>
      <c r="AO308" s="52"/>
      <c r="AP308" s="52"/>
      <c r="AQ308" s="52"/>
      <c r="AR308" s="51"/>
      <c r="AS308" s="51"/>
      <c r="AT308" s="51"/>
      <c r="AU308" s="52"/>
      <c r="AV308" s="52"/>
      <c r="AW308" s="52"/>
    </row>
    <row r="309" spans="1:49" ht="13" x14ac:dyDescent="0.3">
      <c r="A309" s="23">
        <f>'4JSON'!A303</f>
        <v>21109</v>
      </c>
      <c r="B309" s="20" t="str">
        <f>'4JSON'!B303</f>
        <v>Physical Rehabilitation Technicians</v>
      </c>
      <c r="C309" s="24" t="str">
        <f>UPPER('4JSON'!D303)</f>
        <v>MSO</v>
      </c>
      <c r="D309" s="24"/>
      <c r="E309" s="24"/>
      <c r="F309" s="24"/>
      <c r="G309" s="24"/>
      <c r="H309" s="24"/>
      <c r="I309" s="24"/>
      <c r="J309" s="24"/>
      <c r="K309" s="24"/>
      <c r="L309" s="24"/>
      <c r="M309" s="53"/>
      <c r="N309" s="56"/>
      <c r="P309" s="51"/>
      <c r="Q309" s="51"/>
      <c r="S309" s="51"/>
      <c r="T309" s="51"/>
      <c r="AF309" s="51"/>
      <c r="AG309" s="51"/>
      <c r="AH309" s="51"/>
      <c r="AI309" s="52"/>
      <c r="AJ309" s="52"/>
      <c r="AK309" s="52"/>
      <c r="AL309" s="51"/>
      <c r="AM309" s="51"/>
      <c r="AN309" s="51"/>
      <c r="AO309" s="52"/>
      <c r="AP309" s="52"/>
      <c r="AQ309" s="52"/>
      <c r="AR309" s="51"/>
      <c r="AS309" s="51"/>
      <c r="AT309" s="51"/>
      <c r="AU309" s="52"/>
      <c r="AV309" s="52"/>
      <c r="AW309" s="52"/>
    </row>
    <row r="310" spans="1:49" ht="13" x14ac:dyDescent="0.3">
      <c r="A310" s="23">
        <f>'4JSON'!A304</f>
        <v>14101</v>
      </c>
      <c r="B310" s="20" t="str">
        <f>'4JSON'!B304</f>
        <v>Telephone Operators</v>
      </c>
      <c r="C310" s="24" t="str">
        <f>UPPER('4JSON'!D304)</f>
        <v>MSO</v>
      </c>
      <c r="D310" s="24"/>
      <c r="E310" s="24"/>
      <c r="F310" s="24"/>
      <c r="G310" s="24"/>
      <c r="H310" s="24"/>
      <c r="I310" s="24"/>
      <c r="J310" s="24"/>
      <c r="K310" s="24"/>
      <c r="L310" s="24"/>
      <c r="M310" s="53"/>
      <c r="N310" s="56"/>
      <c r="P310" s="51"/>
      <c r="Q310" s="51"/>
      <c r="S310" s="51"/>
      <c r="T310" s="51"/>
      <c r="AF310" s="51"/>
      <c r="AG310" s="51"/>
      <c r="AH310" s="51"/>
      <c r="AI310" s="52"/>
      <c r="AJ310" s="52"/>
      <c r="AK310" s="52"/>
      <c r="AL310" s="51"/>
      <c r="AM310" s="51"/>
      <c r="AN310" s="51"/>
      <c r="AO310" s="52"/>
      <c r="AP310" s="52"/>
      <c r="AQ310" s="52"/>
      <c r="AR310" s="51"/>
      <c r="AS310" s="51"/>
      <c r="AT310" s="51"/>
      <c r="AU310" s="52"/>
      <c r="AV310" s="52"/>
      <c r="AW310" s="52"/>
    </row>
    <row r="311" spans="1:49" ht="13" x14ac:dyDescent="0.3">
      <c r="A311" s="23">
        <f>'4JSON'!A305</f>
        <v>64313</v>
      </c>
      <c r="B311" s="20" t="str">
        <f>'4JSON'!B305</f>
        <v>Ticket Agents and Related Clerks (Except Airline)</v>
      </c>
      <c r="C311" s="24" t="str">
        <f>UPPER('4JSON'!D305)</f>
        <v>MSO</v>
      </c>
      <c r="D311" s="24"/>
      <c r="E311" s="24"/>
      <c r="F311" s="24"/>
      <c r="G311" s="24"/>
      <c r="H311" s="24"/>
      <c r="I311" s="24"/>
      <c r="J311" s="24"/>
      <c r="K311" s="24"/>
      <c r="L311" s="24"/>
      <c r="M311" s="53"/>
      <c r="N311" s="56"/>
      <c r="P311" s="51"/>
      <c r="Q311" s="51"/>
      <c r="S311" s="51"/>
      <c r="T311" s="51"/>
      <c r="AF311" s="51"/>
      <c r="AG311" s="51"/>
      <c r="AH311" s="51"/>
      <c r="AI311" s="52"/>
      <c r="AJ311" s="52"/>
      <c r="AK311" s="52"/>
      <c r="AL311" s="51"/>
      <c r="AM311" s="51"/>
      <c r="AN311" s="51"/>
      <c r="AO311" s="52"/>
      <c r="AP311" s="52"/>
      <c r="AQ311" s="52"/>
      <c r="AR311" s="51"/>
      <c r="AS311" s="51"/>
      <c r="AT311" s="51"/>
      <c r="AU311" s="52"/>
      <c r="AV311" s="52"/>
      <c r="AW311" s="52"/>
    </row>
    <row r="312" spans="1:49" ht="13" x14ac:dyDescent="0.3">
      <c r="A312" s="23">
        <f>'4JSON'!A306</f>
        <v>64400</v>
      </c>
      <c r="B312" s="20" t="str">
        <f>'4JSON'!B306</f>
        <v>Customer Service Representatives - Financial Services</v>
      </c>
      <c r="C312" s="24" t="str">
        <f>UPPER('4JSON'!D306)</f>
        <v>MSO</v>
      </c>
      <c r="D312" s="24"/>
      <c r="E312" s="24"/>
      <c r="F312" s="24"/>
      <c r="G312" s="24"/>
      <c r="H312" s="24"/>
      <c r="I312" s="24"/>
      <c r="J312" s="24"/>
      <c r="K312" s="24"/>
      <c r="L312" s="24"/>
      <c r="M312" s="53"/>
      <c r="N312" s="56"/>
      <c r="P312" s="51"/>
      <c r="Q312" s="51"/>
      <c r="S312" s="51"/>
      <c r="T312" s="51"/>
      <c r="AF312" s="51"/>
      <c r="AG312" s="51"/>
      <c r="AH312" s="51"/>
      <c r="AI312" s="52"/>
      <c r="AJ312" s="52"/>
      <c r="AK312" s="52"/>
      <c r="AL312" s="51"/>
      <c r="AM312" s="51"/>
      <c r="AN312" s="51"/>
      <c r="AO312" s="52"/>
      <c r="AP312" s="52"/>
      <c r="AQ312" s="52"/>
      <c r="AR312" s="51"/>
      <c r="AS312" s="51"/>
      <c r="AT312" s="51"/>
      <c r="AU312" s="52"/>
      <c r="AV312" s="52"/>
      <c r="AW312" s="52"/>
    </row>
    <row r="313" spans="1:49" ht="13" x14ac:dyDescent="0.3">
      <c r="A313" s="23">
        <f>'4JSON'!A307</f>
        <v>65109</v>
      </c>
      <c r="B313" s="20" t="str">
        <f>'4JSON'!B307</f>
        <v>Demonstrators</v>
      </c>
      <c r="C313" s="24" t="str">
        <f>UPPER('4JSON'!D307)</f>
        <v>MSO</v>
      </c>
      <c r="D313" s="24"/>
      <c r="E313" s="24"/>
      <c r="F313" s="24"/>
      <c r="G313" s="24"/>
      <c r="H313" s="24"/>
      <c r="I313" s="24"/>
      <c r="J313" s="24"/>
      <c r="K313" s="24"/>
      <c r="L313" s="24"/>
      <c r="M313" s="53"/>
      <c r="N313" s="56"/>
      <c r="P313" s="51"/>
      <c r="Q313" s="51"/>
      <c r="S313" s="51"/>
      <c r="T313" s="51"/>
      <c r="AF313" s="51"/>
      <c r="AG313" s="51"/>
      <c r="AH313" s="51"/>
      <c r="AI313" s="52"/>
      <c r="AJ313" s="52"/>
      <c r="AK313" s="52"/>
      <c r="AL313" s="51"/>
      <c r="AM313" s="51"/>
      <c r="AN313" s="51"/>
      <c r="AO313" s="52"/>
      <c r="AP313" s="52"/>
      <c r="AQ313" s="52"/>
      <c r="AR313" s="51"/>
      <c r="AS313" s="51"/>
      <c r="AT313" s="51"/>
      <c r="AU313" s="52"/>
      <c r="AV313" s="52"/>
      <c r="AW313" s="52"/>
    </row>
    <row r="314" spans="1:49" ht="13" x14ac:dyDescent="0.3">
      <c r="A314" s="23">
        <f>'4JSON'!A308</f>
        <v>65329</v>
      </c>
      <c r="B314" s="20" t="str">
        <f>'4JSON'!B308</f>
        <v>Door Attendants</v>
      </c>
      <c r="C314" s="24" t="str">
        <f>UPPER('4JSON'!D308)</f>
        <v>MSO</v>
      </c>
      <c r="D314" s="24"/>
      <c r="E314" s="24"/>
      <c r="F314" s="24"/>
      <c r="G314" s="24"/>
      <c r="H314" s="24"/>
      <c r="I314" s="24"/>
      <c r="J314" s="24"/>
      <c r="K314" s="24"/>
      <c r="L314" s="24"/>
      <c r="M314" s="53"/>
      <c r="N314" s="56"/>
      <c r="P314" s="51"/>
      <c r="Q314" s="51"/>
      <c r="S314" s="51"/>
      <c r="T314" s="51"/>
      <c r="AF314" s="51"/>
      <c r="AG314" s="51"/>
      <c r="AH314" s="51"/>
      <c r="AI314" s="52"/>
      <c r="AJ314" s="52"/>
      <c r="AK314" s="52"/>
      <c r="AL314" s="51"/>
      <c r="AM314" s="51"/>
      <c r="AN314" s="51"/>
      <c r="AO314" s="52"/>
      <c r="AP314" s="52"/>
      <c r="AQ314" s="52"/>
      <c r="AR314" s="51"/>
      <c r="AS314" s="51"/>
      <c r="AT314" s="51"/>
      <c r="AU314" s="52"/>
      <c r="AV314" s="52"/>
      <c r="AW314" s="52"/>
    </row>
    <row r="315" spans="1:49" ht="13" x14ac:dyDescent="0.3">
      <c r="A315" s="23">
        <f>'4JSON'!A309</f>
        <v>64311</v>
      </c>
      <c r="B315" s="20" t="str">
        <f>'4JSON'!B309</f>
        <v>Flight Attendants</v>
      </c>
      <c r="C315" s="24" t="str">
        <f>UPPER('4JSON'!D309)</f>
        <v>MSO</v>
      </c>
      <c r="D315" s="24"/>
      <c r="E315" s="24"/>
      <c r="F315" s="24"/>
      <c r="G315" s="24"/>
      <c r="H315" s="24"/>
      <c r="I315" s="24"/>
      <c r="J315" s="24"/>
      <c r="K315" s="24"/>
      <c r="L315" s="24"/>
      <c r="M315" s="53"/>
      <c r="N315" s="56"/>
      <c r="P315" s="51"/>
      <c r="Q315" s="51"/>
      <c r="S315" s="51"/>
      <c r="T315" s="51"/>
      <c r="AF315" s="51"/>
      <c r="AG315" s="51"/>
      <c r="AH315" s="51"/>
      <c r="AI315" s="52"/>
      <c r="AJ315" s="52"/>
      <c r="AK315" s="52"/>
      <c r="AL315" s="51"/>
      <c r="AM315" s="51"/>
      <c r="AN315" s="51"/>
      <c r="AO315" s="52"/>
      <c r="AP315" s="52"/>
      <c r="AQ315" s="52"/>
      <c r="AR315" s="51"/>
      <c r="AS315" s="51"/>
      <c r="AT315" s="51"/>
      <c r="AU315" s="52"/>
      <c r="AV315" s="52"/>
      <c r="AW315" s="52"/>
    </row>
    <row r="316" spans="1:49" ht="13" x14ac:dyDescent="0.3">
      <c r="A316" s="23">
        <f>'4JSON'!A310</f>
        <v>65200</v>
      </c>
      <c r="B316" s="20" t="str">
        <f>'4JSON'!B310</f>
        <v>Food and Beverage Servers</v>
      </c>
      <c r="C316" s="24" t="str">
        <f>UPPER('4JSON'!D310)</f>
        <v>MSO</v>
      </c>
      <c r="D316" s="24"/>
      <c r="E316" s="24"/>
      <c r="F316" s="24"/>
      <c r="G316" s="24"/>
      <c r="H316" s="24"/>
      <c r="I316" s="24"/>
      <c r="J316" s="24"/>
      <c r="K316" s="24"/>
      <c r="L316" s="24"/>
      <c r="M316" s="53"/>
      <c r="N316" s="56"/>
      <c r="P316" s="51"/>
      <c r="Q316" s="51"/>
      <c r="S316" s="51"/>
      <c r="T316" s="51"/>
      <c r="AF316" s="51"/>
      <c r="AG316" s="51"/>
      <c r="AH316" s="51"/>
      <c r="AI316" s="52"/>
      <c r="AJ316" s="52"/>
      <c r="AK316" s="52"/>
      <c r="AL316" s="51"/>
      <c r="AM316" s="51"/>
      <c r="AN316" s="51"/>
      <c r="AO316" s="52"/>
      <c r="AP316" s="52"/>
      <c r="AQ316" s="52"/>
      <c r="AR316" s="51"/>
      <c r="AS316" s="51"/>
      <c r="AT316" s="51"/>
      <c r="AU316" s="52"/>
      <c r="AV316" s="52"/>
      <c r="AW316" s="52"/>
    </row>
    <row r="317" spans="1:49" ht="13" x14ac:dyDescent="0.3">
      <c r="A317" s="23">
        <f>'4JSON'!A311</f>
        <v>14300</v>
      </c>
      <c r="B317" s="20" t="str">
        <f>'4JSON'!B311</f>
        <v>Library Clerks</v>
      </c>
      <c r="C317" s="24" t="str">
        <f>UPPER('4JSON'!D311)</f>
        <v>MSO</v>
      </c>
      <c r="D317" s="24"/>
      <c r="E317" s="24"/>
      <c r="F317" s="24"/>
      <c r="G317" s="24"/>
      <c r="H317" s="24"/>
      <c r="I317" s="24"/>
      <c r="J317" s="24"/>
      <c r="K317" s="24"/>
      <c r="L317" s="24"/>
      <c r="M317" s="53"/>
      <c r="N317" s="56"/>
      <c r="P317" s="51"/>
      <c r="Q317" s="51"/>
      <c r="S317" s="51"/>
      <c r="T317" s="51"/>
      <c r="AF317" s="51"/>
      <c r="AG317" s="51"/>
      <c r="AH317" s="51"/>
      <c r="AI317" s="52"/>
      <c r="AJ317" s="52"/>
      <c r="AK317" s="52"/>
      <c r="AL317" s="51"/>
      <c r="AM317" s="51"/>
      <c r="AN317" s="51"/>
      <c r="AO317" s="52"/>
      <c r="AP317" s="52"/>
      <c r="AQ317" s="52"/>
      <c r="AR317" s="51"/>
      <c r="AS317" s="51"/>
      <c r="AT317" s="51"/>
      <c r="AU317" s="52"/>
      <c r="AV317" s="52"/>
      <c r="AW317" s="52"/>
    </row>
    <row r="318" spans="1:49" ht="13" x14ac:dyDescent="0.3">
      <c r="A318" s="23">
        <f>'4JSON'!A312</f>
        <v>14102</v>
      </c>
      <c r="B318" s="20" t="str">
        <f>'4JSON'!B312</f>
        <v>Personnel Clerks</v>
      </c>
      <c r="C318" s="24" t="str">
        <f>UPPER('4JSON'!D312)</f>
        <v>MSO</v>
      </c>
      <c r="D318" s="24"/>
      <c r="E318" s="24"/>
      <c r="F318" s="24"/>
      <c r="G318" s="24"/>
      <c r="H318" s="24"/>
      <c r="I318" s="24"/>
      <c r="J318" s="24"/>
      <c r="K318" s="24"/>
      <c r="L318" s="24"/>
      <c r="M318" s="53"/>
      <c r="N318" s="56"/>
      <c r="P318" s="51"/>
      <c r="Q318" s="51"/>
      <c r="S318" s="51"/>
      <c r="T318" s="51"/>
      <c r="AF318" s="51"/>
      <c r="AG318" s="51"/>
      <c r="AH318" s="51"/>
      <c r="AI318" s="52"/>
      <c r="AJ318" s="52"/>
      <c r="AK318" s="52"/>
      <c r="AL318" s="51"/>
      <c r="AM318" s="51"/>
      <c r="AN318" s="51"/>
      <c r="AO318" s="52"/>
      <c r="AP318" s="52"/>
      <c r="AQ318" s="52"/>
      <c r="AR318" s="51"/>
      <c r="AS318" s="51"/>
      <c r="AT318" s="51"/>
      <c r="AU318" s="52"/>
      <c r="AV318" s="52"/>
      <c r="AW318" s="52"/>
    </row>
    <row r="319" spans="1:49" ht="13" x14ac:dyDescent="0.3">
      <c r="A319" s="23">
        <f>'4JSON'!A313</f>
        <v>33109</v>
      </c>
      <c r="B319" s="20" t="str">
        <f>'4JSON'!B313</f>
        <v>Therapy Assistants</v>
      </c>
      <c r="C319" s="24" t="str">
        <f>UPPER('4JSON'!D313)</f>
        <v>MSO</v>
      </c>
      <c r="D319" s="24"/>
      <c r="E319" s="24"/>
      <c r="F319" s="24"/>
      <c r="G319" s="24"/>
      <c r="H319" s="24"/>
      <c r="I319" s="24"/>
      <c r="J319" s="24"/>
      <c r="K319" s="24"/>
      <c r="L319" s="24"/>
      <c r="M319" s="53"/>
      <c r="N319" s="56"/>
      <c r="P319" s="51"/>
      <c r="Q319" s="51"/>
      <c r="S319" s="51"/>
      <c r="T319" s="51"/>
      <c r="AF319" s="51"/>
      <c r="AG319" s="51"/>
      <c r="AH319" s="51"/>
      <c r="AI319" s="52"/>
      <c r="AJ319" s="52"/>
      <c r="AK319" s="52"/>
      <c r="AL319" s="51"/>
      <c r="AM319" s="51"/>
      <c r="AN319" s="51"/>
      <c r="AO319" s="52"/>
      <c r="AP319" s="52"/>
      <c r="AQ319" s="52"/>
      <c r="AR319" s="51"/>
      <c r="AS319" s="51"/>
      <c r="AT319" s="51"/>
      <c r="AU319" s="52"/>
      <c r="AV319" s="52"/>
      <c r="AW319" s="52"/>
    </row>
    <row r="320" spans="1:49" ht="13" x14ac:dyDescent="0.3">
      <c r="A320" s="23">
        <f>'4JSON'!A314</f>
        <v>22221</v>
      </c>
      <c r="B320" s="20" t="str">
        <f>'4JSON'!B314</f>
        <v>User Support Technicians</v>
      </c>
      <c r="C320" s="24" t="str">
        <f>UPPER('4JSON'!D314)</f>
        <v>MSO</v>
      </c>
      <c r="D320" s="24"/>
      <c r="E320" s="24"/>
      <c r="F320" s="24"/>
      <c r="G320" s="24"/>
      <c r="H320" s="24"/>
      <c r="I320" s="24"/>
      <c r="J320" s="24"/>
      <c r="K320" s="24"/>
      <c r="L320" s="24"/>
      <c r="M320" s="53"/>
      <c r="N320" s="56"/>
      <c r="P320" s="51"/>
      <c r="Q320" s="51"/>
      <c r="S320" s="51"/>
      <c r="T320" s="51"/>
      <c r="AF320" s="51"/>
      <c r="AG320" s="51"/>
      <c r="AH320" s="51"/>
      <c r="AI320" s="52"/>
      <c r="AJ320" s="52"/>
      <c r="AK320" s="52"/>
      <c r="AL320" s="51"/>
      <c r="AM320" s="51"/>
      <c r="AN320" s="51"/>
      <c r="AO320" s="52"/>
      <c r="AP320" s="52"/>
      <c r="AQ320" s="52"/>
      <c r="AR320" s="51"/>
      <c r="AS320" s="51"/>
      <c r="AT320" s="51"/>
      <c r="AU320" s="52"/>
      <c r="AV320" s="52"/>
      <c r="AW320" s="52"/>
    </row>
    <row r="321" spans="1:49" ht="13" x14ac:dyDescent="0.3">
      <c r="A321" s="23">
        <f>'4JSON'!A315</f>
        <v>65201</v>
      </c>
      <c r="B321" s="20" t="str">
        <f>'4JSON'!B315</f>
        <v>Food Service Counter Attendants and Food Preparers</v>
      </c>
      <c r="C321" s="24" t="str">
        <f>UPPER('4JSON'!D315)</f>
        <v>MSO</v>
      </c>
      <c r="D321" s="24"/>
      <c r="E321" s="24"/>
      <c r="F321" s="24"/>
      <c r="G321" s="24"/>
      <c r="H321" s="24"/>
      <c r="I321" s="24"/>
      <c r="J321" s="24"/>
      <c r="K321" s="24"/>
      <c r="L321" s="24"/>
      <c r="M321" s="53"/>
      <c r="N321" s="56"/>
      <c r="P321" s="51"/>
      <c r="Q321" s="51"/>
      <c r="S321" s="51"/>
      <c r="T321" s="51"/>
      <c r="AF321" s="51"/>
      <c r="AG321" s="51"/>
      <c r="AH321" s="51"/>
      <c r="AI321" s="52"/>
      <c r="AJ321" s="52"/>
      <c r="AK321" s="52"/>
      <c r="AL321" s="51"/>
      <c r="AM321" s="51"/>
      <c r="AN321" s="51"/>
      <c r="AO321" s="52"/>
      <c r="AP321" s="52"/>
      <c r="AQ321" s="52"/>
      <c r="AR321" s="51"/>
      <c r="AS321" s="51"/>
      <c r="AT321" s="51"/>
      <c r="AU321" s="52"/>
      <c r="AV321" s="52"/>
      <c r="AW321" s="52"/>
    </row>
    <row r="322" spans="1:49" ht="13" x14ac:dyDescent="0.3">
      <c r="A322" s="23">
        <f>'4JSON'!A316</f>
        <v>65102</v>
      </c>
      <c r="B322" s="20" t="str">
        <f>'4JSON'!B316</f>
        <v>Grocery Clerks and Store Shelf Stockers</v>
      </c>
      <c r="C322" s="24" t="str">
        <f>UPPER('4JSON'!D316)</f>
        <v>MSO</v>
      </c>
      <c r="D322" s="24"/>
      <c r="E322" s="24"/>
      <c r="F322" s="24"/>
      <c r="G322" s="24"/>
      <c r="H322" s="24"/>
      <c r="I322" s="24"/>
      <c r="J322" s="24"/>
      <c r="K322" s="24"/>
      <c r="L322" s="24"/>
      <c r="M322" s="53"/>
      <c r="N322" s="56"/>
      <c r="P322" s="51"/>
      <c r="Q322" s="51"/>
      <c r="S322" s="51"/>
      <c r="T322" s="51"/>
      <c r="AF322" s="51"/>
      <c r="AG322" s="51"/>
      <c r="AH322" s="51"/>
      <c r="AI322" s="52"/>
      <c r="AJ322" s="52"/>
      <c r="AK322" s="52"/>
      <c r="AL322" s="51"/>
      <c r="AM322" s="51"/>
      <c r="AN322" s="51"/>
      <c r="AO322" s="52"/>
      <c r="AP322" s="52"/>
      <c r="AQ322" s="52"/>
      <c r="AR322" s="51"/>
      <c r="AS322" s="51"/>
      <c r="AT322" s="51"/>
      <c r="AU322" s="52"/>
      <c r="AV322" s="52"/>
      <c r="AW322" s="52"/>
    </row>
    <row r="323" spans="1:49" ht="13" x14ac:dyDescent="0.3">
      <c r="A323" s="23">
        <f>'4JSON'!A317</f>
        <v>65211</v>
      </c>
      <c r="B323" s="20" t="str">
        <f>'4JSON'!B317</f>
        <v>Amusement Attraction Operators</v>
      </c>
      <c r="C323" s="24" t="str">
        <f>UPPER('4JSON'!D317)</f>
        <v>OMS</v>
      </c>
      <c r="D323" s="24"/>
      <c r="E323" s="24"/>
      <c r="F323" s="24"/>
      <c r="G323" s="24"/>
      <c r="H323" s="24"/>
      <c r="I323" s="24"/>
      <c r="J323" s="24"/>
      <c r="K323" s="24"/>
      <c r="L323" s="24"/>
      <c r="M323" s="53"/>
      <c r="N323" s="56"/>
      <c r="P323" s="51"/>
      <c r="Q323" s="51"/>
      <c r="S323" s="51"/>
      <c r="T323" s="51"/>
      <c r="AF323" s="51"/>
      <c r="AG323" s="51"/>
      <c r="AH323" s="51"/>
      <c r="AI323" s="52"/>
      <c r="AJ323" s="52"/>
      <c r="AK323" s="52"/>
      <c r="AL323" s="51"/>
      <c r="AM323" s="51"/>
      <c r="AN323" s="51"/>
      <c r="AO323" s="52"/>
      <c r="AP323" s="52"/>
      <c r="AQ323" s="52"/>
      <c r="AR323" s="51"/>
      <c r="AS323" s="51"/>
      <c r="AT323" s="51"/>
      <c r="AU323" s="52"/>
      <c r="AV323" s="52"/>
      <c r="AW323" s="52"/>
    </row>
    <row r="324" spans="1:49" ht="13" x14ac:dyDescent="0.3">
      <c r="A324" s="23">
        <f>'4JSON'!A318</f>
        <v>63210</v>
      </c>
      <c r="B324" s="20" t="str">
        <f>'4JSON'!B318</f>
        <v>Barbers</v>
      </c>
      <c r="C324" s="24" t="str">
        <f>UPPER('4JSON'!D318)</f>
        <v>OMS</v>
      </c>
      <c r="D324" s="24"/>
      <c r="E324" s="24"/>
      <c r="F324" s="24"/>
      <c r="G324" s="24"/>
      <c r="H324" s="24"/>
      <c r="I324" s="24"/>
      <c r="J324" s="24"/>
      <c r="K324" s="24"/>
      <c r="L324" s="24"/>
      <c r="M324" s="53"/>
      <c r="N324" s="56"/>
      <c r="P324" s="51"/>
      <c r="Q324" s="51"/>
      <c r="S324" s="51"/>
      <c r="T324" s="51"/>
      <c r="AF324" s="51"/>
      <c r="AG324" s="51"/>
      <c r="AH324" s="51"/>
      <c r="AI324" s="52"/>
      <c r="AJ324" s="52"/>
      <c r="AK324" s="52"/>
      <c r="AL324" s="51"/>
      <c r="AM324" s="51"/>
      <c r="AN324" s="51"/>
      <c r="AO324" s="52"/>
      <c r="AP324" s="52"/>
      <c r="AQ324" s="52"/>
      <c r="AR324" s="51"/>
      <c r="AS324" s="51"/>
      <c r="AT324" s="51"/>
      <c r="AU324" s="52"/>
      <c r="AV324" s="52"/>
      <c r="AW324" s="52"/>
    </row>
    <row r="325" spans="1:49" ht="13" x14ac:dyDescent="0.3">
      <c r="A325" s="23">
        <f>'4JSON'!A319</f>
        <v>73301</v>
      </c>
      <c r="B325" s="20" t="str">
        <f>'4JSON'!B319</f>
        <v>Bus and Streetcar Drivers</v>
      </c>
      <c r="C325" s="24" t="str">
        <f>UPPER('4JSON'!D319)</f>
        <v>OMS</v>
      </c>
      <c r="D325" s="24"/>
      <c r="E325" s="24"/>
      <c r="F325" s="24"/>
      <c r="G325" s="24"/>
      <c r="H325" s="24"/>
      <c r="I325" s="24"/>
      <c r="J325" s="24"/>
      <c r="K325" s="24"/>
      <c r="L325" s="24"/>
      <c r="M325" s="53"/>
      <c r="N325" s="56"/>
      <c r="P325" s="51"/>
      <c r="Q325" s="51"/>
      <c r="S325" s="51"/>
      <c r="T325" s="51"/>
      <c r="AF325" s="51"/>
      <c r="AG325" s="51"/>
      <c r="AH325" s="51"/>
      <c r="AI325" s="52"/>
      <c r="AJ325" s="52"/>
      <c r="AK325" s="52"/>
      <c r="AL325" s="51"/>
      <c r="AM325" s="51"/>
      <c r="AN325" s="51"/>
      <c r="AO325" s="52"/>
      <c r="AP325" s="52"/>
      <c r="AQ325" s="52"/>
      <c r="AR325" s="51"/>
      <c r="AS325" s="51"/>
      <c r="AT325" s="51"/>
      <c r="AU325" s="52"/>
      <c r="AV325" s="52"/>
      <c r="AW325" s="52"/>
    </row>
    <row r="326" spans="1:49" ht="13" x14ac:dyDescent="0.3">
      <c r="A326" s="23">
        <f>'4JSON'!A320</f>
        <v>75200</v>
      </c>
      <c r="B326" s="20" t="str">
        <f>'4JSON'!B320</f>
        <v>Chauffeurs</v>
      </c>
      <c r="C326" s="24" t="str">
        <f>UPPER('4JSON'!D320)</f>
        <v>OMS</v>
      </c>
      <c r="D326" s="24"/>
      <c r="E326" s="24"/>
      <c r="F326" s="24"/>
      <c r="G326" s="24"/>
      <c r="H326" s="24"/>
      <c r="I326" s="24"/>
      <c r="J326" s="24"/>
      <c r="K326" s="24"/>
      <c r="L326" s="24"/>
      <c r="M326" s="53"/>
      <c r="N326" s="56"/>
      <c r="P326" s="51"/>
      <c r="Q326" s="51"/>
      <c r="S326" s="51"/>
      <c r="T326" s="51"/>
      <c r="AF326" s="51"/>
      <c r="AG326" s="51"/>
      <c r="AH326" s="51"/>
      <c r="AI326" s="52"/>
      <c r="AJ326" s="52"/>
      <c r="AK326" s="52"/>
      <c r="AL326" s="51"/>
      <c r="AM326" s="51"/>
      <c r="AN326" s="51"/>
      <c r="AO326" s="52"/>
      <c r="AP326" s="52"/>
      <c r="AQ326" s="52"/>
      <c r="AR326" s="51"/>
      <c r="AS326" s="51"/>
      <c r="AT326" s="51"/>
      <c r="AU326" s="52"/>
      <c r="AV326" s="52"/>
      <c r="AW326" s="52"/>
    </row>
    <row r="327" spans="1:49" ht="13" x14ac:dyDescent="0.3">
      <c r="A327" s="23">
        <f>'4JSON'!A321</f>
        <v>32100</v>
      </c>
      <c r="B327" s="20" t="str">
        <f>'4JSON'!B321</f>
        <v>Opticians</v>
      </c>
      <c r="C327" s="24" t="str">
        <f>UPPER('4JSON'!D321)</f>
        <v>OMS</v>
      </c>
      <c r="D327" s="24"/>
      <c r="E327" s="24"/>
      <c r="F327" s="24"/>
      <c r="G327" s="24"/>
      <c r="H327" s="24"/>
      <c r="I327" s="24"/>
      <c r="J327" s="24"/>
      <c r="K327" s="24"/>
      <c r="L327" s="24"/>
      <c r="M327" s="53"/>
      <c r="N327" s="56"/>
      <c r="P327" s="51"/>
      <c r="Q327" s="51"/>
      <c r="S327" s="51"/>
      <c r="T327" s="51"/>
      <c r="AF327" s="51"/>
      <c r="AG327" s="51"/>
      <c r="AH327" s="51"/>
      <c r="AI327" s="52"/>
      <c r="AJ327" s="52"/>
      <c r="AK327" s="52"/>
      <c r="AL327" s="51"/>
      <c r="AM327" s="51"/>
      <c r="AN327" s="51"/>
      <c r="AO327" s="52"/>
      <c r="AP327" s="52"/>
      <c r="AQ327" s="52"/>
      <c r="AR327" s="51"/>
      <c r="AS327" s="51"/>
      <c r="AT327" s="51"/>
      <c r="AU327" s="52"/>
      <c r="AV327" s="52"/>
      <c r="AW327" s="52"/>
    </row>
    <row r="328" spans="1:49" ht="13" x14ac:dyDescent="0.3">
      <c r="A328" s="23">
        <f>'4JSON'!A322</f>
        <v>14404</v>
      </c>
      <c r="B328" s="20" t="str">
        <f>'4JSON'!B322</f>
        <v>Radio Operators</v>
      </c>
      <c r="C328" s="24" t="str">
        <f>UPPER('4JSON'!D322)</f>
        <v>OMS</v>
      </c>
      <c r="D328" s="24"/>
      <c r="E328" s="24"/>
      <c r="F328" s="24"/>
      <c r="G328" s="24"/>
      <c r="H328" s="24"/>
      <c r="I328" s="24"/>
      <c r="J328" s="24"/>
      <c r="K328" s="24"/>
      <c r="L328" s="24"/>
      <c r="M328" s="53"/>
      <c r="N328" s="56"/>
      <c r="P328" s="51"/>
      <c r="Q328" s="51"/>
      <c r="S328" s="51"/>
      <c r="T328" s="51"/>
      <c r="AF328" s="51"/>
      <c r="AG328" s="51"/>
      <c r="AH328" s="51"/>
      <c r="AI328" s="52"/>
      <c r="AJ328" s="52"/>
      <c r="AK328" s="52"/>
      <c r="AL328" s="51"/>
      <c r="AM328" s="51"/>
      <c r="AN328" s="51"/>
      <c r="AO328" s="52"/>
      <c r="AP328" s="52"/>
      <c r="AQ328" s="52"/>
      <c r="AR328" s="51"/>
      <c r="AS328" s="51"/>
      <c r="AT328" s="51"/>
      <c r="AU328" s="52"/>
      <c r="AV328" s="52"/>
      <c r="AW328" s="52"/>
    </row>
    <row r="329" spans="1:49" ht="13" x14ac:dyDescent="0.3">
      <c r="A329" s="23">
        <f>'4JSON'!A323</f>
        <v>73301</v>
      </c>
      <c r="B329" s="20" t="str">
        <f>'4JSON'!B323</f>
        <v>School Bus Drivers</v>
      </c>
      <c r="C329" s="24" t="str">
        <f>UPPER('4JSON'!D323)</f>
        <v>OMS</v>
      </c>
      <c r="D329" s="24"/>
      <c r="E329" s="24"/>
      <c r="F329" s="24"/>
      <c r="G329" s="24"/>
      <c r="H329" s="24"/>
      <c r="I329" s="24"/>
      <c r="J329" s="24"/>
      <c r="K329" s="24"/>
      <c r="L329" s="24"/>
      <c r="M329" s="53"/>
      <c r="N329" s="56"/>
      <c r="P329" s="51"/>
      <c r="Q329" s="51"/>
      <c r="S329" s="51"/>
      <c r="T329" s="51"/>
      <c r="AF329" s="51"/>
      <c r="AG329" s="51"/>
      <c r="AH329" s="51"/>
      <c r="AI329" s="52"/>
      <c r="AJ329" s="52"/>
      <c r="AK329" s="52"/>
      <c r="AL329" s="51"/>
      <c r="AM329" s="51"/>
      <c r="AN329" s="51"/>
      <c r="AO329" s="52"/>
      <c r="AP329" s="52"/>
      <c r="AQ329" s="52"/>
      <c r="AR329" s="51"/>
      <c r="AS329" s="51"/>
      <c r="AT329" s="51"/>
      <c r="AU329" s="52"/>
      <c r="AV329" s="52"/>
      <c r="AW329" s="52"/>
    </row>
    <row r="330" spans="1:49" ht="13" x14ac:dyDescent="0.3">
      <c r="A330" s="23">
        <f>'4JSON'!A324</f>
        <v>75200</v>
      </c>
      <c r="B330" s="20" t="str">
        <f>'4JSON'!B324</f>
        <v>Taxi and Limousine Drivers</v>
      </c>
      <c r="C330" s="24" t="str">
        <f>UPPER('4JSON'!D324)</f>
        <v>OMS</v>
      </c>
      <c r="D330" s="24"/>
      <c r="E330" s="24"/>
      <c r="F330" s="24"/>
      <c r="G330" s="24"/>
      <c r="H330" s="24"/>
      <c r="I330" s="24"/>
      <c r="J330" s="24"/>
      <c r="K330" s="24"/>
      <c r="L330" s="24"/>
      <c r="M330" s="53"/>
      <c r="N330" s="56"/>
      <c r="P330" s="51"/>
      <c r="Q330" s="51"/>
      <c r="S330" s="51"/>
      <c r="T330" s="51"/>
      <c r="AF330" s="51"/>
      <c r="AG330" s="51"/>
      <c r="AH330" s="51"/>
      <c r="AI330" s="52"/>
      <c r="AJ330" s="52"/>
      <c r="AK330" s="52"/>
      <c r="AL330" s="51"/>
      <c r="AM330" s="51"/>
      <c r="AN330" s="51"/>
      <c r="AO330" s="52"/>
      <c r="AP330" s="52"/>
      <c r="AQ330" s="52"/>
      <c r="AR330" s="51"/>
      <c r="AS330" s="51"/>
      <c r="AT330" s="51"/>
      <c r="AU330" s="52"/>
      <c r="AV330" s="52"/>
      <c r="AW330" s="52"/>
    </row>
    <row r="331" spans="1:49" ht="13" x14ac:dyDescent="0.3">
      <c r="A331" s="23">
        <f>'4JSON'!A325</f>
        <v>33109</v>
      </c>
      <c r="B331" s="20" t="str">
        <f>'4JSON'!B325</f>
        <v>Blood Donor Clinic Assistants</v>
      </c>
      <c r="C331" s="24" t="str">
        <f>UPPER('4JSON'!D325)</f>
        <v>OMS</v>
      </c>
      <c r="D331" s="24"/>
      <c r="E331" s="24"/>
      <c r="F331" s="24"/>
      <c r="G331" s="24"/>
      <c r="H331" s="24"/>
      <c r="I331" s="24"/>
      <c r="J331" s="24"/>
      <c r="K331" s="24"/>
      <c r="L331" s="24"/>
      <c r="M331" s="53"/>
      <c r="N331" s="56"/>
      <c r="P331" s="51"/>
      <c r="Q331" s="51"/>
      <c r="S331" s="51"/>
      <c r="T331" s="51"/>
      <c r="AF331" s="51"/>
      <c r="AG331" s="51"/>
      <c r="AH331" s="51"/>
      <c r="AI331" s="52"/>
      <c r="AJ331" s="52"/>
      <c r="AK331" s="52"/>
      <c r="AL331" s="51"/>
      <c r="AM331" s="51"/>
      <c r="AN331" s="51"/>
      <c r="AO331" s="52"/>
      <c r="AP331" s="52"/>
      <c r="AQ331" s="52"/>
      <c r="AR331" s="51"/>
      <c r="AS331" s="51"/>
      <c r="AT331" s="51"/>
      <c r="AU331" s="52"/>
      <c r="AV331" s="52"/>
      <c r="AW331" s="52"/>
    </row>
    <row r="332" spans="1:49" ht="13" x14ac:dyDescent="0.3">
      <c r="A332" s="23">
        <f>'4JSON'!A326</f>
        <v>65201</v>
      </c>
      <c r="B332" s="20" t="str">
        <f>'4JSON'!B326</f>
        <v>Dishwashers</v>
      </c>
      <c r="C332" s="24" t="str">
        <f>UPPER('4JSON'!D326)</f>
        <v>OMS</v>
      </c>
      <c r="D332" s="24"/>
      <c r="E332" s="24"/>
      <c r="F332" s="24"/>
      <c r="G332" s="24"/>
      <c r="H332" s="24"/>
      <c r="I332" s="24"/>
      <c r="J332" s="24"/>
      <c r="K332" s="24"/>
      <c r="L332" s="24"/>
      <c r="M332" s="53"/>
      <c r="N332" s="56"/>
      <c r="P332" s="51"/>
      <c r="Q332" s="51"/>
      <c r="S332" s="51"/>
      <c r="T332" s="51"/>
      <c r="AF332" s="51"/>
      <c r="AG332" s="51"/>
      <c r="AH332" s="51"/>
      <c r="AI332" s="52"/>
      <c r="AJ332" s="52"/>
      <c r="AK332" s="52"/>
      <c r="AL332" s="51"/>
      <c r="AM332" s="51"/>
      <c r="AN332" s="51"/>
      <c r="AO332" s="52"/>
      <c r="AP332" s="52"/>
      <c r="AQ332" s="52"/>
      <c r="AR332" s="51"/>
      <c r="AS332" s="51"/>
      <c r="AT332" s="51"/>
      <c r="AU332" s="52"/>
      <c r="AV332" s="52"/>
      <c r="AW332" s="52"/>
    </row>
    <row r="333" spans="1:49" ht="13" x14ac:dyDescent="0.3">
      <c r="A333" s="23">
        <f>'4JSON'!A327</f>
        <v>65201</v>
      </c>
      <c r="B333" s="20" t="str">
        <f>'4JSON'!B327</f>
        <v>Food Service Helpers</v>
      </c>
      <c r="C333" s="24" t="str">
        <f>UPPER('4JSON'!D327)</f>
        <v>OMS</v>
      </c>
      <c r="D333" s="24"/>
      <c r="E333" s="24"/>
      <c r="F333" s="24"/>
      <c r="G333" s="24"/>
      <c r="H333" s="24"/>
      <c r="I333" s="24"/>
      <c r="J333" s="24"/>
      <c r="K333" s="24"/>
      <c r="L333" s="24"/>
      <c r="M333" s="53"/>
      <c r="N333" s="56"/>
      <c r="P333" s="51"/>
      <c r="Q333" s="51"/>
      <c r="S333" s="51"/>
      <c r="T333" s="51"/>
      <c r="AF333" s="51"/>
      <c r="AG333" s="51"/>
      <c r="AH333" s="51"/>
      <c r="AI333" s="52"/>
      <c r="AJ333" s="52"/>
      <c r="AK333" s="52"/>
      <c r="AL333" s="51"/>
      <c r="AM333" s="51"/>
      <c r="AN333" s="51"/>
      <c r="AO333" s="52"/>
      <c r="AP333" s="52"/>
      <c r="AQ333" s="52"/>
      <c r="AR333" s="51"/>
      <c r="AS333" s="51"/>
      <c r="AT333" s="51"/>
      <c r="AU333" s="52"/>
      <c r="AV333" s="52"/>
      <c r="AW333" s="52"/>
    </row>
    <row r="334" spans="1:49" ht="13" x14ac:dyDescent="0.3">
      <c r="A334" s="23">
        <f>'4JSON'!A328</f>
        <v>65329</v>
      </c>
      <c r="B334" s="20" t="str">
        <f>'4JSON'!B328</f>
        <v>Funeral Home Attendants</v>
      </c>
      <c r="C334" s="24" t="str">
        <f>UPPER('4JSON'!D328)</f>
        <v>OMS</v>
      </c>
      <c r="D334" s="24"/>
      <c r="E334" s="24"/>
      <c r="F334" s="24"/>
      <c r="G334" s="24"/>
      <c r="H334" s="24"/>
      <c r="I334" s="24"/>
      <c r="J334" s="24"/>
      <c r="K334" s="24"/>
      <c r="L334" s="24"/>
      <c r="M334" s="53"/>
      <c r="N334" s="56"/>
      <c r="P334" s="51"/>
      <c r="Q334" s="51"/>
      <c r="S334" s="51"/>
      <c r="T334" s="51"/>
      <c r="AF334" s="51"/>
      <c r="AG334" s="51"/>
      <c r="AH334" s="51"/>
      <c r="AI334" s="52"/>
      <c r="AJ334" s="52"/>
      <c r="AK334" s="52"/>
      <c r="AL334" s="51"/>
      <c r="AM334" s="51"/>
      <c r="AN334" s="51"/>
      <c r="AO334" s="52"/>
      <c r="AP334" s="52"/>
      <c r="AQ334" s="52"/>
      <c r="AR334" s="51"/>
      <c r="AS334" s="51"/>
      <c r="AT334" s="51"/>
      <c r="AU334" s="52"/>
      <c r="AV334" s="52"/>
      <c r="AW334" s="52"/>
    </row>
    <row r="335" spans="1:49" ht="13" x14ac:dyDescent="0.3">
      <c r="A335" s="23">
        <f>'4JSON'!A329</f>
        <v>65201</v>
      </c>
      <c r="B335" s="20" t="str">
        <f>'4JSON'!B329</f>
        <v>Kitchen Helpers</v>
      </c>
      <c r="C335" s="24" t="str">
        <f>UPPER('4JSON'!D329)</f>
        <v>OMS</v>
      </c>
      <c r="D335" s="24"/>
      <c r="E335" s="24"/>
      <c r="F335" s="24"/>
      <c r="G335" s="24"/>
      <c r="H335" s="24"/>
      <c r="I335" s="24"/>
      <c r="J335" s="24"/>
      <c r="K335" s="24"/>
      <c r="L335" s="24"/>
      <c r="M335" s="53"/>
      <c r="N335" s="56"/>
      <c r="P335" s="51"/>
      <c r="Q335" s="51"/>
      <c r="S335" s="51"/>
      <c r="T335" s="51"/>
      <c r="AF335" s="51"/>
      <c r="AG335" s="51"/>
      <c r="AH335" s="51"/>
      <c r="AI335" s="52"/>
      <c r="AJ335" s="52"/>
      <c r="AK335" s="52"/>
      <c r="AL335" s="51"/>
      <c r="AM335" s="51"/>
      <c r="AN335" s="51"/>
      <c r="AO335" s="52"/>
      <c r="AP335" s="52"/>
      <c r="AQ335" s="52"/>
      <c r="AR335" s="51"/>
      <c r="AS335" s="51"/>
      <c r="AT335" s="51"/>
      <c r="AU335" s="52"/>
      <c r="AV335" s="52"/>
      <c r="AW335" s="52"/>
    </row>
    <row r="336" spans="1:49" ht="13" x14ac:dyDescent="0.3">
      <c r="A336" s="23">
        <f>'4JSON'!A330</f>
        <v>75119</v>
      </c>
      <c r="B336" s="20" t="str">
        <f>'4JSON'!B330</f>
        <v>Other Trades Helpers and Labourers</v>
      </c>
      <c r="C336" s="24" t="str">
        <f>UPPER('4JSON'!D330)</f>
        <v>OMS</v>
      </c>
      <c r="D336" s="24"/>
      <c r="E336" s="24"/>
      <c r="F336" s="24"/>
      <c r="G336" s="24"/>
      <c r="H336" s="24"/>
      <c r="I336" s="24"/>
      <c r="J336" s="24"/>
      <c r="K336" s="24"/>
      <c r="L336" s="24"/>
      <c r="M336" s="53"/>
      <c r="N336" s="56"/>
      <c r="P336" s="51"/>
      <c r="Q336" s="51"/>
      <c r="S336" s="51"/>
      <c r="T336" s="51"/>
      <c r="AF336" s="51"/>
      <c r="AG336" s="51"/>
      <c r="AH336" s="51"/>
      <c r="AI336" s="52"/>
      <c r="AJ336" s="52"/>
      <c r="AK336" s="52"/>
      <c r="AL336" s="51"/>
      <c r="AM336" s="51"/>
      <c r="AN336" s="51"/>
      <c r="AO336" s="52"/>
      <c r="AP336" s="52"/>
      <c r="AQ336" s="52"/>
      <c r="AR336" s="51"/>
      <c r="AS336" s="51"/>
      <c r="AT336" s="51"/>
      <c r="AU336" s="52"/>
      <c r="AV336" s="52"/>
      <c r="AW336" s="52"/>
    </row>
    <row r="337" spans="1:49" ht="13" x14ac:dyDescent="0.3">
      <c r="A337" s="23">
        <f>'4JSON'!A331</f>
        <v>75211</v>
      </c>
      <c r="B337" s="20" t="str">
        <f>'4JSON'!B331</f>
        <v>Railway Labourers</v>
      </c>
      <c r="C337" s="24" t="str">
        <f>UPPER('4JSON'!D331)</f>
        <v>OMS</v>
      </c>
      <c r="D337" s="24"/>
      <c r="E337" s="24"/>
      <c r="F337" s="24"/>
      <c r="G337" s="24"/>
      <c r="H337" s="24"/>
      <c r="I337" s="24"/>
      <c r="J337" s="24"/>
      <c r="K337" s="24"/>
      <c r="L337" s="24"/>
      <c r="M337" s="53"/>
      <c r="N337" s="56"/>
      <c r="P337" s="51"/>
      <c r="Q337" s="51"/>
      <c r="S337" s="51"/>
      <c r="T337" s="51"/>
      <c r="AF337" s="51"/>
      <c r="AG337" s="51"/>
      <c r="AH337" s="51"/>
      <c r="AI337" s="52"/>
      <c r="AJ337" s="52"/>
      <c r="AK337" s="52"/>
      <c r="AL337" s="51"/>
      <c r="AM337" s="51"/>
      <c r="AN337" s="51"/>
      <c r="AO337" s="52"/>
      <c r="AP337" s="52"/>
      <c r="AQ337" s="52"/>
      <c r="AR337" s="51"/>
      <c r="AS337" s="51"/>
      <c r="AT337" s="51"/>
      <c r="AU337" s="52"/>
      <c r="AV337" s="52"/>
      <c r="AW337" s="52"/>
    </row>
    <row r="338" spans="1:49" ht="13" x14ac:dyDescent="0.3">
      <c r="A338" s="23">
        <f>'4JSON'!A332</f>
        <v>73301</v>
      </c>
      <c r="B338" s="20" t="str">
        <f>'4JSON'!B332</f>
        <v>Subway Train and Light Rail Transit Operators</v>
      </c>
      <c r="C338" s="24" t="str">
        <f>UPPER('4JSON'!D332)</f>
        <v>OMS</v>
      </c>
      <c r="D338" s="24"/>
      <c r="E338" s="24"/>
      <c r="F338" s="24"/>
      <c r="G338" s="24"/>
      <c r="H338" s="24"/>
      <c r="I338" s="24"/>
      <c r="J338" s="24"/>
      <c r="K338" s="24"/>
      <c r="L338" s="24"/>
      <c r="M338" s="53"/>
      <c r="N338" s="56"/>
      <c r="P338" s="51"/>
      <c r="Q338" s="51"/>
      <c r="S338" s="51"/>
      <c r="T338" s="51"/>
      <c r="AF338" s="51"/>
      <c r="AG338" s="51"/>
      <c r="AH338" s="51"/>
      <c r="AI338" s="52"/>
      <c r="AJ338" s="52"/>
      <c r="AK338" s="52"/>
      <c r="AL338" s="51"/>
      <c r="AM338" s="51"/>
      <c r="AN338" s="51"/>
      <c r="AO338" s="52"/>
      <c r="AP338" s="52"/>
      <c r="AQ338" s="52"/>
      <c r="AR338" s="51"/>
      <c r="AS338" s="51"/>
      <c r="AT338" s="51"/>
      <c r="AU338" s="52"/>
      <c r="AV338" s="52"/>
      <c r="AW338" s="52"/>
    </row>
    <row r="339" spans="1:49" ht="13" x14ac:dyDescent="0.3">
      <c r="A339" s="23">
        <f>'4JSON'!A333</f>
        <v>65210</v>
      </c>
      <c r="B339" s="20" t="str">
        <f>'4JSON'!B333</f>
        <v>Baggage Porters</v>
      </c>
      <c r="C339" s="24" t="str">
        <f>UPPER('4JSON'!D333)</f>
        <v>OSM</v>
      </c>
      <c r="D339" s="24"/>
      <c r="E339" s="24"/>
      <c r="F339" s="24"/>
      <c r="G339" s="24"/>
      <c r="H339" s="24"/>
      <c r="I339" s="24"/>
      <c r="J339" s="24"/>
      <c r="K339" s="24"/>
      <c r="L339" s="24"/>
      <c r="M339" s="53"/>
      <c r="N339" s="56"/>
      <c r="P339" s="51"/>
      <c r="Q339" s="51"/>
      <c r="S339" s="51"/>
      <c r="T339" s="51"/>
      <c r="AF339" s="51"/>
      <c r="AG339" s="51"/>
      <c r="AH339" s="51"/>
      <c r="AI339" s="52"/>
      <c r="AJ339" s="52"/>
      <c r="AK339" s="52"/>
      <c r="AL339" s="51"/>
      <c r="AM339" s="51"/>
      <c r="AN339" s="51"/>
      <c r="AO339" s="52"/>
      <c r="AP339" s="52"/>
      <c r="AQ339" s="52"/>
      <c r="AR339" s="51"/>
      <c r="AS339" s="51"/>
      <c r="AT339" s="51"/>
      <c r="AU339" s="52"/>
      <c r="AV339" s="52"/>
      <c r="AW339" s="52"/>
    </row>
    <row r="340" spans="1:49" ht="13" x14ac:dyDescent="0.3">
      <c r="A340" s="23">
        <f>'4JSON'!A334</f>
        <v>65210</v>
      </c>
      <c r="B340" s="20" t="str">
        <f>'4JSON'!B334</f>
        <v>Guest Service Attendants</v>
      </c>
      <c r="C340" s="24" t="str">
        <f>UPPER('4JSON'!D334)</f>
        <v>OSM</v>
      </c>
      <c r="D340" s="24"/>
      <c r="E340" s="24"/>
      <c r="F340" s="24"/>
      <c r="G340" s="24"/>
      <c r="H340" s="24"/>
      <c r="I340" s="24"/>
      <c r="J340" s="24"/>
      <c r="K340" s="24"/>
      <c r="L340" s="24"/>
      <c r="M340" s="53"/>
      <c r="N340" s="56"/>
      <c r="P340" s="51"/>
      <c r="Q340" s="51"/>
      <c r="S340" s="51"/>
      <c r="T340" s="51"/>
      <c r="AF340" s="51"/>
      <c r="AG340" s="51"/>
      <c r="AH340" s="51"/>
      <c r="AI340" s="52"/>
      <c r="AJ340" s="52"/>
      <c r="AK340" s="52"/>
      <c r="AL340" s="51"/>
      <c r="AM340" s="51"/>
      <c r="AN340" s="51"/>
      <c r="AO340" s="52"/>
      <c r="AP340" s="52"/>
      <c r="AQ340" s="52"/>
      <c r="AR340" s="51"/>
      <c r="AS340" s="51"/>
      <c r="AT340" s="51"/>
      <c r="AU340" s="52"/>
      <c r="AV340" s="52"/>
      <c r="AW340" s="52"/>
    </row>
    <row r="341" spans="1:49" ht="13" x14ac:dyDescent="0.3">
      <c r="A341" s="23">
        <f>'4JSON'!A335</f>
        <v>65210</v>
      </c>
      <c r="B341" s="20" t="str">
        <f>'4JSON'!B335</f>
        <v>Ship Attendants</v>
      </c>
      <c r="C341" s="24" t="str">
        <f>UPPER('4JSON'!D335)</f>
        <v>OSM</v>
      </c>
      <c r="D341" s="24"/>
      <c r="E341" s="24"/>
      <c r="F341" s="24"/>
      <c r="G341" s="24"/>
      <c r="H341" s="24"/>
      <c r="I341" s="24"/>
      <c r="J341" s="24"/>
      <c r="K341" s="24"/>
      <c r="L341" s="24"/>
      <c r="M341" s="53"/>
      <c r="N341" s="56"/>
      <c r="P341" s="51"/>
      <c r="Q341" s="51"/>
      <c r="S341" s="51"/>
      <c r="T341" s="51"/>
      <c r="AF341" s="51"/>
      <c r="AG341" s="51"/>
      <c r="AH341" s="51"/>
      <c r="AI341" s="52"/>
      <c r="AJ341" s="52"/>
      <c r="AK341" s="52"/>
      <c r="AL341" s="51"/>
      <c r="AM341" s="51"/>
      <c r="AN341" s="51"/>
      <c r="AO341" s="52"/>
      <c r="AP341" s="52"/>
      <c r="AQ341" s="52"/>
      <c r="AR341" s="51"/>
      <c r="AS341" s="51"/>
      <c r="AT341" s="51"/>
      <c r="AU341" s="52"/>
      <c r="AV341" s="52"/>
      <c r="AW341" s="52"/>
    </row>
    <row r="342" spans="1:49" ht="13" x14ac:dyDescent="0.3">
      <c r="A342" s="23">
        <f>'4JSON'!A336</f>
        <v>65210</v>
      </c>
      <c r="B342" s="20" t="str">
        <f>'4JSON'!B336</f>
        <v>Train Service Attendants</v>
      </c>
      <c r="C342" s="24" t="str">
        <f>UPPER('4JSON'!D336)</f>
        <v>OSM</v>
      </c>
      <c r="D342" s="24"/>
      <c r="E342" s="24"/>
      <c r="F342" s="24"/>
      <c r="G342" s="24"/>
      <c r="H342" s="24"/>
      <c r="I342" s="24"/>
      <c r="J342" s="24"/>
      <c r="K342" s="24"/>
      <c r="L342" s="24"/>
      <c r="M342" s="53"/>
      <c r="N342" s="56"/>
      <c r="P342" s="51"/>
      <c r="Q342" s="51"/>
      <c r="S342" s="51"/>
      <c r="T342" s="51"/>
      <c r="AF342" s="51"/>
      <c r="AG342" s="51"/>
      <c r="AH342" s="51"/>
      <c r="AI342" s="52"/>
      <c r="AJ342" s="52"/>
      <c r="AK342" s="52"/>
      <c r="AL342" s="51"/>
      <c r="AM342" s="51"/>
      <c r="AN342" s="51"/>
      <c r="AO342" s="52"/>
      <c r="AP342" s="52"/>
      <c r="AQ342" s="52"/>
      <c r="AR342" s="51"/>
      <c r="AS342" s="51"/>
      <c r="AT342" s="51"/>
      <c r="AU342" s="52"/>
      <c r="AV342" s="52"/>
      <c r="AW342" s="52"/>
    </row>
    <row r="343" spans="1:49" ht="13" x14ac:dyDescent="0.3">
      <c r="A343" s="23">
        <f>'4JSON'!A337</f>
        <v>64322</v>
      </c>
      <c r="B343" s="20" t="str">
        <f>'4JSON'!B337</f>
        <v>Outdoor Sport and Recreational Guides</v>
      </c>
      <c r="C343" s="24" t="str">
        <f>UPPER('4JSON'!D337)</f>
        <v>SMO</v>
      </c>
      <c r="D343" s="24"/>
      <c r="E343" s="24"/>
      <c r="F343" s="24"/>
      <c r="G343" s="24"/>
      <c r="H343" s="24"/>
      <c r="I343" s="24"/>
      <c r="J343" s="24"/>
      <c r="K343" s="24"/>
      <c r="L343" s="24"/>
      <c r="M343" s="53"/>
      <c r="N343" s="56"/>
      <c r="P343" s="51"/>
      <c r="Q343" s="51"/>
      <c r="S343" s="51"/>
      <c r="T343" s="51"/>
      <c r="AF343" s="51"/>
      <c r="AG343" s="51"/>
      <c r="AH343" s="51"/>
      <c r="AI343" s="52"/>
      <c r="AJ343" s="52"/>
      <c r="AK343" s="52"/>
      <c r="AL343" s="51"/>
      <c r="AM343" s="51"/>
      <c r="AN343" s="51"/>
      <c r="AO343" s="52"/>
      <c r="AP343" s="52"/>
      <c r="AQ343" s="52"/>
      <c r="AR343" s="51"/>
      <c r="AS343" s="51"/>
      <c r="AT343" s="51"/>
      <c r="AU343" s="52"/>
      <c r="AV343" s="52"/>
      <c r="AW343" s="52"/>
    </row>
    <row r="344" spans="1:49" ht="13" x14ac:dyDescent="0.3">
      <c r="A344" s="23">
        <f>'4JSON'!A338</f>
        <v>44101</v>
      </c>
      <c r="B344" s="20" t="str">
        <f>'4JSON'!B338</f>
        <v>Companions</v>
      </c>
      <c r="C344" s="24" t="str">
        <f>UPPER('4JSON'!D338)</f>
        <v>SMO</v>
      </c>
      <c r="D344" s="24"/>
      <c r="E344" s="24"/>
      <c r="F344" s="24"/>
      <c r="G344" s="24"/>
      <c r="H344" s="24"/>
      <c r="I344" s="24"/>
      <c r="J344" s="24"/>
      <c r="K344" s="24"/>
      <c r="L344" s="24"/>
      <c r="M344" s="53"/>
      <c r="N344" s="56"/>
      <c r="P344" s="51"/>
      <c r="Q344" s="51"/>
      <c r="S344" s="51"/>
      <c r="T344" s="51"/>
      <c r="AF344" s="51"/>
      <c r="AG344" s="51"/>
      <c r="AH344" s="51"/>
      <c r="AI344" s="52"/>
      <c r="AJ344" s="52"/>
      <c r="AK344" s="52"/>
      <c r="AL344" s="51"/>
      <c r="AM344" s="51"/>
      <c r="AN344" s="51"/>
      <c r="AO344" s="52"/>
      <c r="AP344" s="52"/>
      <c r="AQ344" s="52"/>
      <c r="AR344" s="51"/>
      <c r="AS344" s="51"/>
      <c r="AT344" s="51"/>
      <c r="AU344" s="52"/>
      <c r="AV344" s="52"/>
      <c r="AW344" s="52"/>
    </row>
    <row r="345" spans="1:49" ht="13" x14ac:dyDescent="0.3">
      <c r="A345" s="23">
        <f>'4JSON'!A339</f>
        <v>64314</v>
      </c>
      <c r="B345" s="20" t="str">
        <f>'4JSON'!B339</f>
        <v>Hotel Front Desk Clerks</v>
      </c>
      <c r="C345" s="24" t="str">
        <f>UPPER('4JSON'!D339)</f>
        <v>SMO</v>
      </c>
      <c r="D345" s="24"/>
      <c r="E345" s="24"/>
      <c r="F345" s="24"/>
      <c r="G345" s="24"/>
      <c r="H345" s="24"/>
      <c r="I345" s="24"/>
      <c r="J345" s="24"/>
      <c r="K345" s="24"/>
      <c r="L345" s="24"/>
      <c r="M345" s="53"/>
      <c r="N345" s="56"/>
      <c r="P345" s="51"/>
      <c r="Q345" s="51"/>
      <c r="S345" s="51"/>
      <c r="T345" s="51"/>
      <c r="AF345" s="51"/>
      <c r="AG345" s="51"/>
      <c r="AH345" s="51"/>
      <c r="AI345" s="52"/>
      <c r="AJ345" s="52"/>
      <c r="AK345" s="52"/>
      <c r="AL345" s="51"/>
      <c r="AM345" s="51"/>
      <c r="AN345" s="51"/>
      <c r="AO345" s="52"/>
      <c r="AP345" s="52"/>
      <c r="AQ345" s="52"/>
      <c r="AR345" s="51"/>
      <c r="AS345" s="51"/>
      <c r="AT345" s="51"/>
      <c r="AU345" s="52"/>
      <c r="AV345" s="52"/>
      <c r="AW345" s="52"/>
    </row>
    <row r="346" spans="1:49" ht="13" x14ac:dyDescent="0.3">
      <c r="A346" s="23">
        <f>'4JSON'!A340</f>
        <v>14301</v>
      </c>
      <c r="B346" s="20" t="str">
        <f>'4JSON'!B340</f>
        <v>Instructors and Teachers of Persons with Disabilities</v>
      </c>
      <c r="C346" s="24" t="str">
        <f>UPPER('4JSON'!D340)</f>
        <v>SMO</v>
      </c>
      <c r="D346" s="24"/>
      <c r="E346" s="24"/>
      <c r="F346" s="24"/>
      <c r="G346" s="24"/>
      <c r="H346" s="24"/>
      <c r="I346" s="24"/>
      <c r="J346" s="24"/>
      <c r="K346" s="24"/>
      <c r="L346" s="24"/>
      <c r="M346" s="53"/>
      <c r="N346" s="56"/>
      <c r="P346" s="51"/>
      <c r="Q346" s="51"/>
      <c r="S346" s="51"/>
      <c r="T346" s="51"/>
      <c r="AF346" s="51"/>
      <c r="AG346" s="51"/>
      <c r="AH346" s="51"/>
      <c r="AI346" s="52"/>
      <c r="AJ346" s="52"/>
      <c r="AK346" s="52"/>
      <c r="AL346" s="51"/>
      <c r="AM346" s="51"/>
      <c r="AN346" s="51"/>
      <c r="AO346" s="52"/>
      <c r="AP346" s="52"/>
      <c r="AQ346" s="52"/>
      <c r="AR346" s="51"/>
      <c r="AS346" s="51"/>
      <c r="AT346" s="51"/>
      <c r="AU346" s="52"/>
      <c r="AV346" s="52"/>
      <c r="AW346" s="52"/>
    </row>
    <row r="347" spans="1:49" ht="13" x14ac:dyDescent="0.3">
      <c r="A347" s="23">
        <f>'4JSON'!A341</f>
        <v>33102</v>
      </c>
      <c r="B347" s="20" t="str">
        <f>'4JSON'!B341</f>
        <v>Nurse Aides, Orderlies and Patient Service Associates</v>
      </c>
      <c r="C347" s="24" t="str">
        <f>UPPER('4JSON'!D341)</f>
        <v>SMO</v>
      </c>
      <c r="D347" s="24"/>
      <c r="E347" s="24"/>
      <c r="F347" s="24"/>
      <c r="G347" s="24"/>
      <c r="H347" s="24"/>
      <c r="I347" s="24"/>
      <c r="J347" s="24"/>
      <c r="K347" s="24"/>
      <c r="L347" s="24"/>
      <c r="M347" s="53"/>
      <c r="N347" s="56"/>
      <c r="P347" s="51"/>
      <c r="Q347" s="51"/>
      <c r="S347" s="51"/>
      <c r="T347" s="51"/>
      <c r="AF347" s="51"/>
      <c r="AG347" s="51"/>
      <c r="AH347" s="51"/>
      <c r="AI347" s="52"/>
      <c r="AJ347" s="52"/>
      <c r="AK347" s="52"/>
      <c r="AL347" s="51"/>
      <c r="AM347" s="51"/>
      <c r="AN347" s="51"/>
      <c r="AO347" s="52"/>
      <c r="AP347" s="52"/>
      <c r="AQ347" s="52"/>
      <c r="AR347" s="51"/>
      <c r="AS347" s="51"/>
      <c r="AT347" s="51"/>
      <c r="AU347" s="52"/>
      <c r="AV347" s="52"/>
      <c r="AW347" s="52"/>
    </row>
    <row r="348" spans="1:49" ht="13" x14ac:dyDescent="0.3">
      <c r="A348" s="23">
        <f>'4JSON'!A342</f>
        <v>44100</v>
      </c>
      <c r="B348" s="20" t="str">
        <f>'4JSON'!B342</f>
        <v>Parents' Helpers</v>
      </c>
      <c r="C348" s="24" t="str">
        <f>UPPER('4JSON'!D342)</f>
        <v>SMO</v>
      </c>
      <c r="D348" s="24"/>
      <c r="E348" s="24"/>
      <c r="F348" s="24"/>
      <c r="G348" s="24"/>
      <c r="H348" s="24"/>
      <c r="I348" s="24"/>
      <c r="J348" s="24"/>
      <c r="K348" s="24"/>
      <c r="L348" s="24"/>
      <c r="M348" s="53"/>
      <c r="N348" s="56"/>
      <c r="P348" s="51"/>
      <c r="Q348" s="51"/>
      <c r="S348" s="51"/>
      <c r="T348" s="51"/>
      <c r="AF348" s="51"/>
      <c r="AG348" s="51"/>
      <c r="AH348" s="51"/>
      <c r="AI348" s="52"/>
      <c r="AJ348" s="52"/>
      <c r="AK348" s="52"/>
      <c r="AL348" s="51"/>
      <c r="AM348" s="51"/>
      <c r="AN348" s="51"/>
      <c r="AO348" s="52"/>
      <c r="AP348" s="52"/>
      <c r="AQ348" s="52"/>
      <c r="AR348" s="51"/>
      <c r="AS348" s="51"/>
      <c r="AT348" s="51"/>
      <c r="AU348" s="52"/>
      <c r="AV348" s="52"/>
      <c r="AW348" s="52"/>
    </row>
    <row r="349" spans="1:49" ht="13" x14ac:dyDescent="0.3">
      <c r="A349" s="23">
        <f>'4JSON'!A343</f>
        <v>44101</v>
      </c>
      <c r="B349" s="20" t="str">
        <f>'4JSON'!B343</f>
        <v>Visiting Homemakers</v>
      </c>
      <c r="C349" s="24" t="str">
        <f>UPPER('4JSON'!D343)</f>
        <v>SMO</v>
      </c>
      <c r="D349" s="24"/>
      <c r="E349" s="24"/>
      <c r="F349" s="24"/>
      <c r="G349" s="24"/>
      <c r="H349" s="24"/>
      <c r="I349" s="24"/>
      <c r="J349" s="24"/>
      <c r="K349" s="24"/>
      <c r="L349" s="24"/>
      <c r="M349" s="53"/>
      <c r="N349" s="56"/>
      <c r="P349" s="51"/>
      <c r="Q349" s="51"/>
      <c r="S349" s="51"/>
      <c r="T349" s="51"/>
      <c r="AF349" s="51"/>
      <c r="AG349" s="51"/>
      <c r="AH349" s="51"/>
      <c r="AI349" s="52"/>
      <c r="AJ349" s="52"/>
      <c r="AK349" s="52"/>
      <c r="AL349" s="51"/>
      <c r="AM349" s="51"/>
      <c r="AN349" s="51"/>
      <c r="AO349" s="52"/>
      <c r="AP349" s="52"/>
      <c r="AQ349" s="52"/>
      <c r="AR349" s="51"/>
      <c r="AS349" s="51"/>
      <c r="AT349" s="51"/>
      <c r="AU349" s="52"/>
      <c r="AV349" s="52"/>
      <c r="AW349" s="52"/>
    </row>
    <row r="350" spans="1:49" ht="13" x14ac:dyDescent="0.3">
      <c r="A350" s="23">
        <f>'4JSON'!A344</f>
        <v>53124</v>
      </c>
      <c r="B350" s="20" t="str">
        <f>'4JSON'!B344</f>
        <v>Artistic Floral Arrangers</v>
      </c>
      <c r="C350" s="24" t="str">
        <f>UPPER('4JSON'!D344)</f>
        <v>IOS</v>
      </c>
      <c r="D350" s="24"/>
      <c r="E350" s="24"/>
      <c r="F350" s="24"/>
      <c r="G350" s="24"/>
      <c r="H350" s="24"/>
      <c r="I350" s="24"/>
      <c r="J350" s="24"/>
      <c r="K350" s="24"/>
      <c r="L350" s="24"/>
      <c r="M350" s="53"/>
      <c r="N350" s="56"/>
      <c r="P350" s="51"/>
      <c r="Q350" s="51"/>
      <c r="S350" s="51"/>
      <c r="T350" s="51"/>
      <c r="AF350" s="51"/>
      <c r="AG350" s="51"/>
      <c r="AH350" s="51"/>
      <c r="AI350" s="52"/>
      <c r="AJ350" s="52"/>
      <c r="AK350" s="52"/>
      <c r="AL350" s="51"/>
      <c r="AM350" s="51"/>
      <c r="AN350" s="51"/>
      <c r="AO350" s="52"/>
      <c r="AP350" s="52"/>
      <c r="AQ350" s="52"/>
      <c r="AR350" s="51"/>
      <c r="AS350" s="51"/>
      <c r="AT350" s="51"/>
      <c r="AU350" s="52"/>
      <c r="AV350" s="52"/>
      <c r="AW350" s="52"/>
    </row>
    <row r="351" spans="1:49" ht="13" x14ac:dyDescent="0.3">
      <c r="A351" s="23">
        <f>'4JSON'!A345</f>
        <v>63210</v>
      </c>
      <c r="B351" s="20" t="str">
        <f>'4JSON'!B345</f>
        <v>Hairstylists</v>
      </c>
      <c r="C351" s="24" t="str">
        <f>UPPER('4JSON'!D345)</f>
        <v>IOS</v>
      </c>
      <c r="D351" s="24"/>
      <c r="E351" s="24"/>
      <c r="F351" s="24"/>
      <c r="G351" s="24"/>
      <c r="H351" s="24"/>
      <c r="I351" s="24"/>
      <c r="J351" s="24"/>
      <c r="K351" s="24"/>
      <c r="L351" s="24"/>
      <c r="M351" s="53"/>
      <c r="N351" s="56"/>
      <c r="P351" s="51"/>
      <c r="Q351" s="51"/>
      <c r="S351" s="51"/>
      <c r="T351" s="51"/>
      <c r="AF351" s="51"/>
      <c r="AG351" s="51"/>
      <c r="AH351" s="51"/>
      <c r="AI351" s="52"/>
      <c r="AJ351" s="52"/>
      <c r="AK351" s="52"/>
      <c r="AL351" s="51"/>
      <c r="AM351" s="51"/>
      <c r="AN351" s="51"/>
      <c r="AO351" s="52"/>
      <c r="AP351" s="52"/>
      <c r="AQ351" s="52"/>
      <c r="AR351" s="51"/>
      <c r="AS351" s="51"/>
      <c r="AT351" s="51"/>
      <c r="AU351" s="52"/>
      <c r="AV351" s="52"/>
      <c r="AW351" s="52"/>
    </row>
    <row r="352" spans="1:49" ht="13" x14ac:dyDescent="0.3">
      <c r="A352" s="23">
        <f>'4JSON'!A346</f>
        <v>31110</v>
      </c>
      <c r="B352" s="20" t="str">
        <f>'4JSON'!B346</f>
        <v>Dentists</v>
      </c>
      <c r="C352" s="24" t="str">
        <f>UPPER('4JSON'!D346)</f>
        <v>IOS</v>
      </c>
      <c r="D352" s="24"/>
      <c r="E352" s="24"/>
      <c r="F352" s="24"/>
      <c r="G352" s="24"/>
      <c r="H352" s="24"/>
      <c r="I352" s="24"/>
      <c r="J352" s="24"/>
      <c r="K352" s="24"/>
      <c r="L352" s="24"/>
      <c r="M352" s="53"/>
      <c r="N352" s="56"/>
      <c r="P352" s="51"/>
      <c r="Q352" s="51"/>
      <c r="S352" s="51"/>
      <c r="T352" s="51"/>
      <c r="AF352" s="51"/>
      <c r="AG352" s="51"/>
      <c r="AH352" s="51"/>
      <c r="AI352" s="52"/>
      <c r="AJ352" s="52"/>
      <c r="AK352" s="52"/>
      <c r="AL352" s="51"/>
      <c r="AM352" s="51"/>
      <c r="AN352" s="51"/>
      <c r="AO352" s="52"/>
      <c r="AP352" s="52"/>
      <c r="AQ352" s="52"/>
      <c r="AR352" s="51"/>
      <c r="AS352" s="51"/>
      <c r="AT352" s="51"/>
      <c r="AU352" s="52"/>
      <c r="AV352" s="52"/>
      <c r="AW352" s="52"/>
    </row>
    <row r="353" spans="1:49" ht="13" x14ac:dyDescent="0.3">
      <c r="A353" s="23">
        <f>'4JSON'!A347</f>
        <v>31103</v>
      </c>
      <c r="B353" s="20" t="str">
        <f>'4JSON'!B347</f>
        <v>Veterinarians</v>
      </c>
      <c r="C353" s="24" t="str">
        <f>UPPER('4JSON'!D347)</f>
        <v>IOS</v>
      </c>
      <c r="D353" s="24"/>
      <c r="E353" s="24"/>
      <c r="F353" s="24"/>
      <c r="G353" s="24"/>
      <c r="H353" s="24"/>
      <c r="I353" s="24"/>
      <c r="J353" s="24"/>
      <c r="K353" s="24"/>
      <c r="L353" s="24"/>
      <c r="M353" s="53"/>
      <c r="N353" s="56"/>
      <c r="P353" s="51"/>
      <c r="Q353" s="51"/>
      <c r="S353" s="51"/>
      <c r="T353" s="51"/>
      <c r="AF353" s="51"/>
      <c r="AG353" s="51"/>
      <c r="AH353" s="51"/>
      <c r="AI353" s="52"/>
      <c r="AJ353" s="52"/>
      <c r="AK353" s="52"/>
      <c r="AL353" s="51"/>
      <c r="AM353" s="51"/>
      <c r="AN353" s="51"/>
      <c r="AO353" s="52"/>
      <c r="AP353" s="52"/>
      <c r="AQ353" s="52"/>
      <c r="AR353" s="51"/>
      <c r="AS353" s="51"/>
      <c r="AT353" s="51"/>
      <c r="AU353" s="52"/>
      <c r="AV353" s="52"/>
      <c r="AW353" s="52"/>
    </row>
    <row r="354" spans="1:49" ht="13" x14ac:dyDescent="0.3">
      <c r="A354" s="23">
        <f>'4JSON'!A348</f>
        <v>55109</v>
      </c>
      <c r="B354" s="20" t="str">
        <f>'4JSON'!B348</f>
        <v>Buskers</v>
      </c>
      <c r="C354" s="24" t="str">
        <f>UPPER('4JSON'!D348)</f>
        <v>ISO</v>
      </c>
      <c r="D354" s="24"/>
      <c r="E354" s="24"/>
      <c r="F354" s="24"/>
      <c r="G354" s="24"/>
      <c r="H354" s="24"/>
      <c r="I354" s="24"/>
      <c r="J354" s="24"/>
      <c r="K354" s="24"/>
      <c r="L354" s="24"/>
      <c r="M354" s="53"/>
      <c r="N354" s="56"/>
      <c r="P354" s="51"/>
      <c r="Q354" s="51"/>
      <c r="S354" s="51"/>
      <c r="T354" s="51"/>
      <c r="AF354" s="51"/>
      <c r="AG354" s="51"/>
      <c r="AH354" s="51"/>
      <c r="AI354" s="52"/>
      <c r="AJ354" s="52"/>
      <c r="AK354" s="52"/>
      <c r="AL354" s="51"/>
      <c r="AM354" s="51"/>
      <c r="AN354" s="51"/>
      <c r="AO354" s="52"/>
      <c r="AP354" s="52"/>
      <c r="AQ354" s="52"/>
      <c r="AR354" s="51"/>
      <c r="AS354" s="51"/>
      <c r="AT354" s="51"/>
      <c r="AU354" s="52"/>
      <c r="AV354" s="52"/>
      <c r="AW354" s="52"/>
    </row>
    <row r="355" spans="1:49" ht="13" x14ac:dyDescent="0.3">
      <c r="A355" s="23">
        <f>'4JSON'!A349</f>
        <v>53121</v>
      </c>
      <c r="B355" s="20" t="str">
        <f>'4JSON'!B349</f>
        <v>Circus Performers</v>
      </c>
      <c r="C355" s="24" t="str">
        <f>UPPER('4JSON'!D349)</f>
        <v>ISO</v>
      </c>
      <c r="D355" s="24"/>
      <c r="E355" s="24"/>
      <c r="F355" s="24"/>
      <c r="G355" s="24"/>
      <c r="H355" s="24"/>
      <c r="I355" s="24"/>
      <c r="J355" s="24"/>
      <c r="K355" s="24"/>
      <c r="L355" s="24"/>
      <c r="M355" s="53"/>
      <c r="N355" s="56"/>
      <c r="P355" s="51"/>
      <c r="Q355" s="51"/>
      <c r="S355" s="51"/>
      <c r="T355" s="51"/>
      <c r="AF355" s="51"/>
      <c r="AG355" s="51"/>
      <c r="AH355" s="51"/>
      <c r="AI355" s="52"/>
      <c r="AJ355" s="52"/>
      <c r="AK355" s="52"/>
      <c r="AL355" s="51"/>
      <c r="AM355" s="51"/>
      <c r="AN355" s="51"/>
      <c r="AO355" s="52"/>
      <c r="AP355" s="52"/>
      <c r="AQ355" s="52"/>
      <c r="AR355" s="51"/>
      <c r="AS355" s="51"/>
      <c r="AT355" s="51"/>
      <c r="AU355" s="52"/>
      <c r="AV355" s="52"/>
      <c r="AW355" s="52"/>
    </row>
    <row r="356" spans="1:49" ht="13" x14ac:dyDescent="0.3">
      <c r="A356" s="23">
        <f>'4JSON'!A350</f>
        <v>55109</v>
      </c>
      <c r="B356" s="20" t="str">
        <f>'4JSON'!B350</f>
        <v>Magicians and Illusionists</v>
      </c>
      <c r="C356" s="24" t="str">
        <f>UPPER('4JSON'!D350)</f>
        <v>ISO</v>
      </c>
      <c r="D356" s="24"/>
      <c r="E356" s="24"/>
      <c r="F356" s="24"/>
      <c r="G356" s="24"/>
      <c r="H356" s="24"/>
      <c r="I356" s="24"/>
      <c r="J356" s="24"/>
      <c r="K356" s="24"/>
      <c r="L356" s="24"/>
      <c r="M356" s="53"/>
      <c r="N356" s="56"/>
      <c r="P356" s="51"/>
      <c r="Q356" s="51"/>
      <c r="S356" s="51"/>
      <c r="T356" s="51"/>
      <c r="AF356" s="51"/>
      <c r="AG356" s="51"/>
      <c r="AH356" s="51"/>
      <c r="AI356" s="52"/>
      <c r="AJ356" s="52"/>
      <c r="AK356" s="52"/>
      <c r="AL356" s="51"/>
      <c r="AM356" s="51"/>
      <c r="AN356" s="51"/>
      <c r="AO356" s="52"/>
      <c r="AP356" s="52"/>
      <c r="AQ356" s="52"/>
      <c r="AR356" s="51"/>
      <c r="AS356" s="51"/>
      <c r="AT356" s="51"/>
      <c r="AU356" s="52"/>
      <c r="AV356" s="52"/>
      <c r="AW356" s="52"/>
    </row>
    <row r="357" spans="1:49" ht="13" x14ac:dyDescent="0.3">
      <c r="A357" s="23">
        <f>'4JSON'!A351</f>
        <v>55109</v>
      </c>
      <c r="B357" s="20" t="str">
        <f>'4JSON'!B351</f>
        <v>Puppeteers</v>
      </c>
      <c r="C357" s="24" t="str">
        <f>UPPER('4JSON'!D351)</f>
        <v>ISO</v>
      </c>
      <c r="D357" s="24"/>
      <c r="E357" s="24"/>
      <c r="F357" s="24"/>
      <c r="G357" s="24"/>
      <c r="H357" s="24"/>
      <c r="I357" s="24"/>
      <c r="J357" s="24"/>
      <c r="K357" s="24"/>
      <c r="L357" s="24"/>
      <c r="M357" s="53"/>
      <c r="N357" s="56"/>
      <c r="P357" s="51"/>
      <c r="Q357" s="51"/>
      <c r="S357" s="51"/>
      <c r="T357" s="51"/>
      <c r="AF357" s="51"/>
      <c r="AG357" s="51"/>
      <c r="AH357" s="51"/>
      <c r="AI357" s="52"/>
      <c r="AJ357" s="52"/>
      <c r="AK357" s="52"/>
      <c r="AL357" s="51"/>
      <c r="AM357" s="51"/>
      <c r="AN357" s="51"/>
      <c r="AO357" s="52"/>
      <c r="AP357" s="52"/>
      <c r="AQ357" s="52"/>
      <c r="AR357" s="51"/>
      <c r="AS357" s="51"/>
      <c r="AT357" s="51"/>
      <c r="AU357" s="52"/>
      <c r="AV357" s="52"/>
      <c r="AW357" s="52"/>
    </row>
    <row r="358" spans="1:49" ht="13" x14ac:dyDescent="0.3">
      <c r="A358" s="23">
        <f>'4JSON'!A352</f>
        <v>31112</v>
      </c>
      <c r="B358" s="20" t="str">
        <f>'4JSON'!B352</f>
        <v>Audiologists</v>
      </c>
      <c r="C358" s="24" t="str">
        <f>UPPER('4JSON'!D352)</f>
        <v>OIS</v>
      </c>
      <c r="D358" s="24"/>
      <c r="E358" s="24"/>
      <c r="F358" s="24"/>
      <c r="G358" s="24"/>
      <c r="H358" s="24"/>
      <c r="I358" s="24"/>
      <c r="J358" s="24"/>
      <c r="K358" s="24"/>
      <c r="L358" s="24"/>
      <c r="M358" s="53"/>
      <c r="N358" s="56"/>
      <c r="P358" s="51"/>
      <c r="Q358" s="51"/>
      <c r="S358" s="51"/>
      <c r="T358" s="51"/>
      <c r="AF358" s="51"/>
      <c r="AG358" s="51"/>
      <c r="AH358" s="51"/>
      <c r="AI358" s="52"/>
      <c r="AJ358" s="52"/>
      <c r="AK358" s="52"/>
      <c r="AL358" s="51"/>
      <c r="AM358" s="51"/>
      <c r="AN358" s="51"/>
      <c r="AO358" s="52"/>
      <c r="AP358" s="52"/>
      <c r="AQ358" s="52"/>
      <c r="AR358" s="51"/>
      <c r="AS358" s="51"/>
      <c r="AT358" s="51"/>
      <c r="AU358" s="52"/>
      <c r="AV358" s="52"/>
      <c r="AW358" s="52"/>
    </row>
    <row r="359" spans="1:49" ht="13" x14ac:dyDescent="0.3">
      <c r="A359" s="23">
        <f>'4JSON'!A353</f>
        <v>72205</v>
      </c>
      <c r="B359" s="20" t="str">
        <f>'4JSON'!B353</f>
        <v>Cable Television Service Technicians</v>
      </c>
      <c r="C359" s="24" t="str">
        <f>UPPER('4JSON'!D353)</f>
        <v>OIS</v>
      </c>
      <c r="D359" s="24"/>
      <c r="E359" s="24"/>
      <c r="F359" s="24"/>
      <c r="G359" s="24"/>
      <c r="H359" s="24"/>
      <c r="I359" s="24"/>
      <c r="J359" s="24"/>
      <c r="K359" s="24"/>
      <c r="L359" s="24"/>
      <c r="M359" s="53"/>
      <c r="N359" s="56"/>
      <c r="P359" s="51"/>
      <c r="Q359" s="51"/>
      <c r="S359" s="51"/>
      <c r="T359" s="51"/>
      <c r="AF359" s="51"/>
      <c r="AG359" s="51"/>
      <c r="AH359" s="51"/>
      <c r="AI359" s="52"/>
      <c r="AJ359" s="52"/>
      <c r="AK359" s="52"/>
      <c r="AL359" s="51"/>
      <c r="AM359" s="51"/>
      <c r="AN359" s="51"/>
      <c r="AO359" s="52"/>
      <c r="AP359" s="52"/>
      <c r="AQ359" s="52"/>
      <c r="AR359" s="51"/>
      <c r="AS359" s="51"/>
      <c r="AT359" s="51"/>
      <c r="AU359" s="52"/>
      <c r="AV359" s="52"/>
      <c r="AW359" s="52"/>
    </row>
    <row r="360" spans="1:49" ht="13" x14ac:dyDescent="0.3">
      <c r="A360" s="23">
        <f>'4JSON'!A354</f>
        <v>62100</v>
      </c>
      <c r="B360" s="20" t="str">
        <f>'4JSON'!B354</f>
        <v>Technical Sales Specialists - Wholesale Trade</v>
      </c>
      <c r="C360" s="24" t="str">
        <f>UPPER('4JSON'!D354)</f>
        <v>OSI</v>
      </c>
      <c r="D360" s="24"/>
      <c r="E360" s="24"/>
      <c r="F360" s="24"/>
      <c r="G360" s="24"/>
      <c r="H360" s="24"/>
      <c r="I360" s="24"/>
      <c r="J360" s="24"/>
      <c r="K360" s="24"/>
      <c r="L360" s="24"/>
      <c r="M360" s="53"/>
      <c r="N360" s="56"/>
      <c r="P360" s="51"/>
      <c r="Q360" s="51"/>
      <c r="S360" s="51"/>
      <c r="T360" s="51"/>
      <c r="AF360" s="51"/>
      <c r="AG360" s="51"/>
      <c r="AH360" s="51"/>
      <c r="AI360" s="52"/>
      <c r="AJ360" s="52"/>
      <c r="AK360" s="52"/>
      <c r="AL360" s="51"/>
      <c r="AM360" s="51"/>
      <c r="AN360" s="51"/>
      <c r="AO360" s="52"/>
      <c r="AP360" s="52"/>
      <c r="AQ360" s="52"/>
      <c r="AR360" s="51"/>
      <c r="AS360" s="51"/>
      <c r="AT360" s="51"/>
      <c r="AU360" s="52"/>
      <c r="AV360" s="52"/>
      <c r="AW360" s="52"/>
    </row>
    <row r="361" spans="1:49" ht="13" x14ac:dyDescent="0.3">
      <c r="A361" s="23">
        <f>'4JSON'!A355</f>
        <v>93100</v>
      </c>
      <c r="B361" s="20" t="str">
        <f>'4JSON'!B355</f>
        <v>Central Control and Process Operators, Mineral and Metal Processing</v>
      </c>
      <c r="C361" s="24" t="str">
        <f>UPPER('4JSON'!D355)</f>
        <v>ODI</v>
      </c>
      <c r="D361" s="24"/>
      <c r="E361" s="24"/>
      <c r="F361" s="24"/>
      <c r="G361" s="24"/>
      <c r="H361" s="24"/>
      <c r="I361" s="24"/>
      <c r="J361" s="24"/>
      <c r="K361" s="24"/>
      <c r="L361" s="24"/>
      <c r="M361" s="53"/>
      <c r="N361" s="56"/>
      <c r="P361" s="51"/>
      <c r="Q361" s="51"/>
      <c r="S361" s="51"/>
      <c r="T361" s="51"/>
      <c r="AF361" s="51"/>
      <c r="AG361" s="51"/>
      <c r="AH361" s="51"/>
      <c r="AI361" s="52"/>
      <c r="AJ361" s="52"/>
      <c r="AK361" s="52"/>
      <c r="AL361" s="51"/>
      <c r="AM361" s="51"/>
      <c r="AN361" s="51"/>
      <c r="AO361" s="52"/>
      <c r="AP361" s="52"/>
      <c r="AQ361" s="52"/>
      <c r="AR361" s="51"/>
      <c r="AS361" s="51"/>
      <c r="AT361" s="51"/>
      <c r="AU361" s="52"/>
      <c r="AV361" s="52"/>
      <c r="AW361" s="52"/>
    </row>
    <row r="362" spans="1:49" ht="13" x14ac:dyDescent="0.3">
      <c r="A362" s="23">
        <f>'4JSON'!A356</f>
        <v>83121</v>
      </c>
      <c r="B362" s="20" t="str">
        <f>'4JSON'!B356</f>
        <v>Fishing Vessel Skippers and Fishermen/women</v>
      </c>
      <c r="C362" s="24" t="str">
        <f>UPPER('4JSON'!D356)</f>
        <v>ODI</v>
      </c>
      <c r="D362" s="24"/>
      <c r="E362" s="24"/>
      <c r="F362" s="24"/>
      <c r="G362" s="24"/>
      <c r="H362" s="24"/>
      <c r="I362" s="24"/>
      <c r="J362" s="24"/>
      <c r="K362" s="24"/>
      <c r="L362" s="24"/>
      <c r="M362" s="53"/>
      <c r="N362" s="56"/>
      <c r="P362" s="51"/>
      <c r="Q362" s="51"/>
      <c r="S362" s="51"/>
      <c r="T362" s="51"/>
      <c r="AF362" s="51"/>
      <c r="AG362" s="51"/>
      <c r="AH362" s="51"/>
      <c r="AI362" s="52"/>
      <c r="AJ362" s="52"/>
      <c r="AK362" s="52"/>
      <c r="AL362" s="51"/>
      <c r="AM362" s="51"/>
      <c r="AN362" s="51"/>
      <c r="AO362" s="52"/>
      <c r="AP362" s="52"/>
      <c r="AQ362" s="52"/>
      <c r="AR362" s="51"/>
      <c r="AS362" s="51"/>
      <c r="AT362" s="51"/>
      <c r="AU362" s="52"/>
      <c r="AV362" s="52"/>
      <c r="AW362" s="52"/>
    </row>
    <row r="363" spans="1:49" ht="13" x14ac:dyDescent="0.3">
      <c r="A363" s="23">
        <f>'4JSON'!A357</f>
        <v>73402</v>
      </c>
      <c r="B363" s="20" t="str">
        <f>'4JSON'!B357</f>
        <v>Blasters - Surface Mining, Quarrying and Construction</v>
      </c>
      <c r="C363" s="24" t="str">
        <f>UPPER('4JSON'!D357)</f>
        <v>OID</v>
      </c>
      <c r="D363" s="24"/>
      <c r="E363" s="24"/>
      <c r="F363" s="24"/>
      <c r="G363" s="24"/>
      <c r="H363" s="24"/>
      <c r="I363" s="24"/>
      <c r="J363" s="24"/>
      <c r="K363" s="24"/>
      <c r="L363" s="24"/>
      <c r="M363" s="53"/>
      <c r="N363" s="56"/>
      <c r="P363" s="51"/>
      <c r="Q363" s="51"/>
      <c r="S363" s="51"/>
      <c r="T363" s="51"/>
      <c r="AF363" s="51"/>
      <c r="AG363" s="51"/>
      <c r="AH363" s="51"/>
      <c r="AI363" s="52"/>
      <c r="AJ363" s="52"/>
      <c r="AK363" s="52"/>
      <c r="AL363" s="51"/>
      <c r="AM363" s="51"/>
      <c r="AN363" s="51"/>
      <c r="AO363" s="52"/>
      <c r="AP363" s="52"/>
      <c r="AQ363" s="52"/>
      <c r="AR363" s="51"/>
      <c r="AS363" s="51"/>
      <c r="AT363" s="51"/>
      <c r="AU363" s="52"/>
      <c r="AV363" s="52"/>
      <c r="AW363" s="52"/>
    </row>
    <row r="364" spans="1:49" ht="13" x14ac:dyDescent="0.3">
      <c r="A364" s="23">
        <f>'4JSON'!A358</f>
        <v>72602</v>
      </c>
      <c r="B364" s="20" t="str">
        <f>'4JSON'!B358</f>
        <v>Deck Officers, Water Transport</v>
      </c>
      <c r="C364" s="24" t="str">
        <f>UPPER('4JSON'!D358)</f>
        <v>OID</v>
      </c>
      <c r="D364" s="24"/>
      <c r="E364" s="24"/>
      <c r="F364" s="24"/>
      <c r="G364" s="24"/>
      <c r="H364" s="24"/>
      <c r="I364" s="24"/>
      <c r="J364" s="24"/>
      <c r="K364" s="24"/>
      <c r="L364" s="24"/>
      <c r="M364" s="53"/>
      <c r="N364" s="56"/>
      <c r="P364" s="51"/>
      <c r="Q364" s="51"/>
      <c r="S364" s="51"/>
      <c r="T364" s="51"/>
      <c r="AF364" s="51"/>
      <c r="AG364" s="51"/>
      <c r="AH364" s="51"/>
      <c r="AI364" s="52"/>
      <c r="AJ364" s="52"/>
      <c r="AK364" s="52"/>
      <c r="AL364" s="51"/>
      <c r="AM364" s="51"/>
      <c r="AN364" s="51"/>
      <c r="AO364" s="52"/>
      <c r="AP364" s="52"/>
      <c r="AQ364" s="52"/>
      <c r="AR364" s="51"/>
      <c r="AS364" s="51"/>
      <c r="AT364" s="51"/>
      <c r="AU364" s="52"/>
      <c r="AV364" s="52"/>
      <c r="AW364" s="52"/>
    </row>
    <row r="365" spans="1:49" ht="13" x14ac:dyDescent="0.3">
      <c r="A365" s="23">
        <f>'4JSON'!A359</f>
        <v>72603</v>
      </c>
      <c r="B365" s="20" t="str">
        <f>'4JSON'!B359</f>
        <v>Engineer Officers, Water Transport</v>
      </c>
      <c r="C365" s="24" t="str">
        <f>UPPER('4JSON'!D359)</f>
        <v>OID</v>
      </c>
      <c r="D365" s="24"/>
      <c r="E365" s="24"/>
      <c r="F365" s="24"/>
      <c r="G365" s="24"/>
      <c r="H365" s="24"/>
      <c r="I365" s="24"/>
      <c r="J365" s="24"/>
      <c r="K365" s="24"/>
      <c r="L365" s="24"/>
      <c r="M365" s="53"/>
      <c r="N365" s="56"/>
      <c r="P365" s="51"/>
      <c r="Q365" s="51"/>
      <c r="S365" s="51"/>
      <c r="T365" s="51"/>
      <c r="AF365" s="51"/>
      <c r="AG365" s="51"/>
      <c r="AH365" s="51"/>
      <c r="AI365" s="52"/>
      <c r="AJ365" s="52"/>
      <c r="AK365" s="52"/>
      <c r="AL365" s="51"/>
      <c r="AM365" s="51"/>
      <c r="AN365" s="51"/>
      <c r="AO365" s="52"/>
      <c r="AP365" s="52"/>
      <c r="AQ365" s="52"/>
      <c r="AR365" s="51"/>
      <c r="AS365" s="51"/>
      <c r="AT365" s="51"/>
      <c r="AU365" s="52"/>
      <c r="AV365" s="52"/>
      <c r="AW365" s="52"/>
    </row>
    <row r="366" spans="1:49" ht="13" x14ac:dyDescent="0.3">
      <c r="A366" s="23">
        <f>'4JSON'!A360</f>
        <v>72600</v>
      </c>
      <c r="B366" s="20" t="str">
        <f>'4JSON'!B360</f>
        <v>Pilots</v>
      </c>
      <c r="C366" s="24" t="str">
        <f>UPPER('4JSON'!D360)</f>
        <v>OID</v>
      </c>
      <c r="D366" s="24"/>
      <c r="E366" s="24"/>
      <c r="F366" s="24"/>
      <c r="G366" s="24"/>
      <c r="H366" s="24"/>
      <c r="I366" s="24"/>
      <c r="J366" s="24"/>
      <c r="K366" s="24"/>
      <c r="L366" s="24"/>
      <c r="M366" s="53"/>
      <c r="N366" s="56"/>
      <c r="P366" s="51"/>
      <c r="Q366" s="51"/>
      <c r="S366" s="51"/>
      <c r="T366" s="51"/>
      <c r="AF366" s="51"/>
      <c r="AG366" s="51"/>
      <c r="AH366" s="51"/>
      <c r="AI366" s="52"/>
      <c r="AJ366" s="52"/>
      <c r="AK366" s="52"/>
      <c r="AL366" s="51"/>
      <c r="AM366" s="51"/>
      <c r="AN366" s="51"/>
      <c r="AO366" s="52"/>
      <c r="AP366" s="52"/>
      <c r="AQ366" s="52"/>
      <c r="AR366" s="51"/>
      <c r="AS366" s="51"/>
      <c r="AT366" s="51"/>
      <c r="AU366" s="52"/>
      <c r="AV366" s="52"/>
      <c r="AW366" s="52"/>
    </row>
    <row r="367" spans="1:49" ht="13" x14ac:dyDescent="0.3">
      <c r="A367" s="23">
        <f>'4JSON'!A361</f>
        <v>32129</v>
      </c>
      <c r="B367" s="20" t="str">
        <f>'4JSON'!B361</f>
        <v>Prosthetists and Orthotists</v>
      </c>
      <c r="C367" s="24" t="str">
        <f>UPPER('4JSON'!D361)</f>
        <v>OID</v>
      </c>
      <c r="D367" s="24"/>
      <c r="E367" s="24"/>
      <c r="F367" s="24"/>
      <c r="G367" s="24"/>
      <c r="H367" s="24"/>
      <c r="I367" s="24"/>
      <c r="J367" s="24"/>
      <c r="K367" s="24"/>
      <c r="L367" s="24"/>
      <c r="M367" s="53"/>
      <c r="N367" s="56"/>
      <c r="P367" s="51"/>
      <c r="Q367" s="51"/>
      <c r="S367" s="51"/>
      <c r="T367" s="51"/>
      <c r="AF367" s="51"/>
      <c r="AG367" s="51"/>
      <c r="AH367" s="51"/>
      <c r="AI367" s="52"/>
      <c r="AJ367" s="52"/>
      <c r="AK367" s="52"/>
      <c r="AL367" s="51"/>
      <c r="AM367" s="51"/>
      <c r="AN367" s="51"/>
      <c r="AO367" s="52"/>
      <c r="AP367" s="52"/>
      <c r="AQ367" s="52"/>
      <c r="AR367" s="51"/>
      <c r="AS367" s="51"/>
      <c r="AT367" s="51"/>
      <c r="AU367" s="52"/>
      <c r="AV367" s="52"/>
      <c r="AW367" s="52"/>
    </row>
    <row r="368" spans="1:49" ht="13" x14ac:dyDescent="0.3">
      <c r="A368" s="23">
        <f>'4JSON'!A362</f>
        <v>72601</v>
      </c>
      <c r="B368" s="20" t="str">
        <f>'4JSON'!B362</f>
        <v>Flight Dispatchers</v>
      </c>
      <c r="C368" s="24" t="str">
        <f>UPPER('4JSON'!D362)</f>
        <v>OID</v>
      </c>
      <c r="D368" s="24"/>
      <c r="E368" s="24"/>
      <c r="F368" s="24"/>
      <c r="G368" s="24"/>
      <c r="H368" s="24"/>
      <c r="I368" s="24"/>
      <c r="J368" s="24"/>
      <c r="K368" s="24"/>
      <c r="L368" s="24"/>
      <c r="M368" s="53"/>
      <c r="N368" s="56"/>
      <c r="P368" s="51"/>
      <c r="Q368" s="51"/>
      <c r="S368" s="51"/>
      <c r="T368" s="51"/>
      <c r="AF368" s="51"/>
      <c r="AG368" s="51"/>
      <c r="AH368" s="51"/>
      <c r="AI368" s="52"/>
      <c r="AJ368" s="52"/>
      <c r="AK368" s="52"/>
      <c r="AL368" s="51"/>
      <c r="AM368" s="51"/>
      <c r="AN368" s="51"/>
      <c r="AO368" s="52"/>
      <c r="AP368" s="52"/>
      <c r="AQ368" s="52"/>
      <c r="AR368" s="51"/>
      <c r="AS368" s="51"/>
      <c r="AT368" s="51"/>
      <c r="AU368" s="52"/>
      <c r="AV368" s="52"/>
      <c r="AW368" s="52"/>
    </row>
    <row r="369" spans="1:49" ht="13" x14ac:dyDescent="0.3">
      <c r="A369" s="23">
        <f>'4JSON'!A363</f>
        <v>22101</v>
      </c>
      <c r="B369" s="20" t="str">
        <f>'4JSON'!B363</f>
        <v>Geological and Mineral Technologists</v>
      </c>
      <c r="C369" s="24" t="str">
        <f>UPPER('4JSON'!D363)</f>
        <v>OID</v>
      </c>
      <c r="D369" s="24"/>
      <c r="E369" s="24"/>
      <c r="F369" s="24"/>
      <c r="G369" s="24"/>
      <c r="H369" s="24"/>
      <c r="I369" s="24"/>
      <c r="J369" s="24"/>
      <c r="K369" s="24"/>
      <c r="L369" s="24"/>
      <c r="M369" s="53"/>
      <c r="N369" s="56"/>
      <c r="P369" s="51"/>
      <c r="Q369" s="51"/>
      <c r="S369" s="51"/>
      <c r="T369" s="51"/>
      <c r="AF369" s="51"/>
      <c r="AG369" s="51"/>
      <c r="AH369" s="51"/>
      <c r="AI369" s="52"/>
      <c r="AJ369" s="52"/>
      <c r="AK369" s="52"/>
      <c r="AL369" s="51"/>
      <c r="AM369" s="51"/>
      <c r="AN369" s="51"/>
      <c r="AO369" s="52"/>
      <c r="AP369" s="52"/>
      <c r="AQ369" s="52"/>
      <c r="AR369" s="51"/>
      <c r="AS369" s="51"/>
      <c r="AT369" s="51"/>
      <c r="AU369" s="52"/>
      <c r="AV369" s="52"/>
      <c r="AW369" s="52"/>
    </row>
    <row r="370" spans="1:49" ht="13" x14ac:dyDescent="0.3">
      <c r="A370" s="23">
        <f>'4JSON'!A364</f>
        <v>93102</v>
      </c>
      <c r="B370" s="20" t="str">
        <f>'4JSON'!B364</f>
        <v>Papermaking and Coating Control Operators</v>
      </c>
      <c r="C370" s="24" t="str">
        <f>UPPER('4JSON'!D364)</f>
        <v>OID</v>
      </c>
      <c r="D370" s="24"/>
      <c r="E370" s="24"/>
      <c r="F370" s="24"/>
      <c r="G370" s="24"/>
      <c r="H370" s="24"/>
      <c r="I370" s="24"/>
      <c r="J370" s="24"/>
      <c r="K370" s="24"/>
      <c r="L370" s="24"/>
      <c r="M370" s="53"/>
      <c r="N370" s="56"/>
      <c r="P370" s="51"/>
      <c r="Q370" s="51"/>
      <c r="S370" s="51"/>
      <c r="T370" s="51"/>
      <c r="AF370" s="51"/>
      <c r="AG370" s="51"/>
      <c r="AH370" s="51"/>
      <c r="AI370" s="52"/>
      <c r="AJ370" s="52"/>
      <c r="AK370" s="52"/>
      <c r="AL370" s="51"/>
      <c r="AM370" s="51"/>
      <c r="AN370" s="51"/>
      <c r="AO370" s="52"/>
      <c r="AP370" s="52"/>
      <c r="AQ370" s="52"/>
      <c r="AR370" s="51"/>
      <c r="AS370" s="51"/>
      <c r="AT370" s="51"/>
      <c r="AU370" s="52"/>
      <c r="AV370" s="52"/>
      <c r="AW370" s="52"/>
    </row>
    <row r="371" spans="1:49" ht="13" x14ac:dyDescent="0.3">
      <c r="A371" s="23">
        <f>'4JSON'!A365</f>
        <v>93101</v>
      </c>
      <c r="B371" s="20" t="str">
        <f>'4JSON'!B365</f>
        <v>Petroleum, Gas and Chemical Process Operators</v>
      </c>
      <c r="C371" s="24" t="str">
        <f>UPPER('4JSON'!D365)</f>
        <v>OID</v>
      </c>
      <c r="D371" s="24"/>
      <c r="E371" s="24"/>
      <c r="F371" s="24"/>
      <c r="G371" s="24"/>
      <c r="H371" s="24"/>
      <c r="I371" s="24"/>
      <c r="J371" s="24"/>
      <c r="K371" s="24"/>
      <c r="L371" s="24"/>
      <c r="M371" s="53"/>
      <c r="N371" s="56"/>
      <c r="P371" s="51"/>
      <c r="Q371" s="51"/>
      <c r="S371" s="51"/>
      <c r="T371" s="51"/>
      <c r="AF371" s="51"/>
      <c r="AG371" s="51"/>
      <c r="AH371" s="51"/>
      <c r="AI371" s="52"/>
      <c r="AJ371" s="52"/>
      <c r="AK371" s="52"/>
      <c r="AL371" s="51"/>
      <c r="AM371" s="51"/>
      <c r="AN371" s="51"/>
      <c r="AO371" s="52"/>
      <c r="AP371" s="52"/>
      <c r="AQ371" s="52"/>
      <c r="AR371" s="51"/>
      <c r="AS371" s="51"/>
      <c r="AT371" s="51"/>
      <c r="AU371" s="52"/>
      <c r="AV371" s="52"/>
      <c r="AW371" s="52"/>
    </row>
    <row r="372" spans="1:49" ht="13" x14ac:dyDescent="0.3">
      <c r="A372" s="23">
        <f>'4JSON'!A366</f>
        <v>93102</v>
      </c>
      <c r="B372" s="20" t="str">
        <f>'4JSON'!B366</f>
        <v>Pulping Control Operators</v>
      </c>
      <c r="C372" s="24" t="str">
        <f>UPPER('4JSON'!D366)</f>
        <v>OID</v>
      </c>
      <c r="D372" s="24"/>
      <c r="E372" s="24"/>
      <c r="F372" s="24"/>
      <c r="G372" s="24"/>
      <c r="H372" s="24"/>
      <c r="I372" s="24"/>
      <c r="J372" s="24"/>
      <c r="K372" s="24"/>
      <c r="L372" s="24"/>
      <c r="M372" s="53"/>
      <c r="N372" s="56"/>
      <c r="P372" s="51"/>
      <c r="Q372" s="51"/>
      <c r="S372" s="51"/>
      <c r="T372" s="51"/>
      <c r="AF372" s="51"/>
      <c r="AG372" s="51"/>
      <c r="AH372" s="51"/>
      <c r="AI372" s="52"/>
      <c r="AJ372" s="52"/>
      <c r="AK372" s="52"/>
      <c r="AL372" s="51"/>
      <c r="AM372" s="51"/>
      <c r="AN372" s="51"/>
      <c r="AO372" s="52"/>
      <c r="AP372" s="52"/>
      <c r="AQ372" s="52"/>
      <c r="AR372" s="51"/>
      <c r="AS372" s="51"/>
      <c r="AT372" s="51"/>
      <c r="AU372" s="52"/>
      <c r="AV372" s="52"/>
      <c r="AW372" s="52"/>
    </row>
    <row r="373" spans="1:49" ht="13" x14ac:dyDescent="0.3">
      <c r="A373" s="23">
        <f>'4JSON'!A367</f>
        <v>20011</v>
      </c>
      <c r="B373" s="20" t="str">
        <f>'4JSON'!B367</f>
        <v>Architecture and Science Managers</v>
      </c>
      <c r="C373" s="24" t="str">
        <f>UPPER('4JSON'!D367)</f>
        <v>DIS</v>
      </c>
      <c r="D373" s="24"/>
      <c r="E373" s="24"/>
      <c r="F373" s="24"/>
      <c r="G373" s="24"/>
      <c r="H373" s="24"/>
      <c r="I373" s="24"/>
      <c r="J373" s="24"/>
      <c r="K373" s="24"/>
      <c r="L373" s="24"/>
      <c r="M373" s="53"/>
      <c r="N373" s="56"/>
      <c r="P373" s="51"/>
      <c r="Q373" s="51"/>
      <c r="S373" s="51"/>
      <c r="T373" s="51"/>
      <c r="AF373" s="51"/>
      <c r="AG373" s="51"/>
      <c r="AH373" s="51"/>
      <c r="AI373" s="52"/>
      <c r="AJ373" s="52"/>
      <c r="AK373" s="52"/>
      <c r="AL373" s="51"/>
      <c r="AM373" s="51"/>
      <c r="AN373" s="51"/>
      <c r="AO373" s="52"/>
      <c r="AP373" s="52"/>
      <c r="AQ373" s="52"/>
      <c r="AR373" s="51"/>
      <c r="AS373" s="51"/>
      <c r="AT373" s="51"/>
      <c r="AU373" s="52"/>
      <c r="AV373" s="52"/>
      <c r="AW373" s="52"/>
    </row>
    <row r="374" spans="1:49" ht="13" x14ac:dyDescent="0.3">
      <c r="A374" s="23">
        <f>'4JSON'!A368</f>
        <v>41402</v>
      </c>
      <c r="B374" s="20" t="str">
        <f>'4JSON'!B368</f>
        <v>Business Development Officers and Marketing Researchers and Consultants</v>
      </c>
      <c r="C374" s="24" t="str">
        <f>UPPER('4JSON'!D368)</f>
        <v>DIS</v>
      </c>
      <c r="D374" s="24"/>
      <c r="E374" s="24"/>
      <c r="F374" s="24"/>
      <c r="G374" s="24"/>
      <c r="H374" s="24"/>
      <c r="I374" s="24"/>
      <c r="J374" s="24"/>
      <c r="K374" s="24"/>
      <c r="L374" s="24"/>
      <c r="M374" s="53"/>
      <c r="N374" s="56"/>
      <c r="P374" s="51"/>
      <c r="Q374" s="51"/>
      <c r="S374" s="51"/>
      <c r="T374" s="51"/>
      <c r="AF374" s="51"/>
      <c r="AG374" s="51"/>
      <c r="AH374" s="51"/>
      <c r="AI374" s="52"/>
      <c r="AJ374" s="52"/>
      <c r="AK374" s="52"/>
      <c r="AL374" s="51"/>
      <c r="AM374" s="51"/>
      <c r="AN374" s="51"/>
      <c r="AO374" s="52"/>
      <c r="AP374" s="52"/>
      <c r="AQ374" s="52"/>
      <c r="AR374" s="51"/>
      <c r="AS374" s="51"/>
      <c r="AT374" s="51"/>
      <c r="AU374" s="52"/>
      <c r="AV374" s="52"/>
      <c r="AW374" s="52"/>
    </row>
    <row r="375" spans="1:49" ht="13" x14ac:dyDescent="0.3">
      <c r="A375" s="23">
        <f>'4JSON'!A369</f>
        <v>20012</v>
      </c>
      <c r="B375" s="20" t="str">
        <f>'4JSON'!B369</f>
        <v>Computer and Information Systems Managers</v>
      </c>
      <c r="C375" s="24" t="str">
        <f>UPPER('4JSON'!D369)</f>
        <v>DIS</v>
      </c>
      <c r="D375" s="24"/>
      <c r="E375" s="24"/>
      <c r="F375" s="24"/>
      <c r="G375" s="24"/>
      <c r="H375" s="24"/>
      <c r="I375" s="24"/>
      <c r="J375" s="24"/>
      <c r="K375" s="24"/>
      <c r="L375" s="24"/>
      <c r="M375" s="53"/>
      <c r="N375" s="56"/>
      <c r="P375" s="51"/>
      <c r="Q375" s="51"/>
      <c r="S375" s="51"/>
      <c r="T375" s="51"/>
      <c r="AF375" s="51"/>
      <c r="AG375" s="51"/>
      <c r="AH375" s="51"/>
      <c r="AI375" s="52"/>
      <c r="AJ375" s="52"/>
      <c r="AK375" s="52"/>
      <c r="AL375" s="51"/>
      <c r="AM375" s="51"/>
      <c r="AN375" s="51"/>
      <c r="AO375" s="52"/>
      <c r="AP375" s="52"/>
      <c r="AQ375" s="52"/>
      <c r="AR375" s="51"/>
      <c r="AS375" s="51"/>
      <c r="AT375" s="51"/>
      <c r="AU375" s="52"/>
      <c r="AV375" s="52"/>
      <c r="AW375" s="52"/>
    </row>
    <row r="376" spans="1:49" ht="13" x14ac:dyDescent="0.3">
      <c r="A376" s="23">
        <f>'4JSON'!A370</f>
        <v>31121</v>
      </c>
      <c r="B376" s="20" t="str">
        <f>'4JSON'!B370</f>
        <v>Dietitians and Nutritionists</v>
      </c>
      <c r="C376" s="24" t="str">
        <f>UPPER('4JSON'!D370)</f>
        <v>DIS</v>
      </c>
      <c r="D376" s="24"/>
      <c r="E376" s="24"/>
      <c r="F376" s="24"/>
      <c r="G376" s="24"/>
      <c r="H376" s="24"/>
      <c r="I376" s="24"/>
      <c r="J376" s="24"/>
      <c r="K376" s="24"/>
      <c r="L376" s="24"/>
      <c r="M376" s="53"/>
      <c r="N376" s="56"/>
      <c r="P376" s="51"/>
      <c r="Q376" s="51"/>
      <c r="S376" s="51"/>
      <c r="T376" s="51"/>
      <c r="AF376" s="51"/>
      <c r="AG376" s="51"/>
      <c r="AH376" s="51"/>
      <c r="AI376" s="52"/>
      <c r="AJ376" s="52"/>
      <c r="AK376" s="52"/>
      <c r="AL376" s="51"/>
      <c r="AM376" s="51"/>
      <c r="AN376" s="51"/>
      <c r="AO376" s="52"/>
      <c r="AP376" s="52"/>
      <c r="AQ376" s="52"/>
      <c r="AR376" s="51"/>
      <c r="AS376" s="51"/>
      <c r="AT376" s="51"/>
      <c r="AU376" s="52"/>
      <c r="AV376" s="52"/>
      <c r="AW376" s="52"/>
    </row>
    <row r="377" spans="1:49" ht="13" x14ac:dyDescent="0.3">
      <c r="A377" s="23">
        <f>'4JSON'!A371</f>
        <v>51110</v>
      </c>
      <c r="B377" s="20" t="str">
        <f>'4JSON'!B371</f>
        <v>Editors</v>
      </c>
      <c r="C377" s="24" t="str">
        <f>UPPER('4JSON'!D371)</f>
        <v>DIS</v>
      </c>
      <c r="D377" s="24"/>
      <c r="E377" s="24"/>
      <c r="F377" s="24"/>
      <c r="G377" s="24"/>
      <c r="H377" s="24"/>
      <c r="I377" s="24"/>
      <c r="J377" s="24"/>
      <c r="K377" s="24"/>
      <c r="L377" s="24"/>
      <c r="M377" s="53"/>
      <c r="N377" s="56"/>
      <c r="P377" s="51"/>
      <c r="Q377" s="51"/>
      <c r="S377" s="51"/>
      <c r="T377" s="51"/>
      <c r="AF377" s="51"/>
      <c r="AG377" s="51"/>
      <c r="AH377" s="51"/>
      <c r="AI377" s="52"/>
      <c r="AJ377" s="52"/>
      <c r="AK377" s="52"/>
      <c r="AL377" s="51"/>
      <c r="AM377" s="51"/>
      <c r="AN377" s="51"/>
      <c r="AO377" s="52"/>
      <c r="AP377" s="52"/>
      <c r="AQ377" s="52"/>
      <c r="AR377" s="51"/>
      <c r="AS377" s="51"/>
      <c r="AT377" s="51"/>
      <c r="AU377" s="52"/>
      <c r="AV377" s="52"/>
      <c r="AW377" s="52"/>
    </row>
    <row r="378" spans="1:49" ht="13" x14ac:dyDescent="0.3">
      <c r="A378" s="23">
        <f>'4JSON'!A372</f>
        <v>20010</v>
      </c>
      <c r="B378" s="20" t="str">
        <f>'4JSON'!B372</f>
        <v>Engineering Managers</v>
      </c>
      <c r="C378" s="24" t="str">
        <f>UPPER('4JSON'!D372)</f>
        <v>DIS</v>
      </c>
      <c r="D378" s="24"/>
      <c r="E378" s="24"/>
      <c r="F378" s="24"/>
      <c r="G378" s="24"/>
      <c r="H378" s="24"/>
      <c r="I378" s="24"/>
      <c r="J378" s="24"/>
      <c r="K378" s="24"/>
      <c r="L378" s="24"/>
      <c r="M378" s="53"/>
      <c r="N378" s="56"/>
      <c r="P378" s="51"/>
      <c r="Q378" s="51"/>
      <c r="S378" s="51"/>
      <c r="T378" s="51"/>
      <c r="AF378" s="51"/>
      <c r="AG378" s="51"/>
      <c r="AH378" s="51"/>
      <c r="AI378" s="52"/>
      <c r="AJ378" s="52"/>
      <c r="AK378" s="52"/>
      <c r="AL378" s="51"/>
      <c r="AM378" s="51"/>
      <c r="AN378" s="51"/>
      <c r="AO378" s="52"/>
      <c r="AP378" s="52"/>
      <c r="AQ378" s="52"/>
      <c r="AR378" s="51"/>
      <c r="AS378" s="51"/>
      <c r="AT378" s="51"/>
      <c r="AU378" s="52"/>
      <c r="AV378" s="52"/>
      <c r="AW378" s="52"/>
    </row>
    <row r="379" spans="1:49" ht="13" x14ac:dyDescent="0.3">
      <c r="A379" s="23">
        <f>'4JSON'!A373</f>
        <v>41407</v>
      </c>
      <c r="B379" s="20" t="str">
        <f>'4JSON'!B373</f>
        <v>Program Officers Unique to Government</v>
      </c>
      <c r="C379" s="24" t="str">
        <f>UPPER('4JSON'!D373)</f>
        <v>DIS</v>
      </c>
      <c r="D379" s="24"/>
      <c r="E379" s="24"/>
      <c r="F379" s="24"/>
      <c r="G379" s="24"/>
      <c r="H379" s="24"/>
      <c r="I379" s="24"/>
      <c r="J379" s="24"/>
      <c r="K379" s="24"/>
      <c r="L379" s="24"/>
      <c r="M379" s="53"/>
      <c r="N379" s="56"/>
      <c r="P379" s="51"/>
      <c r="Q379" s="51"/>
      <c r="S379" s="51"/>
      <c r="T379" s="51"/>
      <c r="AF379" s="51"/>
      <c r="AG379" s="51"/>
      <c r="AH379" s="51"/>
      <c r="AI379" s="52"/>
      <c r="AJ379" s="52"/>
      <c r="AK379" s="52"/>
      <c r="AL379" s="51"/>
      <c r="AM379" s="51"/>
      <c r="AN379" s="51"/>
      <c r="AO379" s="52"/>
      <c r="AP379" s="52"/>
      <c r="AQ379" s="52"/>
      <c r="AR379" s="51"/>
      <c r="AS379" s="51"/>
      <c r="AT379" s="51"/>
      <c r="AU379" s="52"/>
      <c r="AV379" s="52"/>
      <c r="AW379" s="52"/>
    </row>
    <row r="380" spans="1:49" ht="13" x14ac:dyDescent="0.3">
      <c r="A380" s="23">
        <f>'4JSON'!A374</f>
        <v>10022</v>
      </c>
      <c r="B380" s="20" t="str">
        <f>'4JSON'!B374</f>
        <v>Advertising Managers</v>
      </c>
      <c r="C380" s="24" t="str">
        <f>UPPER('4JSON'!D374)</f>
        <v>DSI</v>
      </c>
      <c r="D380" s="24"/>
      <c r="E380" s="24"/>
      <c r="F380" s="24"/>
      <c r="G380" s="24"/>
      <c r="H380" s="24"/>
      <c r="I380" s="24"/>
      <c r="J380" s="24"/>
      <c r="K380" s="24"/>
      <c r="L380" s="24"/>
      <c r="M380" s="53"/>
      <c r="N380" s="56"/>
      <c r="P380" s="51"/>
      <c r="Q380" s="51"/>
      <c r="S380" s="51"/>
      <c r="T380" s="51"/>
      <c r="AF380" s="51"/>
      <c r="AG380" s="51"/>
      <c r="AH380" s="51"/>
      <c r="AI380" s="52"/>
      <c r="AJ380" s="52"/>
      <c r="AK380" s="52"/>
      <c r="AL380" s="51"/>
      <c r="AM380" s="51"/>
      <c r="AN380" s="51"/>
      <c r="AO380" s="52"/>
      <c r="AP380" s="52"/>
      <c r="AQ380" s="52"/>
      <c r="AR380" s="51"/>
      <c r="AS380" s="51"/>
      <c r="AT380" s="51"/>
      <c r="AU380" s="52"/>
      <c r="AV380" s="52"/>
      <c r="AW380" s="52"/>
    </row>
    <row r="381" spans="1:49" ht="13" x14ac:dyDescent="0.3">
      <c r="A381" s="23">
        <f>'4JSON'!A375</f>
        <v>12103</v>
      </c>
      <c r="B381" s="20" t="str">
        <f>'4JSON'!B375</f>
        <v>Conference and Event Planners</v>
      </c>
      <c r="C381" s="24" t="str">
        <f>UPPER('4JSON'!D375)</f>
        <v>DSI</v>
      </c>
      <c r="D381" s="24"/>
      <c r="E381" s="24"/>
      <c r="F381" s="24"/>
      <c r="G381" s="24"/>
      <c r="H381" s="24"/>
      <c r="I381" s="24"/>
      <c r="J381" s="24"/>
      <c r="K381" s="24"/>
      <c r="L381" s="24"/>
      <c r="M381" s="53"/>
      <c r="N381" s="56"/>
      <c r="P381" s="51"/>
      <c r="Q381" s="51"/>
      <c r="S381" s="51"/>
      <c r="T381" s="51"/>
      <c r="AF381" s="51"/>
      <c r="AG381" s="51"/>
      <c r="AH381" s="51"/>
      <c r="AI381" s="52"/>
      <c r="AJ381" s="52"/>
      <c r="AK381" s="52"/>
      <c r="AL381" s="51"/>
      <c r="AM381" s="51"/>
      <c r="AN381" s="51"/>
      <c r="AO381" s="52"/>
      <c r="AP381" s="52"/>
      <c r="AQ381" s="52"/>
      <c r="AR381" s="51"/>
      <c r="AS381" s="51"/>
      <c r="AT381" s="51"/>
      <c r="AU381" s="52"/>
      <c r="AV381" s="52"/>
      <c r="AW381" s="52"/>
    </row>
    <row r="382" spans="1:49" ht="13" x14ac:dyDescent="0.3">
      <c r="A382" s="23">
        <f>'4JSON'!A376</f>
        <v>10022</v>
      </c>
      <c r="B382" s="20" t="str">
        <f>'4JSON'!B376</f>
        <v>E-commerce Managers</v>
      </c>
      <c r="C382" s="24" t="str">
        <f>UPPER('4JSON'!D376)</f>
        <v>DSI</v>
      </c>
      <c r="D382" s="24"/>
      <c r="E382" s="24"/>
      <c r="F382" s="24"/>
      <c r="G382" s="24"/>
      <c r="H382" s="24"/>
      <c r="I382" s="24"/>
      <c r="J382" s="24"/>
      <c r="K382" s="24"/>
      <c r="L382" s="24"/>
      <c r="M382" s="53"/>
      <c r="N382" s="56"/>
      <c r="P382" s="51"/>
      <c r="Q382" s="51"/>
      <c r="S382" s="51"/>
      <c r="T382" s="51"/>
      <c r="AF382" s="51"/>
      <c r="AG382" s="51"/>
      <c r="AH382" s="51"/>
      <c r="AI382" s="52"/>
      <c r="AJ382" s="52"/>
      <c r="AK382" s="52"/>
      <c r="AL382" s="51"/>
      <c r="AM382" s="51"/>
      <c r="AN382" s="51"/>
      <c r="AO382" s="52"/>
      <c r="AP382" s="52"/>
      <c r="AQ382" s="52"/>
      <c r="AR382" s="51"/>
      <c r="AS382" s="51"/>
      <c r="AT382" s="51"/>
      <c r="AU382" s="52"/>
      <c r="AV382" s="52"/>
      <c r="AW382" s="52"/>
    </row>
    <row r="383" spans="1:49" ht="13" x14ac:dyDescent="0.3">
      <c r="A383" s="23">
        <f>'4JSON'!A377</f>
        <v>10022</v>
      </c>
      <c r="B383" s="20" t="str">
        <f>'4JSON'!B377</f>
        <v>Marketing Managers</v>
      </c>
      <c r="C383" s="24" t="str">
        <f>UPPER('4JSON'!D377)</f>
        <v>DSI</v>
      </c>
      <c r="D383" s="24"/>
      <c r="E383" s="24"/>
      <c r="F383" s="24"/>
      <c r="G383" s="24"/>
      <c r="H383" s="24"/>
      <c r="I383" s="24"/>
      <c r="J383" s="24"/>
      <c r="K383" s="24"/>
      <c r="L383" s="24"/>
      <c r="M383" s="53"/>
      <c r="N383" s="56"/>
      <c r="P383" s="51"/>
      <c r="Q383" s="51"/>
      <c r="S383" s="51"/>
      <c r="T383" s="51"/>
      <c r="AF383" s="51"/>
      <c r="AG383" s="51"/>
      <c r="AH383" s="51"/>
      <c r="AI383" s="52"/>
      <c r="AJ383" s="52"/>
      <c r="AK383" s="52"/>
      <c r="AL383" s="51"/>
      <c r="AM383" s="51"/>
      <c r="AN383" s="51"/>
      <c r="AO383" s="52"/>
      <c r="AP383" s="52"/>
      <c r="AQ383" s="52"/>
      <c r="AR383" s="51"/>
      <c r="AS383" s="51"/>
      <c r="AT383" s="51"/>
      <c r="AU383" s="52"/>
      <c r="AV383" s="52"/>
      <c r="AW383" s="52"/>
    </row>
    <row r="384" spans="1:49" ht="13" x14ac:dyDescent="0.3">
      <c r="A384" s="23">
        <f>'4JSON'!A378</f>
        <v>10022</v>
      </c>
      <c r="B384" s="20" t="str">
        <f>'4JSON'!B378</f>
        <v>Public Relations Managers</v>
      </c>
      <c r="C384" s="24" t="str">
        <f>UPPER('4JSON'!D378)</f>
        <v>DSI</v>
      </c>
      <c r="D384" s="24"/>
      <c r="E384" s="24"/>
      <c r="F384" s="24"/>
      <c r="G384" s="24"/>
      <c r="H384" s="24"/>
      <c r="I384" s="24"/>
      <c r="J384" s="24"/>
      <c r="K384" s="24"/>
      <c r="L384" s="24"/>
      <c r="M384" s="53"/>
      <c r="N384" s="56"/>
      <c r="P384" s="51"/>
      <c r="Q384" s="51"/>
      <c r="S384" s="51"/>
      <c r="T384" s="51"/>
      <c r="AF384" s="51"/>
      <c r="AG384" s="51"/>
      <c r="AH384" s="51"/>
      <c r="AI384" s="52"/>
      <c r="AJ384" s="52"/>
      <c r="AK384" s="52"/>
      <c r="AL384" s="51"/>
      <c r="AM384" s="51"/>
      <c r="AN384" s="51"/>
      <c r="AO384" s="52"/>
      <c r="AP384" s="52"/>
      <c r="AQ384" s="52"/>
      <c r="AR384" s="51"/>
      <c r="AS384" s="51"/>
      <c r="AT384" s="51"/>
      <c r="AU384" s="52"/>
      <c r="AV384" s="52"/>
      <c r="AW384" s="52"/>
    </row>
    <row r="385" spans="1:49" ht="13" x14ac:dyDescent="0.3">
      <c r="A385" s="23">
        <f>'4JSON'!A379</f>
        <v>60010</v>
      </c>
      <c r="B385" s="20" t="str">
        <f>'4JSON'!B379</f>
        <v>Sales Managers</v>
      </c>
      <c r="C385" s="24" t="str">
        <f>UPPER('4JSON'!D379)</f>
        <v>DSI</v>
      </c>
      <c r="D385" s="24"/>
      <c r="E385" s="24"/>
      <c r="F385" s="24"/>
      <c r="G385" s="24"/>
      <c r="H385" s="24"/>
      <c r="I385" s="24"/>
      <c r="J385" s="24"/>
      <c r="K385" s="24"/>
      <c r="L385" s="24"/>
      <c r="M385" s="53"/>
      <c r="N385" s="56"/>
      <c r="P385" s="51"/>
      <c r="Q385" s="51"/>
      <c r="S385" s="51"/>
      <c r="T385" s="51"/>
      <c r="AF385" s="51"/>
      <c r="AG385" s="51"/>
      <c r="AH385" s="51"/>
      <c r="AI385" s="52"/>
      <c r="AJ385" s="52"/>
      <c r="AK385" s="52"/>
      <c r="AL385" s="51"/>
      <c r="AM385" s="51"/>
      <c r="AN385" s="51"/>
      <c r="AO385" s="52"/>
      <c r="AP385" s="52"/>
      <c r="AQ385" s="52"/>
      <c r="AR385" s="51"/>
      <c r="AS385" s="51"/>
      <c r="AT385" s="51"/>
      <c r="AU385" s="52"/>
      <c r="AV385" s="52"/>
      <c r="AW385" s="52"/>
    </row>
    <row r="386" spans="1:49" ht="13" x14ac:dyDescent="0.3">
      <c r="A386" s="23">
        <f>'4JSON'!A380</f>
        <v>82010</v>
      </c>
      <c r="B386" s="20" t="str">
        <f>'4JSON'!B380</f>
        <v>Supervisors, Logging and Forestry</v>
      </c>
      <c r="C386" s="24" t="str">
        <f>UPPER('4JSON'!D380)</f>
        <v>DSI</v>
      </c>
      <c r="D386" s="24"/>
      <c r="E386" s="24"/>
      <c r="F386" s="24"/>
      <c r="G386" s="24"/>
      <c r="H386" s="24"/>
      <c r="I386" s="24"/>
      <c r="J386" s="24"/>
      <c r="K386" s="24"/>
      <c r="L386" s="24"/>
      <c r="M386" s="53"/>
      <c r="N386" s="56"/>
      <c r="P386" s="51"/>
      <c r="Q386" s="51"/>
      <c r="S386" s="51"/>
      <c r="T386" s="51"/>
      <c r="AF386" s="51"/>
      <c r="AG386" s="51"/>
      <c r="AH386" s="51"/>
      <c r="AI386" s="52"/>
      <c r="AJ386" s="52"/>
      <c r="AK386" s="52"/>
      <c r="AL386" s="51"/>
      <c r="AM386" s="51"/>
      <c r="AN386" s="51"/>
      <c r="AO386" s="52"/>
      <c r="AP386" s="52"/>
      <c r="AQ386" s="52"/>
      <c r="AR386" s="51"/>
      <c r="AS386" s="51"/>
      <c r="AT386" s="51"/>
      <c r="AU386" s="52"/>
      <c r="AV386" s="52"/>
      <c r="AW386" s="52"/>
    </row>
    <row r="387" spans="1:49" ht="13" x14ac:dyDescent="0.3">
      <c r="A387" s="23">
        <f>'4JSON'!A381</f>
        <v>82020</v>
      </c>
      <c r="B387" s="20" t="str">
        <f>'4JSON'!B381</f>
        <v>Supervisors, Mining and Quarrying</v>
      </c>
      <c r="C387" s="24" t="str">
        <f>UPPER('4JSON'!D381)</f>
        <v>DSI</v>
      </c>
      <c r="D387" s="24"/>
      <c r="E387" s="24"/>
      <c r="F387" s="24"/>
      <c r="G387" s="24"/>
      <c r="H387" s="24"/>
      <c r="I387" s="24"/>
      <c r="J387" s="24"/>
      <c r="K387" s="24"/>
      <c r="L387" s="24"/>
      <c r="M387" s="53"/>
      <c r="N387" s="56"/>
      <c r="P387" s="51"/>
      <c r="Q387" s="51"/>
      <c r="S387" s="51"/>
      <c r="T387" s="51"/>
      <c r="AF387" s="51"/>
      <c r="AG387" s="51"/>
      <c r="AH387" s="51"/>
      <c r="AI387" s="52"/>
      <c r="AJ387" s="52"/>
      <c r="AK387" s="52"/>
      <c r="AL387" s="51"/>
      <c r="AM387" s="51"/>
      <c r="AN387" s="51"/>
      <c r="AO387" s="52"/>
      <c r="AP387" s="52"/>
      <c r="AQ387" s="52"/>
      <c r="AR387" s="51"/>
      <c r="AS387" s="51"/>
      <c r="AT387" s="51"/>
      <c r="AU387" s="52"/>
      <c r="AV387" s="52"/>
      <c r="AW387" s="52"/>
    </row>
    <row r="388" spans="1:49" ht="13" x14ac:dyDescent="0.3">
      <c r="A388" s="23">
        <f>'4JSON'!A382</f>
        <v>51120</v>
      </c>
      <c r="B388" s="20" t="str">
        <f>'4JSON'!B382</f>
        <v>Art Directors</v>
      </c>
      <c r="C388" s="24" t="str">
        <f>UPPER('4JSON'!D382)</f>
        <v>IDS</v>
      </c>
      <c r="D388" s="24"/>
      <c r="E388" s="24"/>
      <c r="F388" s="24"/>
      <c r="G388" s="24"/>
      <c r="H388" s="24"/>
      <c r="I388" s="24"/>
      <c r="J388" s="24"/>
      <c r="K388" s="24"/>
      <c r="L388" s="24"/>
      <c r="M388" s="53"/>
      <c r="N388" s="56"/>
      <c r="P388" s="51"/>
      <c r="Q388" s="51"/>
      <c r="S388" s="51"/>
      <c r="T388" s="51"/>
      <c r="AF388" s="51"/>
      <c r="AG388" s="51"/>
      <c r="AH388" s="51"/>
      <c r="AI388" s="52"/>
      <c r="AJ388" s="52"/>
      <c r="AK388" s="52"/>
      <c r="AL388" s="51"/>
      <c r="AM388" s="51"/>
      <c r="AN388" s="51"/>
      <c r="AO388" s="52"/>
      <c r="AP388" s="52"/>
      <c r="AQ388" s="52"/>
      <c r="AR388" s="51"/>
      <c r="AS388" s="51"/>
      <c r="AT388" s="51"/>
      <c r="AU388" s="52"/>
      <c r="AV388" s="52"/>
      <c r="AW388" s="52"/>
    </row>
    <row r="389" spans="1:49" ht="13" x14ac:dyDescent="0.3">
      <c r="A389" s="23">
        <f>'4JSON'!A383</f>
        <v>51120</v>
      </c>
      <c r="B389" s="20" t="str">
        <f>'4JSON'!B383</f>
        <v>Choreographers</v>
      </c>
      <c r="C389" s="24" t="str">
        <f>UPPER('4JSON'!D383)</f>
        <v>IDS</v>
      </c>
      <c r="D389" s="24"/>
      <c r="E389" s="24"/>
      <c r="F389" s="24"/>
      <c r="G389" s="24"/>
      <c r="H389" s="24"/>
      <c r="I389" s="24"/>
      <c r="J389" s="24"/>
      <c r="K389" s="24"/>
      <c r="L389" s="24"/>
      <c r="M389" s="53"/>
      <c r="N389" s="56"/>
      <c r="P389" s="51"/>
      <c r="Q389" s="51"/>
      <c r="S389" s="51"/>
      <c r="T389" s="51"/>
      <c r="AF389" s="51"/>
      <c r="AG389" s="51"/>
      <c r="AH389" s="51"/>
      <c r="AI389" s="52"/>
      <c r="AJ389" s="52"/>
      <c r="AK389" s="52"/>
      <c r="AL389" s="51"/>
      <c r="AM389" s="51"/>
      <c r="AN389" s="51"/>
      <c r="AO389" s="52"/>
      <c r="AP389" s="52"/>
      <c r="AQ389" s="52"/>
      <c r="AR389" s="51"/>
      <c r="AS389" s="51"/>
      <c r="AT389" s="51"/>
      <c r="AU389" s="52"/>
      <c r="AV389" s="52"/>
      <c r="AW389" s="52"/>
    </row>
    <row r="390" spans="1:49" ht="13" x14ac:dyDescent="0.3">
      <c r="A390" s="23">
        <f>'4JSON'!A384</f>
        <v>41210</v>
      </c>
      <c r="B390" s="20" t="str">
        <f>'4JSON'!B384</f>
        <v>College and Other Vocational Instructors</v>
      </c>
      <c r="C390" s="24" t="str">
        <f>UPPER('4JSON'!D384)</f>
        <v>IDS</v>
      </c>
      <c r="D390" s="24"/>
      <c r="E390" s="24"/>
      <c r="F390" s="24"/>
      <c r="G390" s="24"/>
      <c r="H390" s="24"/>
      <c r="I390" s="24"/>
      <c r="J390" s="24"/>
      <c r="K390" s="24"/>
      <c r="L390" s="24"/>
      <c r="M390" s="53"/>
      <c r="N390" s="56"/>
      <c r="P390" s="51"/>
      <c r="Q390" s="51"/>
      <c r="S390" s="51"/>
      <c r="T390" s="51"/>
      <c r="AF390" s="51"/>
      <c r="AG390" s="51"/>
      <c r="AH390" s="51"/>
      <c r="AI390" s="52"/>
      <c r="AJ390" s="52"/>
      <c r="AK390" s="52"/>
      <c r="AL390" s="51"/>
      <c r="AM390" s="51"/>
      <c r="AN390" s="51"/>
      <c r="AO390" s="52"/>
      <c r="AP390" s="52"/>
      <c r="AQ390" s="52"/>
      <c r="AR390" s="51"/>
      <c r="AS390" s="51"/>
      <c r="AT390" s="51"/>
      <c r="AU390" s="52"/>
      <c r="AV390" s="52"/>
      <c r="AW390" s="52"/>
    </row>
    <row r="391" spans="1:49" ht="13" x14ac:dyDescent="0.3">
      <c r="A391" s="23">
        <f>'4JSON'!A385</f>
        <v>50012</v>
      </c>
      <c r="B391" s="20" t="str">
        <f>'4JSON'!B385</f>
        <v>Directors</v>
      </c>
      <c r="C391" s="24" t="str">
        <f>UPPER('4JSON'!D385)</f>
        <v>IDS</v>
      </c>
      <c r="D391" s="24"/>
      <c r="E391" s="24"/>
      <c r="F391" s="24"/>
      <c r="G391" s="24"/>
      <c r="H391" s="24"/>
      <c r="I391" s="24"/>
      <c r="J391" s="24"/>
      <c r="K391" s="24"/>
      <c r="L391" s="24"/>
      <c r="M391" s="53"/>
      <c r="N391" s="56"/>
      <c r="P391" s="51"/>
      <c r="Q391" s="51"/>
      <c r="S391" s="51"/>
      <c r="T391" s="51"/>
      <c r="AF391" s="51"/>
      <c r="AG391" s="51"/>
      <c r="AH391" s="51"/>
      <c r="AI391" s="52"/>
      <c r="AJ391" s="52"/>
      <c r="AK391" s="52"/>
      <c r="AL391" s="51"/>
      <c r="AM391" s="51"/>
      <c r="AN391" s="51"/>
      <c r="AO391" s="52"/>
      <c r="AP391" s="52"/>
      <c r="AQ391" s="52"/>
      <c r="AR391" s="51"/>
      <c r="AS391" s="51"/>
      <c r="AT391" s="51"/>
      <c r="AU391" s="52"/>
      <c r="AV391" s="52"/>
      <c r="AW391" s="52"/>
    </row>
    <row r="392" spans="1:49" ht="13" x14ac:dyDescent="0.3">
      <c r="A392" s="23">
        <f>'4JSON'!A386</f>
        <v>72024</v>
      </c>
      <c r="B392" s="20" t="str">
        <f>'4JSON'!B386</f>
        <v>Supervisors, Motor Transport and Other Ground Transit Operators</v>
      </c>
      <c r="C392" s="24" t="str">
        <f>UPPER('4JSON'!D386)</f>
        <v>DIM</v>
      </c>
      <c r="D392" s="24"/>
      <c r="E392" s="24"/>
      <c r="F392" s="24"/>
      <c r="G392" s="24"/>
      <c r="H392" s="24"/>
      <c r="I392" s="24"/>
      <c r="J392" s="24"/>
      <c r="K392" s="24"/>
      <c r="L392" s="24"/>
      <c r="M392" s="53"/>
      <c r="N392" s="56"/>
      <c r="P392" s="51"/>
      <c r="Q392" s="51"/>
      <c r="S392" s="51"/>
      <c r="T392" s="51"/>
      <c r="AF392" s="51"/>
      <c r="AG392" s="51"/>
      <c r="AH392" s="51"/>
      <c r="AI392" s="52"/>
      <c r="AJ392" s="52"/>
      <c r="AK392" s="52"/>
      <c r="AL392" s="51"/>
      <c r="AM392" s="51"/>
      <c r="AN392" s="51"/>
      <c r="AO392" s="52"/>
      <c r="AP392" s="52"/>
      <c r="AQ392" s="52"/>
      <c r="AR392" s="51"/>
      <c r="AS392" s="51"/>
      <c r="AT392" s="51"/>
      <c r="AU392" s="52"/>
      <c r="AV392" s="52"/>
      <c r="AW392" s="52"/>
    </row>
    <row r="393" spans="1:49" ht="13" x14ac:dyDescent="0.3">
      <c r="A393" s="23">
        <f>'4JSON'!A387</f>
        <v>92020</v>
      </c>
      <c r="B393" s="20" t="str">
        <f>'4JSON'!B387</f>
        <v>Supervisors, Motor Vehicle Assembling</v>
      </c>
      <c r="C393" s="24" t="str">
        <f>UPPER('4JSON'!D387)</f>
        <v>DIM</v>
      </c>
      <c r="D393" s="24"/>
      <c r="E393" s="24"/>
      <c r="F393" s="24"/>
      <c r="G393" s="24"/>
      <c r="H393" s="24"/>
      <c r="I393" s="24"/>
      <c r="J393" s="24"/>
      <c r="K393" s="24"/>
      <c r="L393" s="24"/>
      <c r="M393" s="53"/>
      <c r="N393" s="56"/>
      <c r="P393" s="51"/>
      <c r="Q393" s="51"/>
      <c r="S393" s="51"/>
      <c r="T393" s="51"/>
      <c r="AF393" s="51"/>
      <c r="AG393" s="51"/>
      <c r="AH393" s="51"/>
      <c r="AI393" s="52"/>
      <c r="AJ393" s="52"/>
      <c r="AK393" s="52"/>
      <c r="AL393" s="51"/>
      <c r="AM393" s="51"/>
      <c r="AN393" s="51"/>
      <c r="AO393" s="52"/>
      <c r="AP393" s="52"/>
      <c r="AQ393" s="52"/>
      <c r="AR393" s="51"/>
      <c r="AS393" s="51"/>
      <c r="AT393" s="51"/>
      <c r="AU393" s="52"/>
      <c r="AV393" s="52"/>
      <c r="AW393" s="52"/>
    </row>
    <row r="394" spans="1:49" ht="13" x14ac:dyDescent="0.3">
      <c r="A394" s="23">
        <f>'4JSON'!A388</f>
        <v>92011</v>
      </c>
      <c r="B394" s="20" t="str">
        <f>'4JSON'!B388</f>
        <v>Supervisors, Petroleum, Gas and Chemical Processing and Utilities</v>
      </c>
      <c r="C394" s="24" t="str">
        <f>UPPER('4JSON'!D388)</f>
        <v>DIM</v>
      </c>
      <c r="D394" s="24"/>
      <c r="E394" s="24"/>
      <c r="F394" s="24"/>
      <c r="G394" s="24"/>
      <c r="H394" s="24"/>
      <c r="I394" s="24"/>
      <c r="J394" s="24"/>
      <c r="K394" s="24"/>
      <c r="L394" s="24"/>
      <c r="M394" s="53"/>
      <c r="N394" s="56"/>
      <c r="P394" s="51"/>
      <c r="Q394" s="51"/>
      <c r="S394" s="51"/>
      <c r="T394" s="51"/>
      <c r="AF394" s="51"/>
      <c r="AG394" s="51"/>
      <c r="AH394" s="51"/>
      <c r="AI394" s="52"/>
      <c r="AJ394" s="52"/>
      <c r="AK394" s="52"/>
      <c r="AL394" s="51"/>
      <c r="AM394" s="51"/>
      <c r="AN394" s="51"/>
      <c r="AO394" s="52"/>
      <c r="AP394" s="52"/>
      <c r="AQ394" s="52"/>
      <c r="AR394" s="51"/>
      <c r="AS394" s="51"/>
      <c r="AT394" s="51"/>
      <c r="AU394" s="52"/>
      <c r="AV394" s="52"/>
      <c r="AW394" s="52"/>
    </row>
    <row r="395" spans="1:49" ht="13" x14ac:dyDescent="0.3">
      <c r="A395" s="23">
        <f>'4JSON'!A389</f>
        <v>72023</v>
      </c>
      <c r="B395" s="20" t="str">
        <f>'4JSON'!B389</f>
        <v>Supervisors, Railway Transport Operations</v>
      </c>
      <c r="C395" s="24" t="str">
        <f>UPPER('4JSON'!D389)</f>
        <v>DIM</v>
      </c>
      <c r="D395" s="24"/>
      <c r="E395" s="24"/>
      <c r="F395" s="24"/>
      <c r="G395" s="24"/>
      <c r="H395" s="24"/>
      <c r="I395" s="24"/>
      <c r="J395" s="24"/>
      <c r="K395" s="24"/>
      <c r="L395" s="24"/>
      <c r="M395" s="53"/>
      <c r="N395" s="56"/>
      <c r="P395" s="51"/>
      <c r="Q395" s="51"/>
      <c r="S395" s="51"/>
      <c r="T395" s="51"/>
      <c r="AF395" s="51"/>
      <c r="AG395" s="51"/>
      <c r="AH395" s="51"/>
      <c r="AI395" s="52"/>
      <c r="AJ395" s="52"/>
      <c r="AK395" s="52"/>
      <c r="AL395" s="51"/>
      <c r="AM395" s="51"/>
      <c r="AN395" s="51"/>
      <c r="AO395" s="52"/>
      <c r="AP395" s="52"/>
      <c r="AQ395" s="52"/>
      <c r="AR395" s="51"/>
      <c r="AS395" s="51"/>
      <c r="AT395" s="51"/>
      <c r="AU395" s="52"/>
      <c r="AV395" s="52"/>
      <c r="AW395" s="52"/>
    </row>
    <row r="396" spans="1:49" ht="13" x14ac:dyDescent="0.3">
      <c r="A396" s="23">
        <f>'4JSON'!A390</f>
        <v>21222</v>
      </c>
      <c r="B396" s="20" t="str">
        <f>'4JSON'!B390</f>
        <v>Systems Auditors</v>
      </c>
      <c r="C396" s="24" t="str">
        <f>UPPER('4JSON'!D390)</f>
        <v>MDI</v>
      </c>
      <c r="D396" s="24"/>
      <c r="E396" s="24"/>
      <c r="F396" s="24"/>
      <c r="G396" s="24"/>
      <c r="H396" s="24"/>
      <c r="I396" s="24"/>
      <c r="J396" s="24"/>
      <c r="K396" s="24"/>
      <c r="L396" s="24"/>
      <c r="M396" s="53"/>
      <c r="N396" s="56"/>
      <c r="P396" s="51"/>
      <c r="Q396" s="51"/>
      <c r="S396" s="51"/>
      <c r="T396" s="51"/>
      <c r="AF396" s="51"/>
      <c r="AG396" s="51"/>
      <c r="AH396" s="51"/>
      <c r="AI396" s="52"/>
      <c r="AJ396" s="52"/>
      <c r="AK396" s="52"/>
      <c r="AL396" s="51"/>
      <c r="AM396" s="51"/>
      <c r="AN396" s="51"/>
      <c r="AO396" s="52"/>
      <c r="AP396" s="52"/>
      <c r="AQ396" s="52"/>
      <c r="AR396" s="51"/>
      <c r="AS396" s="51"/>
      <c r="AT396" s="51"/>
      <c r="AU396" s="52"/>
      <c r="AV396" s="52"/>
      <c r="AW396" s="52"/>
    </row>
    <row r="397" spans="1:49" ht="13" x14ac:dyDescent="0.3">
      <c r="A397" s="23">
        <f>'4JSON'!A391</f>
        <v>12200</v>
      </c>
      <c r="B397" s="20" t="str">
        <f>'4JSON'!B391</f>
        <v>Bookkeepers</v>
      </c>
      <c r="C397" s="24" t="str">
        <f>UPPER('4JSON'!D391)</f>
        <v>MDI</v>
      </c>
      <c r="D397" s="24"/>
      <c r="E397" s="24"/>
      <c r="F397" s="24"/>
      <c r="G397" s="24"/>
      <c r="H397" s="24"/>
      <c r="I397" s="24"/>
      <c r="J397" s="24"/>
      <c r="K397" s="24"/>
      <c r="L397" s="24"/>
      <c r="M397" s="53"/>
      <c r="N397" s="56"/>
      <c r="P397" s="51"/>
      <c r="Q397" s="51"/>
      <c r="S397" s="51"/>
      <c r="T397" s="51"/>
      <c r="AF397" s="51"/>
      <c r="AG397" s="51"/>
      <c r="AH397" s="51"/>
      <c r="AI397" s="52"/>
      <c r="AJ397" s="52"/>
      <c r="AK397" s="52"/>
      <c r="AL397" s="51"/>
      <c r="AM397" s="51"/>
      <c r="AN397" s="51"/>
      <c r="AO397" s="52"/>
      <c r="AP397" s="52"/>
      <c r="AQ397" s="52"/>
      <c r="AR397" s="51"/>
      <c r="AS397" s="51"/>
      <c r="AT397" s="51"/>
      <c r="AU397" s="52"/>
      <c r="AV397" s="52"/>
      <c r="AW397" s="52"/>
    </row>
    <row r="398" spans="1:49" ht="13" x14ac:dyDescent="0.3">
      <c r="A398" s="23">
        <f>'4JSON'!A392</f>
        <v>53200</v>
      </c>
      <c r="B398" s="20" t="str">
        <f>'4JSON'!B392</f>
        <v>Athletes</v>
      </c>
      <c r="C398" s="24" t="str">
        <f>UPPER('4JSON'!D392)</f>
        <v>MDI</v>
      </c>
      <c r="D398" s="24"/>
      <c r="E398" s="24"/>
      <c r="F398" s="24"/>
      <c r="G398" s="24"/>
      <c r="H398" s="24"/>
      <c r="I398" s="24"/>
      <c r="J398" s="24"/>
      <c r="K398" s="24"/>
      <c r="L398" s="24"/>
      <c r="M398" s="53"/>
      <c r="N398" s="56"/>
      <c r="P398" s="51"/>
      <c r="Q398" s="51"/>
      <c r="S398" s="51"/>
      <c r="T398" s="51"/>
      <c r="AF398" s="51"/>
      <c r="AG398" s="51"/>
      <c r="AH398" s="51"/>
      <c r="AI398" s="52"/>
      <c r="AJ398" s="52"/>
      <c r="AK398" s="52"/>
      <c r="AL398" s="51"/>
      <c r="AM398" s="51"/>
      <c r="AN398" s="51"/>
      <c r="AO398" s="52"/>
      <c r="AP398" s="52"/>
      <c r="AQ398" s="52"/>
      <c r="AR398" s="51"/>
      <c r="AS398" s="51"/>
      <c r="AT398" s="51"/>
      <c r="AU398" s="52"/>
      <c r="AV398" s="52"/>
      <c r="AW398" s="52"/>
    </row>
    <row r="399" spans="1:49" ht="13" x14ac:dyDescent="0.3">
      <c r="A399" s="23">
        <f>'4JSON'!A393</f>
        <v>11100</v>
      </c>
      <c r="B399" s="20" t="str">
        <f>'4JSON'!B393</f>
        <v>Accountants</v>
      </c>
      <c r="C399" s="24" t="str">
        <f>UPPER('4JSON'!D393)</f>
        <v>MID</v>
      </c>
      <c r="D399" s="24"/>
      <c r="E399" s="24"/>
      <c r="F399" s="24"/>
      <c r="G399" s="24"/>
      <c r="H399" s="24"/>
      <c r="I399" s="24"/>
      <c r="J399" s="24"/>
      <c r="K399" s="24"/>
      <c r="L399" s="24"/>
      <c r="M399" s="53"/>
      <c r="N399" s="56"/>
      <c r="P399" s="51"/>
      <c r="Q399" s="51"/>
      <c r="S399" s="51"/>
      <c r="T399" s="51"/>
      <c r="AF399" s="51"/>
      <c r="AG399" s="51"/>
      <c r="AH399" s="51"/>
      <c r="AI399" s="52"/>
      <c r="AJ399" s="52"/>
      <c r="AK399" s="52"/>
      <c r="AL399" s="51"/>
      <c r="AM399" s="51"/>
      <c r="AN399" s="51"/>
      <c r="AO399" s="52"/>
      <c r="AP399" s="52"/>
      <c r="AQ399" s="52"/>
      <c r="AR399" s="51"/>
      <c r="AS399" s="51"/>
      <c r="AT399" s="51"/>
      <c r="AU399" s="52"/>
      <c r="AV399" s="52"/>
      <c r="AW399" s="52"/>
    </row>
    <row r="400" spans="1:49" ht="13" x14ac:dyDescent="0.3">
      <c r="A400" s="23">
        <f>'4JSON'!A394</f>
        <v>31120</v>
      </c>
      <c r="B400" s="20" t="str">
        <f>'4JSON'!B394</f>
        <v>Community Pharmacists and Hospital Pharmacists</v>
      </c>
      <c r="C400" s="24" t="str">
        <f>UPPER('4JSON'!D394)</f>
        <v>MID</v>
      </c>
      <c r="D400" s="24"/>
      <c r="E400" s="24"/>
      <c r="F400" s="24"/>
      <c r="G400" s="24"/>
      <c r="H400" s="24"/>
      <c r="I400" s="24"/>
      <c r="J400" s="24"/>
      <c r="K400" s="24"/>
      <c r="L400" s="24"/>
      <c r="M400" s="53"/>
      <c r="N400" s="56"/>
      <c r="P400" s="51"/>
      <c r="Q400" s="51"/>
      <c r="S400" s="51"/>
      <c r="T400" s="51"/>
      <c r="AF400" s="51"/>
      <c r="AG400" s="51"/>
      <c r="AH400" s="51"/>
      <c r="AI400" s="52"/>
      <c r="AJ400" s="52"/>
      <c r="AK400" s="52"/>
      <c r="AL400" s="51"/>
      <c r="AM400" s="51"/>
      <c r="AN400" s="51"/>
      <c r="AO400" s="52"/>
      <c r="AP400" s="52"/>
      <c r="AQ400" s="52"/>
      <c r="AR400" s="51"/>
      <c r="AS400" s="51"/>
      <c r="AT400" s="51"/>
      <c r="AU400" s="52"/>
      <c r="AV400" s="52"/>
      <c r="AW400" s="52"/>
    </row>
    <row r="401" spans="1:49" ht="13" x14ac:dyDescent="0.3">
      <c r="A401" s="23">
        <f>'4JSON'!A395</f>
        <v>22303</v>
      </c>
      <c r="B401" s="20" t="str">
        <f>'4JSON'!B395</f>
        <v>Construction Estimators</v>
      </c>
      <c r="C401" s="24" t="str">
        <f>UPPER('4JSON'!D395)</f>
        <v>MID</v>
      </c>
      <c r="D401" s="24"/>
      <c r="E401" s="24"/>
      <c r="F401" s="24"/>
      <c r="G401" s="24"/>
      <c r="H401" s="24"/>
      <c r="I401" s="24"/>
      <c r="J401" s="24"/>
      <c r="K401" s="24"/>
      <c r="L401" s="24"/>
      <c r="M401" s="53"/>
      <c r="N401" s="56"/>
      <c r="P401" s="51"/>
      <c r="Q401" s="51"/>
      <c r="S401" s="51"/>
      <c r="T401" s="51"/>
      <c r="AF401" s="51"/>
      <c r="AG401" s="51"/>
      <c r="AH401" s="51"/>
      <c r="AI401" s="52"/>
      <c r="AJ401" s="52"/>
      <c r="AK401" s="52"/>
      <c r="AL401" s="51"/>
      <c r="AM401" s="51"/>
      <c r="AN401" s="51"/>
      <c r="AO401" s="52"/>
      <c r="AP401" s="52"/>
      <c r="AQ401" s="52"/>
      <c r="AR401" s="51"/>
      <c r="AS401" s="51"/>
      <c r="AT401" s="51"/>
      <c r="AU401" s="52"/>
      <c r="AV401" s="52"/>
      <c r="AW401" s="52"/>
    </row>
    <row r="402" spans="1:49" ht="13" x14ac:dyDescent="0.3">
      <c r="A402" s="23">
        <f>'4JSON'!A396</f>
        <v>12104</v>
      </c>
      <c r="B402" s="20" t="str">
        <f>'4JSON'!B396</f>
        <v>Excise Tax Revenue Officers</v>
      </c>
      <c r="C402" s="24" t="str">
        <f>UPPER('4JSON'!D396)</f>
        <v>MID</v>
      </c>
      <c r="D402" s="24"/>
      <c r="E402" s="24"/>
      <c r="F402" s="24"/>
      <c r="G402" s="24"/>
      <c r="H402" s="24"/>
      <c r="I402" s="24"/>
      <c r="J402" s="24"/>
      <c r="K402" s="24"/>
      <c r="L402" s="24"/>
      <c r="M402" s="53"/>
      <c r="N402" s="56"/>
      <c r="P402" s="51"/>
      <c r="Q402" s="51"/>
      <c r="S402" s="51"/>
      <c r="T402" s="51"/>
      <c r="AF402" s="51"/>
      <c r="AG402" s="51"/>
      <c r="AH402" s="51"/>
      <c r="AI402" s="52"/>
      <c r="AJ402" s="52"/>
      <c r="AK402" s="52"/>
      <c r="AL402" s="51"/>
      <c r="AM402" s="51"/>
      <c r="AN402" s="51"/>
      <c r="AO402" s="52"/>
      <c r="AP402" s="52"/>
      <c r="AQ402" s="52"/>
      <c r="AR402" s="51"/>
      <c r="AS402" s="51"/>
      <c r="AT402" s="51"/>
      <c r="AU402" s="52"/>
      <c r="AV402" s="52"/>
      <c r="AW402" s="52"/>
    </row>
    <row r="403" spans="1:49" ht="13" x14ac:dyDescent="0.3">
      <c r="A403" s="23">
        <f>'4JSON'!A397</f>
        <v>11109</v>
      </c>
      <c r="B403" s="20" t="str">
        <f>'4JSON'!B397</f>
        <v>Financial Examiners and Inspectors</v>
      </c>
      <c r="C403" s="24" t="str">
        <f>UPPER('4JSON'!D397)</f>
        <v>MID</v>
      </c>
      <c r="D403" s="24"/>
      <c r="E403" s="24"/>
      <c r="F403" s="24"/>
      <c r="G403" s="24"/>
      <c r="H403" s="24"/>
      <c r="I403" s="24"/>
      <c r="J403" s="24"/>
      <c r="K403" s="24"/>
      <c r="L403" s="24"/>
      <c r="M403" s="53"/>
      <c r="N403" s="56"/>
      <c r="P403" s="51"/>
      <c r="Q403" s="51"/>
      <c r="S403" s="51"/>
      <c r="T403" s="51"/>
      <c r="AF403" s="51"/>
      <c r="AG403" s="51"/>
      <c r="AH403" s="51"/>
      <c r="AI403" s="52"/>
      <c r="AJ403" s="52"/>
      <c r="AK403" s="52"/>
      <c r="AL403" s="51"/>
      <c r="AM403" s="51"/>
      <c r="AN403" s="51"/>
      <c r="AO403" s="52"/>
      <c r="AP403" s="52"/>
      <c r="AQ403" s="52"/>
      <c r="AR403" s="51"/>
      <c r="AS403" s="51"/>
      <c r="AT403" s="51"/>
      <c r="AU403" s="52"/>
      <c r="AV403" s="52"/>
      <c r="AW403" s="52"/>
    </row>
    <row r="404" spans="1:49" ht="13" x14ac:dyDescent="0.3">
      <c r="A404" s="23">
        <f>'4JSON'!A398</f>
        <v>11109</v>
      </c>
      <c r="B404" s="20" t="str">
        <f>'4JSON'!B398</f>
        <v>Financial Investigators</v>
      </c>
      <c r="C404" s="24" t="str">
        <f>UPPER('4JSON'!D398)</f>
        <v>MID</v>
      </c>
      <c r="D404" s="24"/>
      <c r="E404" s="24"/>
      <c r="F404" s="24"/>
      <c r="G404" s="24"/>
      <c r="H404" s="24"/>
      <c r="I404" s="24"/>
      <c r="J404" s="24"/>
      <c r="K404" s="24"/>
      <c r="L404" s="24"/>
      <c r="M404" s="53"/>
      <c r="N404" s="56"/>
      <c r="P404" s="51"/>
      <c r="Q404" s="51"/>
      <c r="S404" s="51"/>
      <c r="T404" s="51"/>
      <c r="AF404" s="51"/>
      <c r="AG404" s="51"/>
      <c r="AH404" s="51"/>
      <c r="AI404" s="52"/>
      <c r="AJ404" s="52"/>
      <c r="AK404" s="52"/>
      <c r="AL404" s="51"/>
      <c r="AM404" s="51"/>
      <c r="AN404" s="51"/>
      <c r="AO404" s="52"/>
      <c r="AP404" s="52"/>
      <c r="AQ404" s="52"/>
      <c r="AR404" s="51"/>
      <c r="AS404" s="51"/>
      <c r="AT404" s="51"/>
      <c r="AU404" s="52"/>
      <c r="AV404" s="52"/>
      <c r="AW404" s="52"/>
    </row>
    <row r="405" spans="1:49" ht="13" x14ac:dyDescent="0.3">
      <c r="A405" s="23">
        <f>'4JSON'!A399</f>
        <v>11102</v>
      </c>
      <c r="B405" s="20" t="str">
        <f>'4JSON'!B399</f>
        <v>Financial Planners</v>
      </c>
      <c r="C405" s="24" t="str">
        <f>UPPER('4JSON'!D399)</f>
        <v>MID</v>
      </c>
      <c r="D405" s="24"/>
      <c r="E405" s="24"/>
      <c r="F405" s="24"/>
      <c r="G405" s="24"/>
      <c r="H405" s="24"/>
      <c r="I405" s="24"/>
      <c r="J405" s="24"/>
      <c r="K405" s="24"/>
      <c r="L405" s="24"/>
      <c r="M405" s="53"/>
      <c r="N405" s="56"/>
      <c r="P405" s="51"/>
      <c r="Q405" s="51"/>
      <c r="S405" s="51"/>
      <c r="T405" s="51"/>
      <c r="AF405" s="51"/>
      <c r="AG405" s="51"/>
      <c r="AH405" s="51"/>
      <c r="AI405" s="52"/>
      <c r="AJ405" s="52"/>
      <c r="AK405" s="52"/>
      <c r="AL405" s="51"/>
      <c r="AM405" s="51"/>
      <c r="AN405" s="51"/>
      <c r="AO405" s="52"/>
      <c r="AP405" s="52"/>
      <c r="AQ405" s="52"/>
      <c r="AR405" s="51"/>
      <c r="AS405" s="51"/>
      <c r="AT405" s="51"/>
      <c r="AU405" s="52"/>
      <c r="AV405" s="52"/>
      <c r="AW405" s="52"/>
    </row>
    <row r="406" spans="1:49" ht="13" x14ac:dyDescent="0.3">
      <c r="A406" s="23">
        <f>'4JSON'!A400</f>
        <v>21120</v>
      </c>
      <c r="B406" s="20" t="str">
        <f>'4JSON'!B400</f>
        <v>Inspectors in Public and Environmental Health and Occupational Health and Safety</v>
      </c>
      <c r="C406" s="24" t="str">
        <f>UPPER('4JSON'!D400)</f>
        <v>MID</v>
      </c>
      <c r="D406" s="24"/>
      <c r="E406" s="24"/>
      <c r="F406" s="24"/>
      <c r="G406" s="24"/>
      <c r="H406" s="24"/>
      <c r="I406" s="24"/>
      <c r="J406" s="24"/>
      <c r="K406" s="24"/>
      <c r="L406" s="24"/>
      <c r="M406" s="53"/>
      <c r="N406" s="56"/>
      <c r="P406" s="51"/>
      <c r="Q406" s="51"/>
      <c r="S406" s="51"/>
      <c r="T406" s="51"/>
      <c r="AF406" s="51"/>
      <c r="AG406" s="51"/>
      <c r="AH406" s="51"/>
      <c r="AI406" s="52"/>
      <c r="AJ406" s="52"/>
      <c r="AK406" s="52"/>
      <c r="AL406" s="51"/>
      <c r="AM406" s="51"/>
      <c r="AN406" s="51"/>
      <c r="AO406" s="52"/>
      <c r="AP406" s="52"/>
      <c r="AQ406" s="52"/>
      <c r="AR406" s="51"/>
      <c r="AS406" s="51"/>
      <c r="AT406" s="51"/>
      <c r="AU406" s="52"/>
      <c r="AV406" s="52"/>
      <c r="AW406" s="52"/>
    </row>
    <row r="407" spans="1:49" ht="13" x14ac:dyDescent="0.3">
      <c r="A407" s="23">
        <f>'4JSON'!A401</f>
        <v>41101</v>
      </c>
      <c r="B407" s="20" t="str">
        <f>'4JSON'!B401</f>
        <v>Lawyers and Quebec Notaries</v>
      </c>
      <c r="C407" s="24" t="str">
        <f>UPPER('4JSON'!D401)</f>
        <v>MID</v>
      </c>
      <c r="D407" s="24"/>
      <c r="E407" s="24"/>
      <c r="F407" s="24"/>
      <c r="G407" s="24"/>
      <c r="H407" s="24"/>
      <c r="I407" s="24"/>
      <c r="J407" s="24"/>
      <c r="K407" s="24"/>
      <c r="L407" s="24"/>
      <c r="M407" s="53"/>
      <c r="N407" s="56"/>
      <c r="P407" s="51"/>
      <c r="Q407" s="51"/>
      <c r="S407" s="51"/>
      <c r="T407" s="51"/>
      <c r="AF407" s="51"/>
      <c r="AG407" s="51"/>
      <c r="AH407" s="51"/>
      <c r="AI407" s="52"/>
      <c r="AJ407" s="52"/>
      <c r="AK407" s="52"/>
      <c r="AL407" s="51"/>
      <c r="AM407" s="51"/>
      <c r="AN407" s="51"/>
      <c r="AO407" s="52"/>
      <c r="AP407" s="52"/>
      <c r="AQ407" s="52"/>
      <c r="AR407" s="51"/>
      <c r="AS407" s="51"/>
      <c r="AT407" s="51"/>
      <c r="AU407" s="52"/>
      <c r="AV407" s="52"/>
      <c r="AW407" s="52"/>
    </row>
    <row r="408" spans="1:49" ht="13" x14ac:dyDescent="0.3">
      <c r="A408" s="23">
        <f>'4JSON'!A402</f>
        <v>11109</v>
      </c>
      <c r="B408" s="20" t="str">
        <f>'4JSON'!B402</f>
        <v>Mortgage Brokers</v>
      </c>
      <c r="C408" s="24" t="str">
        <f>UPPER('4JSON'!D402)</f>
        <v>MID</v>
      </c>
      <c r="D408" s="24"/>
      <c r="E408" s="24"/>
      <c r="F408" s="24"/>
      <c r="G408" s="24"/>
      <c r="H408" s="24"/>
      <c r="I408" s="24"/>
      <c r="J408" s="24"/>
      <c r="K408" s="24"/>
      <c r="L408" s="24"/>
      <c r="M408" s="53"/>
      <c r="N408" s="56"/>
      <c r="P408" s="51"/>
      <c r="Q408" s="51"/>
      <c r="S408" s="51"/>
      <c r="T408" s="51"/>
      <c r="AF408" s="51"/>
      <c r="AG408" s="51"/>
      <c r="AH408" s="51"/>
      <c r="AI408" s="52"/>
      <c r="AJ408" s="52"/>
      <c r="AK408" s="52"/>
      <c r="AL408" s="51"/>
      <c r="AM408" s="51"/>
      <c r="AN408" s="51"/>
      <c r="AO408" s="52"/>
      <c r="AP408" s="52"/>
      <c r="AQ408" s="52"/>
      <c r="AR408" s="51"/>
      <c r="AS408" s="51"/>
      <c r="AT408" s="51"/>
      <c r="AU408" s="52"/>
      <c r="AV408" s="52"/>
      <c r="AW408" s="52"/>
    </row>
    <row r="409" spans="1:49" ht="13" x14ac:dyDescent="0.3">
      <c r="A409" s="23">
        <f>'4JSON'!A403</f>
        <v>21220</v>
      </c>
      <c r="B409" s="20" t="str">
        <f>'4JSON'!B403</f>
        <v>Systems Security Analysts</v>
      </c>
      <c r="C409" s="24" t="str">
        <f>UPPER('4JSON'!D403)</f>
        <v>MID</v>
      </c>
      <c r="D409" s="24"/>
      <c r="E409" s="24"/>
      <c r="F409" s="24"/>
      <c r="G409" s="24"/>
      <c r="H409" s="24"/>
      <c r="I409" s="24"/>
      <c r="J409" s="24"/>
      <c r="K409" s="24"/>
      <c r="L409" s="24"/>
      <c r="M409" s="53"/>
      <c r="N409" s="56"/>
      <c r="P409" s="51"/>
      <c r="Q409" s="51"/>
      <c r="S409" s="51"/>
      <c r="T409" s="51"/>
      <c r="AF409" s="51"/>
      <c r="AG409" s="51"/>
      <c r="AH409" s="51"/>
      <c r="AI409" s="52"/>
      <c r="AJ409" s="52"/>
      <c r="AK409" s="52"/>
      <c r="AL409" s="51"/>
      <c r="AM409" s="51"/>
      <c r="AN409" s="51"/>
      <c r="AO409" s="52"/>
      <c r="AP409" s="52"/>
      <c r="AQ409" s="52"/>
      <c r="AR409" s="51"/>
      <c r="AS409" s="51"/>
      <c r="AT409" s="51"/>
      <c r="AU409" s="52"/>
      <c r="AV409" s="52"/>
      <c r="AW409" s="52"/>
    </row>
    <row r="410" spans="1:49" ht="13" x14ac:dyDescent="0.3">
      <c r="A410" s="23">
        <f>'4JSON'!A404</f>
        <v>11109</v>
      </c>
      <c r="B410" s="20" t="str">
        <f>'4JSON'!B404</f>
        <v>Trust Officers</v>
      </c>
      <c r="C410" s="24" t="str">
        <f>UPPER('4JSON'!D404)</f>
        <v>MID</v>
      </c>
      <c r="D410" s="24"/>
      <c r="E410" s="24"/>
      <c r="F410" s="24"/>
      <c r="G410" s="24"/>
      <c r="H410" s="24"/>
      <c r="I410" s="24"/>
      <c r="J410" s="24"/>
      <c r="K410" s="24"/>
      <c r="L410" s="24"/>
      <c r="M410" s="53"/>
      <c r="N410" s="56"/>
      <c r="P410" s="51"/>
      <c r="Q410" s="51"/>
      <c r="S410" s="51"/>
      <c r="T410" s="51"/>
      <c r="AF410" s="51"/>
      <c r="AG410" s="51"/>
      <c r="AH410" s="51"/>
      <c r="AI410" s="52"/>
      <c r="AJ410" s="52"/>
      <c r="AK410" s="52"/>
      <c r="AL410" s="51"/>
      <c r="AM410" s="51"/>
      <c r="AN410" s="51"/>
      <c r="AO410" s="52"/>
      <c r="AP410" s="52"/>
      <c r="AQ410" s="52"/>
      <c r="AR410" s="51"/>
      <c r="AS410" s="51"/>
      <c r="AT410" s="51"/>
      <c r="AU410" s="52"/>
      <c r="AV410" s="52"/>
      <c r="AW410" s="52"/>
    </row>
    <row r="411" spans="1:49" ht="13" x14ac:dyDescent="0.3">
      <c r="A411" s="23">
        <f>'4JSON'!A405</f>
        <v>12202</v>
      </c>
      <c r="B411" s="20" t="str">
        <f>'4JSON'!B405</f>
        <v>Underwriters</v>
      </c>
      <c r="C411" s="24" t="str">
        <f>UPPER('4JSON'!D405)</f>
        <v>MID</v>
      </c>
      <c r="D411" s="24"/>
      <c r="E411" s="24"/>
      <c r="F411" s="24"/>
      <c r="G411" s="24"/>
      <c r="H411" s="24"/>
      <c r="I411" s="24"/>
      <c r="J411" s="24"/>
      <c r="K411" s="24"/>
      <c r="L411" s="24"/>
      <c r="M411" s="53"/>
      <c r="N411" s="56"/>
      <c r="P411" s="51"/>
      <c r="Q411" s="51"/>
      <c r="S411" s="51"/>
      <c r="T411" s="51"/>
      <c r="AF411" s="51"/>
      <c r="AG411" s="51"/>
      <c r="AH411" s="51"/>
      <c r="AI411" s="52"/>
      <c r="AJ411" s="52"/>
      <c r="AK411" s="52"/>
      <c r="AL411" s="51"/>
      <c r="AM411" s="51"/>
      <c r="AN411" s="51"/>
      <c r="AO411" s="52"/>
      <c r="AP411" s="52"/>
      <c r="AQ411" s="52"/>
      <c r="AR411" s="51"/>
      <c r="AS411" s="51"/>
      <c r="AT411" s="51"/>
      <c r="AU411" s="52"/>
      <c r="AV411" s="52"/>
      <c r="AW411" s="52"/>
    </row>
    <row r="412" spans="1:49" ht="13" x14ac:dyDescent="0.3">
      <c r="A412" s="23">
        <f>'4JSON'!A406</f>
        <v>53121</v>
      </c>
      <c r="B412" s="20" t="str">
        <f>'4JSON'!B406</f>
        <v>Actors and Comedians</v>
      </c>
      <c r="C412" s="24" t="str">
        <f>UPPER('4JSON'!D406)</f>
        <v>MID</v>
      </c>
      <c r="D412" s="24"/>
      <c r="E412" s="24"/>
      <c r="F412" s="24"/>
      <c r="G412" s="24"/>
      <c r="H412" s="24"/>
      <c r="I412" s="24"/>
      <c r="J412" s="24"/>
      <c r="K412" s="24"/>
      <c r="L412" s="24"/>
      <c r="M412" s="53"/>
      <c r="N412" s="56"/>
      <c r="P412" s="51"/>
      <c r="Q412" s="51"/>
      <c r="S412" s="51"/>
      <c r="T412" s="51"/>
      <c r="AF412" s="51"/>
      <c r="AG412" s="51"/>
      <c r="AH412" s="51"/>
      <c r="AI412" s="52"/>
      <c r="AJ412" s="52"/>
      <c r="AK412" s="52"/>
      <c r="AL412" s="51"/>
      <c r="AM412" s="51"/>
      <c r="AN412" s="51"/>
      <c r="AO412" s="52"/>
      <c r="AP412" s="52"/>
      <c r="AQ412" s="52"/>
      <c r="AR412" s="51"/>
      <c r="AS412" s="51"/>
      <c r="AT412" s="51"/>
      <c r="AU412" s="52"/>
      <c r="AV412" s="52"/>
      <c r="AW412" s="52"/>
    </row>
    <row r="413" spans="1:49" ht="13" x14ac:dyDescent="0.3">
      <c r="A413" s="23">
        <f>'4JSON'!A407</f>
        <v>22110</v>
      </c>
      <c r="B413" s="20" t="str">
        <f>'4JSON'!B407</f>
        <v>Biological Technologists</v>
      </c>
      <c r="C413" s="24" t="str">
        <f>UPPER('4JSON'!D407)</f>
        <v>MID</v>
      </c>
      <c r="D413" s="24"/>
      <c r="E413" s="24"/>
      <c r="F413" s="24"/>
      <c r="G413" s="24"/>
      <c r="H413" s="24"/>
      <c r="I413" s="24"/>
      <c r="J413" s="24"/>
      <c r="K413" s="24"/>
      <c r="L413" s="24"/>
      <c r="M413" s="53"/>
      <c r="N413" s="56"/>
      <c r="P413" s="51"/>
      <c r="Q413" s="51"/>
      <c r="S413" s="51"/>
      <c r="T413" s="51"/>
      <c r="AF413" s="51"/>
      <c r="AG413" s="51"/>
      <c r="AH413" s="51"/>
      <c r="AI413" s="52"/>
      <c r="AJ413" s="52"/>
      <c r="AK413" s="52"/>
      <c r="AL413" s="51"/>
      <c r="AM413" s="51"/>
      <c r="AN413" s="51"/>
      <c r="AO413" s="52"/>
      <c r="AP413" s="52"/>
      <c r="AQ413" s="52"/>
      <c r="AR413" s="51"/>
      <c r="AS413" s="51"/>
      <c r="AT413" s="51"/>
      <c r="AU413" s="52"/>
      <c r="AV413" s="52"/>
      <c r="AW413" s="52"/>
    </row>
    <row r="414" spans="1:49" ht="13" x14ac:dyDescent="0.3">
      <c r="A414" s="23">
        <f>'4JSON'!A408</f>
        <v>22233</v>
      </c>
      <c r="B414" s="20" t="str">
        <f>'4JSON'!B408</f>
        <v>Construction Inspectors</v>
      </c>
      <c r="C414" s="24" t="str">
        <f>UPPER('4JSON'!D408)</f>
        <v>MID</v>
      </c>
      <c r="D414" s="24"/>
      <c r="E414" s="24"/>
      <c r="F414" s="24"/>
      <c r="G414" s="24"/>
      <c r="H414" s="24"/>
      <c r="I414" s="24"/>
      <c r="J414" s="24"/>
      <c r="K414" s="24"/>
      <c r="L414" s="24"/>
      <c r="M414" s="53"/>
      <c r="N414" s="56"/>
      <c r="P414" s="51"/>
      <c r="Q414" s="51"/>
      <c r="S414" s="51"/>
      <c r="T414" s="51"/>
      <c r="AF414" s="51"/>
      <c r="AG414" s="51"/>
      <c r="AH414" s="51"/>
      <c r="AI414" s="52"/>
      <c r="AJ414" s="52"/>
      <c r="AK414" s="52"/>
      <c r="AL414" s="51"/>
      <c r="AM414" s="51"/>
      <c r="AN414" s="51"/>
      <c r="AO414" s="52"/>
      <c r="AP414" s="52"/>
      <c r="AQ414" s="52"/>
      <c r="AR414" s="51"/>
      <c r="AS414" s="51"/>
      <c r="AT414" s="51"/>
      <c r="AU414" s="52"/>
      <c r="AV414" s="52"/>
      <c r="AW414" s="52"/>
    </row>
    <row r="415" spans="1:49" ht="13" x14ac:dyDescent="0.3">
      <c r="A415" s="23">
        <f>'4JSON'!A409</f>
        <v>94201</v>
      </c>
      <c r="B415" s="20" t="str">
        <f>'4JSON'!B409</f>
        <v>Electronics Inspectors</v>
      </c>
      <c r="C415" s="24" t="str">
        <f>UPPER('4JSON'!D409)</f>
        <v>MID</v>
      </c>
      <c r="D415" s="24"/>
      <c r="E415" s="24"/>
      <c r="F415" s="24"/>
      <c r="G415" s="24"/>
      <c r="H415" s="24"/>
      <c r="I415" s="24"/>
      <c r="J415" s="24"/>
      <c r="K415" s="24"/>
      <c r="L415" s="24"/>
      <c r="M415" s="53"/>
      <c r="N415" s="56"/>
      <c r="P415" s="51"/>
      <c r="Q415" s="51"/>
      <c r="S415" s="51"/>
      <c r="T415" s="51"/>
      <c r="AF415" s="51"/>
      <c r="AG415" s="51"/>
      <c r="AH415" s="51"/>
      <c r="AI415" s="52"/>
      <c r="AJ415" s="52"/>
      <c r="AK415" s="52"/>
      <c r="AL415" s="51"/>
      <c r="AM415" s="51"/>
      <c r="AN415" s="51"/>
      <c r="AO415" s="52"/>
      <c r="AP415" s="52"/>
      <c r="AQ415" s="52"/>
      <c r="AR415" s="51"/>
      <c r="AS415" s="51"/>
      <c r="AT415" s="51"/>
      <c r="AU415" s="52"/>
      <c r="AV415" s="52"/>
      <c r="AW415" s="52"/>
    </row>
    <row r="416" spans="1:49" ht="13" x14ac:dyDescent="0.3">
      <c r="A416" s="23">
        <f>'4JSON'!A410</f>
        <v>11101</v>
      </c>
      <c r="B416" s="20" t="str">
        <f>'4JSON'!B410</f>
        <v>Financial Analysts</v>
      </c>
      <c r="C416" s="24" t="str">
        <f>UPPER('4JSON'!D410)</f>
        <v>MID</v>
      </c>
      <c r="D416" s="24"/>
      <c r="E416" s="24"/>
      <c r="F416" s="24"/>
      <c r="G416" s="24"/>
      <c r="H416" s="24"/>
      <c r="I416" s="24"/>
      <c r="J416" s="24"/>
      <c r="K416" s="24"/>
      <c r="L416" s="24"/>
      <c r="M416" s="53"/>
      <c r="N416" s="56"/>
      <c r="P416" s="51"/>
      <c r="Q416" s="51"/>
      <c r="S416" s="51"/>
      <c r="T416" s="51"/>
      <c r="AF416" s="51"/>
      <c r="AG416" s="51"/>
      <c r="AH416" s="51"/>
      <c r="AI416" s="52"/>
      <c r="AJ416" s="52"/>
      <c r="AK416" s="52"/>
      <c r="AL416" s="51"/>
      <c r="AM416" s="51"/>
      <c r="AN416" s="51"/>
      <c r="AO416" s="52"/>
      <c r="AP416" s="52"/>
      <c r="AQ416" s="52"/>
      <c r="AR416" s="51"/>
      <c r="AS416" s="51"/>
      <c r="AT416" s="51"/>
      <c r="AU416" s="52"/>
      <c r="AV416" s="52"/>
      <c r="AW416" s="52"/>
    </row>
    <row r="417" spans="1:49" ht="13" x14ac:dyDescent="0.3">
      <c r="A417" s="23">
        <f>'4JSON'!A411</f>
        <v>94203</v>
      </c>
      <c r="B417" s="20" t="str">
        <f>'4JSON'!B411</f>
        <v>Inspectors, Industrial Electrical Motors and Transformers</v>
      </c>
      <c r="C417" s="24" t="str">
        <f>UPPER('4JSON'!D411)</f>
        <v>MID</v>
      </c>
      <c r="D417" s="24"/>
      <c r="E417" s="24"/>
      <c r="F417" s="24"/>
      <c r="G417" s="24"/>
      <c r="H417" s="24"/>
      <c r="I417" s="24"/>
      <c r="J417" s="24"/>
      <c r="K417" s="24"/>
      <c r="L417" s="24"/>
      <c r="M417" s="53"/>
      <c r="N417" s="56"/>
      <c r="P417" s="51"/>
      <c r="Q417" s="51"/>
      <c r="S417" s="51"/>
      <c r="T417" s="51"/>
      <c r="AF417" s="51"/>
      <c r="AG417" s="51"/>
      <c r="AH417" s="51"/>
      <c r="AI417" s="52"/>
      <c r="AJ417" s="52"/>
      <c r="AK417" s="52"/>
      <c r="AL417" s="51"/>
      <c r="AM417" s="51"/>
      <c r="AN417" s="51"/>
      <c r="AO417" s="52"/>
      <c r="AP417" s="52"/>
      <c r="AQ417" s="52"/>
      <c r="AR417" s="51"/>
      <c r="AS417" s="51"/>
      <c r="AT417" s="51"/>
      <c r="AU417" s="52"/>
      <c r="AV417" s="52"/>
      <c r="AW417" s="52"/>
    </row>
    <row r="418" spans="1:49" ht="13" x14ac:dyDescent="0.3">
      <c r="A418" s="23">
        <f>'4JSON'!A412</f>
        <v>11101</v>
      </c>
      <c r="B418" s="20" t="str">
        <f>'4JSON'!B412</f>
        <v>Investment Analysts</v>
      </c>
      <c r="C418" s="24" t="str">
        <f>UPPER('4JSON'!D412)</f>
        <v>MID</v>
      </c>
      <c r="D418" s="24"/>
      <c r="E418" s="24"/>
      <c r="F418" s="24"/>
      <c r="G418" s="24"/>
      <c r="H418" s="24"/>
      <c r="I418" s="24"/>
      <c r="J418" s="24"/>
      <c r="K418" s="24"/>
      <c r="L418" s="24"/>
      <c r="M418" s="53"/>
      <c r="N418" s="56"/>
      <c r="P418" s="51"/>
      <c r="Q418" s="51"/>
      <c r="S418" s="51"/>
      <c r="T418" s="51"/>
      <c r="AF418" s="51"/>
      <c r="AG418" s="51"/>
      <c r="AH418" s="51"/>
      <c r="AI418" s="52"/>
      <c r="AJ418" s="52"/>
      <c r="AK418" s="52"/>
      <c r="AL418" s="51"/>
      <c r="AM418" s="51"/>
      <c r="AN418" s="51"/>
      <c r="AO418" s="52"/>
      <c r="AP418" s="52"/>
      <c r="AQ418" s="52"/>
      <c r="AR418" s="51"/>
      <c r="AS418" s="51"/>
      <c r="AT418" s="51"/>
      <c r="AU418" s="52"/>
      <c r="AV418" s="52"/>
      <c r="AW418" s="52"/>
    </row>
    <row r="419" spans="1:49" ht="13" x14ac:dyDescent="0.3">
      <c r="A419" s="23">
        <f>'4JSON'!A413</f>
        <v>53100</v>
      </c>
      <c r="B419" s="20" t="str">
        <f>'4JSON'!B413</f>
        <v>Museum Extension Officers</v>
      </c>
      <c r="C419" s="24" t="str">
        <f>UPPER('4JSON'!D413)</f>
        <v>MID</v>
      </c>
      <c r="D419" s="24"/>
      <c r="E419" s="24"/>
      <c r="F419" s="24"/>
      <c r="G419" s="24"/>
      <c r="H419" s="24"/>
      <c r="I419" s="24"/>
      <c r="J419" s="24"/>
      <c r="K419" s="24"/>
      <c r="L419" s="24"/>
      <c r="M419" s="53"/>
      <c r="N419" s="56"/>
      <c r="P419" s="51"/>
      <c r="Q419" s="51"/>
      <c r="S419" s="51"/>
      <c r="T419" s="51"/>
      <c r="AF419" s="51"/>
      <c r="AG419" s="51"/>
      <c r="AH419" s="51"/>
      <c r="AI419" s="52"/>
      <c r="AJ419" s="52"/>
      <c r="AK419" s="52"/>
      <c r="AL419" s="51"/>
      <c r="AM419" s="51"/>
      <c r="AN419" s="51"/>
      <c r="AO419" s="52"/>
      <c r="AP419" s="52"/>
      <c r="AQ419" s="52"/>
      <c r="AR419" s="51"/>
      <c r="AS419" s="51"/>
      <c r="AT419" s="51"/>
      <c r="AU419" s="52"/>
      <c r="AV419" s="52"/>
      <c r="AW419" s="52"/>
    </row>
    <row r="420" spans="1:49" ht="13" x14ac:dyDescent="0.3">
      <c r="A420" s="23">
        <f>'4JSON'!A414</f>
        <v>22231</v>
      </c>
      <c r="B420" s="20" t="str">
        <f>'4JSON'!B414</f>
        <v>Railway Accident Investigation Officers</v>
      </c>
      <c r="C420" s="24" t="str">
        <f>UPPER('4JSON'!D414)</f>
        <v>MID</v>
      </c>
      <c r="D420" s="24"/>
      <c r="E420" s="24"/>
      <c r="F420" s="24"/>
      <c r="G420" s="24"/>
      <c r="H420" s="24"/>
      <c r="I420" s="24"/>
      <c r="J420" s="24"/>
      <c r="K420" s="24"/>
      <c r="L420" s="24"/>
      <c r="M420" s="53"/>
      <c r="N420" s="56"/>
      <c r="P420" s="51"/>
      <c r="Q420" s="51"/>
      <c r="S420" s="51"/>
      <c r="T420" s="51"/>
      <c r="AF420" s="51"/>
      <c r="AG420" s="51"/>
      <c r="AH420" s="51"/>
      <c r="AI420" s="52"/>
      <c r="AJ420" s="52"/>
      <c r="AK420" s="52"/>
      <c r="AL420" s="51"/>
      <c r="AM420" s="51"/>
      <c r="AN420" s="51"/>
      <c r="AO420" s="52"/>
      <c r="AP420" s="52"/>
      <c r="AQ420" s="52"/>
      <c r="AR420" s="51"/>
      <c r="AS420" s="51"/>
      <c r="AT420" s="51"/>
      <c r="AU420" s="52"/>
      <c r="AV420" s="52"/>
      <c r="AW420" s="52"/>
    </row>
    <row r="421" spans="1:49" ht="13" x14ac:dyDescent="0.3">
      <c r="A421" s="23">
        <f>'4JSON'!A415</f>
        <v>84120</v>
      </c>
      <c r="B421" s="20" t="str">
        <f>'4JSON'!B415</f>
        <v>Specialized Livestock Workers</v>
      </c>
      <c r="C421" s="24" t="str">
        <f>UPPER('4JSON'!D415)</f>
        <v>MID</v>
      </c>
      <c r="D421" s="24"/>
      <c r="E421" s="24"/>
      <c r="F421" s="24"/>
      <c r="G421" s="24"/>
      <c r="H421" s="24"/>
      <c r="I421" s="24"/>
      <c r="J421" s="24"/>
      <c r="K421" s="24"/>
      <c r="L421" s="24"/>
      <c r="M421" s="53"/>
      <c r="N421" s="56"/>
      <c r="P421" s="51"/>
      <c r="Q421" s="51"/>
      <c r="S421" s="51"/>
      <c r="T421" s="51"/>
      <c r="AF421" s="51"/>
      <c r="AG421" s="51"/>
      <c r="AH421" s="51"/>
      <c r="AI421" s="52"/>
      <c r="AJ421" s="52"/>
      <c r="AK421" s="52"/>
      <c r="AL421" s="51"/>
      <c r="AM421" s="51"/>
      <c r="AN421" s="51"/>
      <c r="AO421" s="52"/>
      <c r="AP421" s="52"/>
      <c r="AQ421" s="52"/>
      <c r="AR421" s="51"/>
      <c r="AS421" s="51"/>
      <c r="AT421" s="51"/>
      <c r="AU421" s="52"/>
      <c r="AV421" s="52"/>
      <c r="AW421" s="52"/>
    </row>
    <row r="422" spans="1:49" ht="13" x14ac:dyDescent="0.3">
      <c r="A422" s="23">
        <f>'4JSON'!A416</f>
        <v>51114</v>
      </c>
      <c r="B422" s="20" t="str">
        <f>'4JSON'!B416</f>
        <v>Translators</v>
      </c>
      <c r="C422" s="24" t="str">
        <f>UPPER('4JSON'!D416)</f>
        <v>MID</v>
      </c>
      <c r="D422" s="24"/>
      <c r="E422" s="24"/>
      <c r="F422" s="24"/>
      <c r="G422" s="24"/>
      <c r="H422" s="24"/>
      <c r="I422" s="24"/>
      <c r="J422" s="24"/>
      <c r="K422" s="24"/>
      <c r="L422" s="24"/>
      <c r="M422" s="53"/>
      <c r="N422" s="56"/>
      <c r="P422" s="51"/>
      <c r="Q422" s="51"/>
      <c r="S422" s="51"/>
      <c r="T422" s="51"/>
      <c r="AF422" s="51"/>
      <c r="AG422" s="51"/>
      <c r="AH422" s="51"/>
      <c r="AI422" s="52"/>
      <c r="AJ422" s="52"/>
      <c r="AK422" s="52"/>
      <c r="AL422" s="51"/>
      <c r="AM422" s="51"/>
      <c r="AN422" s="51"/>
      <c r="AO422" s="52"/>
      <c r="AP422" s="52"/>
      <c r="AQ422" s="52"/>
      <c r="AR422" s="51"/>
      <c r="AS422" s="51"/>
      <c r="AT422" s="51"/>
      <c r="AU422" s="52"/>
      <c r="AV422" s="52"/>
      <c r="AW422" s="52"/>
    </row>
    <row r="423" spans="1:49" ht="13" x14ac:dyDescent="0.3">
      <c r="A423" s="23">
        <f>'4JSON'!A417</f>
        <v>22231</v>
      </c>
      <c r="B423" s="20" t="str">
        <f>'4JSON'!B417</f>
        <v>Airworthiness Inspectors</v>
      </c>
      <c r="C423" s="24" t="str">
        <f>UPPER('4JSON'!D417)</f>
        <v>MID</v>
      </c>
      <c r="D423" s="24"/>
      <c r="E423" s="24"/>
      <c r="F423" s="24"/>
      <c r="G423" s="24"/>
      <c r="H423" s="24"/>
      <c r="I423" s="24"/>
      <c r="J423" s="24"/>
      <c r="K423" s="24"/>
      <c r="L423" s="24"/>
      <c r="M423" s="53"/>
      <c r="N423" s="56"/>
      <c r="P423" s="51"/>
      <c r="Q423" s="51"/>
      <c r="S423" s="51"/>
      <c r="T423" s="51"/>
      <c r="AF423" s="51"/>
      <c r="AG423" s="51"/>
      <c r="AH423" s="51"/>
      <c r="AI423" s="52"/>
      <c r="AJ423" s="52"/>
      <c r="AK423" s="52"/>
      <c r="AL423" s="51"/>
      <c r="AM423" s="51"/>
      <c r="AN423" s="51"/>
      <c r="AO423" s="52"/>
      <c r="AP423" s="52"/>
      <c r="AQ423" s="52"/>
      <c r="AR423" s="51"/>
      <c r="AS423" s="51"/>
      <c r="AT423" s="51"/>
      <c r="AU423" s="52"/>
      <c r="AV423" s="52"/>
      <c r="AW423" s="52"/>
    </row>
    <row r="424" spans="1:49" ht="13" x14ac:dyDescent="0.3">
      <c r="A424" s="23">
        <f>'4JSON'!A418</f>
        <v>14301</v>
      </c>
      <c r="B424" s="20" t="str">
        <f>'4JSON'!B418</f>
        <v>Classified Advertising Clerks</v>
      </c>
      <c r="C424" s="24" t="str">
        <f>UPPER('4JSON'!D418)</f>
        <v>MID</v>
      </c>
      <c r="D424" s="24"/>
      <c r="E424" s="24"/>
      <c r="F424" s="24"/>
      <c r="G424" s="24"/>
      <c r="H424" s="24"/>
      <c r="I424" s="24"/>
      <c r="J424" s="24"/>
      <c r="K424" s="24"/>
      <c r="L424" s="24"/>
      <c r="M424" s="53"/>
      <c r="N424" s="56"/>
      <c r="P424" s="51"/>
      <c r="Q424" s="51"/>
      <c r="S424" s="51"/>
      <c r="T424" s="51"/>
      <c r="AF424" s="51"/>
      <c r="AG424" s="51"/>
      <c r="AH424" s="51"/>
      <c r="AI424" s="52"/>
      <c r="AJ424" s="52"/>
      <c r="AK424" s="52"/>
      <c r="AL424" s="51"/>
      <c r="AM424" s="51"/>
      <c r="AN424" s="51"/>
      <c r="AO424" s="52"/>
      <c r="AP424" s="52"/>
      <c r="AQ424" s="52"/>
      <c r="AR424" s="51"/>
      <c r="AS424" s="51"/>
      <c r="AT424" s="51"/>
      <c r="AU424" s="52"/>
      <c r="AV424" s="52"/>
      <c r="AW424" s="52"/>
    </row>
    <row r="425" spans="1:49" ht="13" x14ac:dyDescent="0.3">
      <c r="A425" s="23">
        <f>'4JSON'!A419</f>
        <v>14301</v>
      </c>
      <c r="B425" s="20" t="str">
        <f>'4JSON'!B419</f>
        <v>Correspondence Clerks</v>
      </c>
      <c r="C425" s="24" t="str">
        <f>UPPER('4JSON'!D419)</f>
        <v>MID</v>
      </c>
      <c r="D425" s="24"/>
      <c r="E425" s="24"/>
      <c r="F425" s="24"/>
      <c r="G425" s="24"/>
      <c r="H425" s="24"/>
      <c r="I425" s="24"/>
      <c r="J425" s="24"/>
      <c r="K425" s="24"/>
      <c r="L425" s="24"/>
      <c r="M425" s="53"/>
      <c r="N425" s="56"/>
      <c r="P425" s="51"/>
      <c r="Q425" s="51"/>
      <c r="S425" s="51"/>
      <c r="T425" s="51"/>
      <c r="AF425" s="51"/>
      <c r="AG425" s="51"/>
      <c r="AH425" s="51"/>
      <c r="AI425" s="52"/>
      <c r="AJ425" s="52"/>
      <c r="AK425" s="52"/>
      <c r="AL425" s="51"/>
      <c r="AM425" s="51"/>
      <c r="AN425" s="51"/>
      <c r="AO425" s="52"/>
      <c r="AP425" s="52"/>
      <c r="AQ425" s="52"/>
      <c r="AR425" s="51"/>
      <c r="AS425" s="51"/>
      <c r="AT425" s="51"/>
      <c r="AU425" s="52"/>
      <c r="AV425" s="52"/>
      <c r="AW425" s="52"/>
    </row>
    <row r="426" spans="1:49" ht="13" x14ac:dyDescent="0.3">
      <c r="A426" s="23">
        <f>'4JSON'!A420</f>
        <v>53120</v>
      </c>
      <c r="B426" s="20" t="str">
        <f>'4JSON'!B420</f>
        <v>Dancers</v>
      </c>
      <c r="C426" s="24" t="str">
        <f>UPPER('4JSON'!D420)</f>
        <v>MID</v>
      </c>
      <c r="D426" s="24"/>
      <c r="E426" s="24"/>
      <c r="F426" s="24"/>
      <c r="G426" s="24"/>
      <c r="H426" s="24"/>
      <c r="I426" s="24"/>
      <c r="J426" s="24"/>
      <c r="K426" s="24"/>
      <c r="L426" s="24"/>
      <c r="M426" s="53"/>
      <c r="N426" s="56"/>
      <c r="P426" s="51"/>
      <c r="Q426" s="51"/>
      <c r="S426" s="51"/>
      <c r="T426" s="51"/>
      <c r="AF426" s="51"/>
      <c r="AG426" s="51"/>
      <c r="AH426" s="51"/>
      <c r="AI426" s="52"/>
      <c r="AJ426" s="52"/>
      <c r="AK426" s="52"/>
      <c r="AL426" s="51"/>
      <c r="AM426" s="51"/>
      <c r="AN426" s="51"/>
      <c r="AO426" s="52"/>
      <c r="AP426" s="52"/>
      <c r="AQ426" s="52"/>
      <c r="AR426" s="51"/>
      <c r="AS426" s="51"/>
      <c r="AT426" s="51"/>
      <c r="AU426" s="52"/>
      <c r="AV426" s="52"/>
      <c r="AW426" s="52"/>
    </row>
    <row r="427" spans="1:49" ht="13" x14ac:dyDescent="0.3">
      <c r="A427" s="23">
        <f>'4JSON'!A421</f>
        <v>14301</v>
      </c>
      <c r="B427" s="20" t="str">
        <f>'4JSON'!B421</f>
        <v>Classified Advertising Clerks</v>
      </c>
      <c r="C427" s="24" t="str">
        <f>UPPER('4JSON'!D421)</f>
        <v>MID</v>
      </c>
      <c r="D427" s="24"/>
      <c r="E427" s="24"/>
      <c r="F427" s="24"/>
      <c r="G427" s="24"/>
      <c r="H427" s="24"/>
      <c r="I427" s="24"/>
      <c r="J427" s="24"/>
      <c r="K427" s="24"/>
      <c r="L427" s="24"/>
      <c r="M427" s="53"/>
      <c r="N427" s="56"/>
      <c r="P427" s="51"/>
      <c r="Q427" s="51"/>
      <c r="S427" s="51"/>
      <c r="T427" s="51"/>
      <c r="AF427" s="51"/>
      <c r="AG427" s="51"/>
      <c r="AH427" s="51"/>
      <c r="AI427" s="52"/>
      <c r="AJ427" s="52"/>
      <c r="AK427" s="52"/>
      <c r="AL427" s="51"/>
      <c r="AM427" s="51"/>
      <c r="AN427" s="51"/>
      <c r="AO427" s="52"/>
      <c r="AP427" s="52"/>
      <c r="AQ427" s="52"/>
      <c r="AR427" s="51"/>
      <c r="AS427" s="51"/>
      <c r="AT427" s="51"/>
      <c r="AU427" s="52"/>
      <c r="AV427" s="52"/>
      <c r="AW427" s="52"/>
    </row>
    <row r="428" spans="1:49" ht="13" x14ac:dyDescent="0.3">
      <c r="A428" s="23">
        <f>'4JSON'!A422</f>
        <v>14100</v>
      </c>
      <c r="B428" s="20" t="str">
        <f>'4JSON'!B422</f>
        <v>File Clerks</v>
      </c>
      <c r="C428" s="24" t="str">
        <f>UPPER('4JSON'!D422)</f>
        <v>MID</v>
      </c>
      <c r="D428" s="24"/>
      <c r="E428" s="24"/>
      <c r="F428" s="24"/>
      <c r="G428" s="24"/>
      <c r="H428" s="24"/>
      <c r="I428" s="24"/>
      <c r="J428" s="24"/>
      <c r="K428" s="24"/>
      <c r="L428" s="24"/>
      <c r="M428" s="53"/>
      <c r="N428" s="56"/>
      <c r="P428" s="51"/>
      <c r="Q428" s="51"/>
      <c r="S428" s="51"/>
      <c r="T428" s="51"/>
      <c r="AF428" s="51"/>
      <c r="AG428" s="51"/>
      <c r="AH428" s="51"/>
      <c r="AI428" s="52"/>
      <c r="AJ428" s="52"/>
      <c r="AK428" s="52"/>
      <c r="AL428" s="51"/>
      <c r="AM428" s="51"/>
      <c r="AN428" s="51"/>
      <c r="AO428" s="52"/>
      <c r="AP428" s="52"/>
      <c r="AQ428" s="52"/>
      <c r="AR428" s="51"/>
      <c r="AS428" s="51"/>
      <c r="AT428" s="51"/>
      <c r="AU428" s="52"/>
      <c r="AV428" s="52"/>
      <c r="AW428" s="52"/>
    </row>
    <row r="429" spans="1:49" ht="13" x14ac:dyDescent="0.3">
      <c r="A429" s="23">
        <f>'4JSON'!A423</f>
        <v>11100</v>
      </c>
      <c r="B429" s="20" t="str">
        <f>'4JSON'!B423</f>
        <v>Financial Auditors</v>
      </c>
      <c r="C429" s="24" t="str">
        <f>UPPER('4JSON'!D423)</f>
        <v>MID</v>
      </c>
      <c r="D429" s="24"/>
      <c r="E429" s="24"/>
      <c r="F429" s="24"/>
      <c r="G429" s="24"/>
      <c r="H429" s="24"/>
      <c r="I429" s="24"/>
      <c r="J429" s="24"/>
      <c r="K429" s="24"/>
      <c r="L429" s="24"/>
      <c r="M429" s="53"/>
      <c r="N429" s="56"/>
      <c r="P429" s="51"/>
      <c r="Q429" s="51"/>
      <c r="S429" s="51"/>
      <c r="T429" s="51"/>
      <c r="AF429" s="51"/>
      <c r="AG429" s="51"/>
      <c r="AH429" s="51"/>
      <c r="AI429" s="52"/>
      <c r="AJ429" s="52"/>
      <c r="AK429" s="52"/>
      <c r="AL429" s="51"/>
      <c r="AM429" s="51"/>
      <c r="AN429" s="51"/>
      <c r="AO429" s="52"/>
      <c r="AP429" s="52"/>
      <c r="AQ429" s="52"/>
      <c r="AR429" s="51"/>
      <c r="AS429" s="51"/>
      <c r="AT429" s="51"/>
      <c r="AU429" s="52"/>
      <c r="AV429" s="52"/>
      <c r="AW429" s="52"/>
    </row>
    <row r="430" spans="1:49" ht="13" x14ac:dyDescent="0.3">
      <c r="A430" s="23">
        <f>'4JSON'!A424</f>
        <v>22111</v>
      </c>
      <c r="B430" s="20" t="str">
        <f>'4JSON'!B424</f>
        <v>Fish and Fish Products Inspectors</v>
      </c>
      <c r="C430" s="24" t="str">
        <f>UPPER('4JSON'!D424)</f>
        <v>MID</v>
      </c>
      <c r="D430" s="24"/>
      <c r="E430" s="24"/>
      <c r="F430" s="24"/>
      <c r="G430" s="24"/>
      <c r="H430" s="24"/>
      <c r="I430" s="24"/>
      <c r="J430" s="24"/>
      <c r="K430" s="24"/>
      <c r="L430" s="24"/>
      <c r="M430" s="53"/>
      <c r="N430" s="56"/>
      <c r="P430" s="51"/>
      <c r="Q430" s="51"/>
      <c r="S430" s="51"/>
      <c r="T430" s="51"/>
      <c r="AF430" s="51"/>
      <c r="AG430" s="51"/>
      <c r="AH430" s="51"/>
      <c r="AI430" s="52"/>
      <c r="AJ430" s="52"/>
      <c r="AK430" s="52"/>
      <c r="AL430" s="51"/>
      <c r="AM430" s="51"/>
      <c r="AN430" s="51"/>
      <c r="AO430" s="52"/>
      <c r="AP430" s="52"/>
      <c r="AQ430" s="52"/>
      <c r="AR430" s="51"/>
      <c r="AS430" s="51"/>
      <c r="AT430" s="51"/>
      <c r="AU430" s="52"/>
      <c r="AV430" s="52"/>
      <c r="AW430" s="52"/>
    </row>
    <row r="431" spans="1:49" ht="13" x14ac:dyDescent="0.3">
      <c r="A431" s="23">
        <f>'4JSON'!A425</f>
        <v>22111</v>
      </c>
      <c r="B431" s="20" t="str">
        <f>'4JSON'!B425</f>
        <v>Fruit and Vegetables Inspectors</v>
      </c>
      <c r="C431" s="24" t="str">
        <f>UPPER('4JSON'!D425)</f>
        <v>MID</v>
      </c>
      <c r="D431" s="24"/>
      <c r="E431" s="24"/>
      <c r="F431" s="24"/>
      <c r="G431" s="24"/>
      <c r="H431" s="24"/>
      <c r="I431" s="24"/>
      <c r="J431" s="24"/>
      <c r="K431" s="24"/>
      <c r="L431" s="24"/>
      <c r="M431" s="53"/>
      <c r="N431" s="56"/>
      <c r="P431" s="51"/>
      <c r="Q431" s="51"/>
      <c r="S431" s="51"/>
      <c r="T431" s="51"/>
      <c r="AF431" s="51"/>
      <c r="AG431" s="51"/>
      <c r="AH431" s="51"/>
      <c r="AI431" s="52"/>
      <c r="AJ431" s="52"/>
      <c r="AK431" s="52"/>
      <c r="AL431" s="51"/>
      <c r="AM431" s="51"/>
      <c r="AN431" s="51"/>
      <c r="AO431" s="52"/>
      <c r="AP431" s="52"/>
      <c r="AQ431" s="52"/>
      <c r="AR431" s="51"/>
      <c r="AS431" s="51"/>
      <c r="AT431" s="51"/>
      <c r="AU431" s="52"/>
      <c r="AV431" s="52"/>
      <c r="AW431" s="52"/>
    </row>
    <row r="432" spans="1:49" ht="13" x14ac:dyDescent="0.3">
      <c r="A432" s="23">
        <f>'4JSON'!A426</f>
        <v>22111</v>
      </c>
      <c r="B432" s="20" t="str">
        <f>'4JSON'!B426</f>
        <v>Grain Inspectors</v>
      </c>
      <c r="C432" s="24" t="str">
        <f>UPPER('4JSON'!D426)</f>
        <v>MID</v>
      </c>
      <c r="D432" s="24"/>
      <c r="E432" s="24"/>
      <c r="F432" s="24"/>
      <c r="G432" s="24"/>
      <c r="H432" s="24"/>
      <c r="I432" s="24"/>
      <c r="J432" s="24"/>
      <c r="K432" s="24"/>
      <c r="L432" s="24"/>
      <c r="M432" s="53"/>
      <c r="N432" s="56"/>
      <c r="P432" s="51"/>
      <c r="Q432" s="51"/>
      <c r="S432" s="51"/>
      <c r="T432" s="51"/>
      <c r="AF432" s="51"/>
      <c r="AG432" s="51"/>
      <c r="AH432" s="51"/>
      <c r="AI432" s="52"/>
      <c r="AJ432" s="52"/>
      <c r="AK432" s="52"/>
      <c r="AL432" s="51"/>
      <c r="AM432" s="51"/>
      <c r="AN432" s="51"/>
      <c r="AO432" s="52"/>
      <c r="AP432" s="52"/>
      <c r="AQ432" s="52"/>
      <c r="AR432" s="51"/>
      <c r="AS432" s="51"/>
      <c r="AT432" s="51"/>
      <c r="AU432" s="52"/>
      <c r="AV432" s="52"/>
      <c r="AW432" s="52"/>
    </row>
    <row r="433" spans="1:49" ht="13" x14ac:dyDescent="0.3">
      <c r="A433" s="23">
        <f>'4JSON'!A427</f>
        <v>14100</v>
      </c>
      <c r="B433" s="20" t="str">
        <f>'4JSON'!B427</f>
        <v>Health Records Technicians</v>
      </c>
      <c r="C433" s="24" t="str">
        <f>UPPER('4JSON'!D427)</f>
        <v>MID</v>
      </c>
      <c r="D433" s="24"/>
      <c r="E433" s="24"/>
      <c r="F433" s="24"/>
      <c r="G433" s="24"/>
      <c r="H433" s="24"/>
      <c r="I433" s="24"/>
      <c r="J433" s="24"/>
      <c r="K433" s="24"/>
      <c r="L433" s="24"/>
      <c r="M433" s="53"/>
      <c r="N433" s="56"/>
      <c r="P433" s="51"/>
      <c r="Q433" s="51"/>
      <c r="S433" s="51"/>
      <c r="T433" s="51"/>
      <c r="AF433" s="51"/>
      <c r="AG433" s="51"/>
      <c r="AH433" s="51"/>
      <c r="AI433" s="52"/>
      <c r="AJ433" s="52"/>
      <c r="AK433" s="52"/>
      <c r="AL433" s="51"/>
      <c r="AM433" s="51"/>
      <c r="AN433" s="51"/>
      <c r="AO433" s="52"/>
      <c r="AP433" s="52"/>
      <c r="AQ433" s="52"/>
      <c r="AR433" s="51"/>
      <c r="AS433" s="51"/>
      <c r="AT433" s="51"/>
      <c r="AU433" s="52"/>
      <c r="AV433" s="52"/>
      <c r="AW433" s="52"/>
    </row>
    <row r="434" spans="1:49" ht="13" x14ac:dyDescent="0.3">
      <c r="A434" s="23">
        <f>'4JSON'!A428</f>
        <v>22231</v>
      </c>
      <c r="B434" s="20" t="str">
        <f>'4JSON'!B428</f>
        <v>Inspectors, Weights and Measures</v>
      </c>
      <c r="C434" s="24" t="str">
        <f>UPPER('4JSON'!D428)</f>
        <v>MID</v>
      </c>
      <c r="D434" s="24"/>
      <c r="E434" s="24"/>
      <c r="F434" s="24"/>
      <c r="G434" s="24"/>
      <c r="H434" s="24"/>
      <c r="I434" s="24"/>
      <c r="J434" s="24"/>
      <c r="K434" s="24"/>
      <c r="L434" s="24"/>
      <c r="M434" s="53"/>
      <c r="N434" s="56"/>
      <c r="P434" s="51"/>
      <c r="Q434" s="51"/>
      <c r="S434" s="51"/>
      <c r="T434" s="51"/>
      <c r="AF434" s="51"/>
      <c r="AG434" s="51"/>
      <c r="AH434" s="51"/>
      <c r="AI434" s="52"/>
      <c r="AJ434" s="52"/>
      <c r="AK434" s="52"/>
      <c r="AL434" s="51"/>
      <c r="AM434" s="51"/>
      <c r="AN434" s="51"/>
      <c r="AO434" s="52"/>
      <c r="AP434" s="52"/>
      <c r="AQ434" s="52"/>
      <c r="AR434" s="51"/>
      <c r="AS434" s="51"/>
      <c r="AT434" s="51"/>
      <c r="AU434" s="52"/>
      <c r="AV434" s="52"/>
      <c r="AW434" s="52"/>
    </row>
    <row r="435" spans="1:49" ht="13" x14ac:dyDescent="0.3">
      <c r="A435" s="23">
        <f>'4JSON'!A429</f>
        <v>22111</v>
      </c>
      <c r="B435" s="20" t="str">
        <f>'4JSON'!B429</f>
        <v>Meat Inspectors</v>
      </c>
      <c r="C435" s="24" t="str">
        <f>UPPER('4JSON'!D429)</f>
        <v>MID</v>
      </c>
      <c r="D435" s="24"/>
      <c r="E435" s="24"/>
      <c r="F435" s="24"/>
      <c r="G435" s="24"/>
      <c r="H435" s="24"/>
      <c r="I435" s="24"/>
      <c r="J435" s="24"/>
      <c r="K435" s="24"/>
      <c r="L435" s="24"/>
      <c r="M435" s="53"/>
      <c r="N435" s="56"/>
      <c r="P435" s="51"/>
      <c r="Q435" s="51"/>
      <c r="S435" s="51"/>
      <c r="T435" s="51"/>
      <c r="AF435" s="51"/>
      <c r="AG435" s="51"/>
      <c r="AH435" s="51"/>
      <c r="AI435" s="52"/>
      <c r="AJ435" s="52"/>
      <c r="AK435" s="52"/>
      <c r="AL435" s="51"/>
      <c r="AM435" s="51"/>
      <c r="AN435" s="51"/>
      <c r="AO435" s="52"/>
      <c r="AP435" s="52"/>
      <c r="AQ435" s="52"/>
      <c r="AR435" s="51"/>
      <c r="AS435" s="51"/>
      <c r="AT435" s="51"/>
      <c r="AU435" s="52"/>
      <c r="AV435" s="52"/>
      <c r="AW435" s="52"/>
    </row>
    <row r="436" spans="1:49" ht="13" x14ac:dyDescent="0.3">
      <c r="A436" s="23">
        <f>'4JSON'!A430</f>
        <v>22231</v>
      </c>
      <c r="B436" s="20" t="str">
        <f>'4JSON'!B430</f>
        <v>Motor Vehicle Defects Investigators</v>
      </c>
      <c r="C436" s="24" t="str">
        <f>UPPER('4JSON'!D430)</f>
        <v>MID</v>
      </c>
      <c r="D436" s="24"/>
      <c r="E436" s="24"/>
      <c r="F436" s="24"/>
      <c r="G436" s="24"/>
      <c r="H436" s="24"/>
      <c r="I436" s="24"/>
      <c r="J436" s="24"/>
      <c r="K436" s="24"/>
      <c r="L436" s="24"/>
      <c r="M436" s="53"/>
      <c r="N436" s="56"/>
      <c r="P436" s="51"/>
      <c r="Q436" s="51"/>
      <c r="S436" s="51"/>
      <c r="T436" s="51"/>
      <c r="AF436" s="51"/>
      <c r="AG436" s="51"/>
      <c r="AH436" s="51"/>
      <c r="AI436" s="52"/>
      <c r="AJ436" s="52"/>
      <c r="AK436" s="52"/>
      <c r="AL436" s="51"/>
      <c r="AM436" s="51"/>
      <c r="AN436" s="51"/>
      <c r="AO436" s="52"/>
      <c r="AP436" s="52"/>
      <c r="AQ436" s="52"/>
      <c r="AR436" s="51"/>
      <c r="AS436" s="51"/>
      <c r="AT436" s="51"/>
      <c r="AU436" s="52"/>
      <c r="AV436" s="52"/>
      <c r="AW436" s="52"/>
    </row>
    <row r="437" spans="1:49" ht="13" x14ac:dyDescent="0.3">
      <c r="A437" s="23">
        <f>'4JSON'!A431</f>
        <v>22111</v>
      </c>
      <c r="B437" s="20" t="str">
        <f>'4JSON'!B431</f>
        <v>Plant Protection Inspectors</v>
      </c>
      <c r="C437" s="24" t="str">
        <f>UPPER('4JSON'!D431)</f>
        <v>MID</v>
      </c>
      <c r="D437" s="24"/>
      <c r="E437" s="24"/>
      <c r="F437" s="24"/>
      <c r="G437" s="24"/>
      <c r="H437" s="24"/>
      <c r="I437" s="24"/>
      <c r="J437" s="24"/>
      <c r="K437" s="24"/>
      <c r="L437" s="24"/>
      <c r="M437" s="53"/>
      <c r="N437" s="56"/>
      <c r="P437" s="51"/>
      <c r="Q437" s="51"/>
      <c r="S437" s="51"/>
      <c r="T437" s="51"/>
      <c r="AF437" s="51"/>
      <c r="AG437" s="51"/>
      <c r="AH437" s="51"/>
      <c r="AI437" s="52"/>
      <c r="AJ437" s="52"/>
      <c r="AK437" s="52"/>
      <c r="AL437" s="51"/>
      <c r="AM437" s="51"/>
      <c r="AN437" s="51"/>
      <c r="AO437" s="52"/>
      <c r="AP437" s="52"/>
      <c r="AQ437" s="52"/>
      <c r="AR437" s="51"/>
      <c r="AS437" s="51"/>
      <c r="AT437" s="51"/>
      <c r="AU437" s="52"/>
      <c r="AV437" s="52"/>
      <c r="AW437" s="52"/>
    </row>
    <row r="438" spans="1:49" ht="13" x14ac:dyDescent="0.3">
      <c r="A438" s="23">
        <f>'4JSON'!A432</f>
        <v>14301</v>
      </c>
      <c r="B438" s="20" t="str">
        <f>'4JSON'!B432</f>
        <v>Proofreaders</v>
      </c>
      <c r="C438" s="24" t="str">
        <f>UPPER('4JSON'!D432)</f>
        <v>MID</v>
      </c>
      <c r="D438" s="24"/>
      <c r="E438" s="24"/>
      <c r="F438" s="24"/>
      <c r="G438" s="24"/>
      <c r="H438" s="24"/>
      <c r="I438" s="24"/>
      <c r="J438" s="24"/>
      <c r="K438" s="24"/>
      <c r="L438" s="24"/>
      <c r="M438" s="53"/>
      <c r="N438" s="56"/>
      <c r="P438" s="51"/>
      <c r="Q438" s="51"/>
      <c r="S438" s="51"/>
      <c r="T438" s="51"/>
      <c r="AF438" s="51"/>
      <c r="AG438" s="51"/>
      <c r="AH438" s="51"/>
      <c r="AI438" s="52"/>
      <c r="AJ438" s="52"/>
      <c r="AK438" s="52"/>
      <c r="AL438" s="51"/>
      <c r="AM438" s="51"/>
      <c r="AN438" s="51"/>
      <c r="AO438" s="52"/>
      <c r="AP438" s="52"/>
      <c r="AQ438" s="52"/>
      <c r="AR438" s="51"/>
      <c r="AS438" s="51"/>
      <c r="AT438" s="51"/>
      <c r="AU438" s="52"/>
      <c r="AV438" s="52"/>
      <c r="AW438" s="52"/>
    </row>
    <row r="439" spans="1:49" ht="13" x14ac:dyDescent="0.3">
      <c r="A439" s="23">
        <f>'4JSON'!A433</f>
        <v>14301</v>
      </c>
      <c r="B439" s="20" t="str">
        <f>'4JSON'!B433</f>
        <v>Readers and Press Clippers</v>
      </c>
      <c r="C439" s="24" t="str">
        <f>UPPER('4JSON'!D433)</f>
        <v>MID</v>
      </c>
      <c r="D439" s="24"/>
      <c r="E439" s="24"/>
      <c r="F439" s="24"/>
      <c r="G439" s="24"/>
      <c r="H439" s="24"/>
      <c r="I439" s="24"/>
      <c r="J439" s="24"/>
      <c r="K439" s="24"/>
      <c r="L439" s="24"/>
      <c r="M439" s="53"/>
      <c r="N439" s="56"/>
      <c r="P439" s="51"/>
      <c r="Q439" s="51"/>
      <c r="S439" s="51"/>
      <c r="T439" s="51"/>
      <c r="AF439" s="51"/>
      <c r="AG439" s="51"/>
      <c r="AH439" s="51"/>
      <c r="AI439" s="52"/>
      <c r="AJ439" s="52"/>
      <c r="AK439" s="52"/>
      <c r="AL439" s="51"/>
      <c r="AM439" s="51"/>
      <c r="AN439" s="51"/>
      <c r="AO439" s="52"/>
      <c r="AP439" s="52"/>
      <c r="AQ439" s="52"/>
      <c r="AR439" s="51"/>
      <c r="AS439" s="51"/>
      <c r="AT439" s="51"/>
      <c r="AU439" s="52"/>
      <c r="AV439" s="52"/>
      <c r="AW439" s="52"/>
    </row>
    <row r="440" spans="1:49" ht="13" x14ac:dyDescent="0.3">
      <c r="A440" s="23">
        <f>'4JSON'!A434</f>
        <v>14100</v>
      </c>
      <c r="B440" s="20" t="str">
        <f>'4JSON'!B434</f>
        <v>Records Management Clerks</v>
      </c>
      <c r="C440" s="24" t="str">
        <f>UPPER('4JSON'!D434)</f>
        <v>MID</v>
      </c>
      <c r="D440" s="24"/>
      <c r="E440" s="24"/>
      <c r="F440" s="24"/>
      <c r="G440" s="24"/>
      <c r="H440" s="24"/>
      <c r="I440" s="24"/>
      <c r="J440" s="24"/>
      <c r="K440" s="24"/>
      <c r="L440" s="24"/>
      <c r="M440" s="53"/>
      <c r="N440" s="56"/>
      <c r="P440" s="51"/>
      <c r="Q440" s="51"/>
      <c r="S440" s="51"/>
      <c r="T440" s="51"/>
      <c r="AF440" s="51"/>
      <c r="AG440" s="51"/>
      <c r="AH440" s="51"/>
      <c r="AI440" s="52"/>
      <c r="AJ440" s="52"/>
      <c r="AK440" s="52"/>
      <c r="AL440" s="51"/>
      <c r="AM440" s="51"/>
      <c r="AN440" s="51"/>
      <c r="AO440" s="52"/>
      <c r="AP440" s="52"/>
      <c r="AQ440" s="52"/>
      <c r="AR440" s="51"/>
      <c r="AS440" s="51"/>
      <c r="AT440" s="51"/>
      <c r="AU440" s="52"/>
      <c r="AV440" s="52"/>
      <c r="AW440" s="52"/>
    </row>
    <row r="441" spans="1:49" ht="13" x14ac:dyDescent="0.3">
      <c r="A441" s="23">
        <f>'4JSON'!A435</f>
        <v>51122</v>
      </c>
      <c r="B441" s="20" t="str">
        <f>'4JSON'!B435</f>
        <v>Singers</v>
      </c>
      <c r="C441" s="24" t="str">
        <f>UPPER('4JSON'!D435)</f>
        <v>MID</v>
      </c>
      <c r="D441" s="24"/>
      <c r="E441" s="24"/>
      <c r="F441" s="24"/>
      <c r="G441" s="24"/>
      <c r="H441" s="24"/>
      <c r="I441" s="24"/>
      <c r="J441" s="24"/>
      <c r="K441" s="24"/>
      <c r="L441" s="24"/>
      <c r="M441" s="53"/>
      <c r="N441" s="56"/>
      <c r="P441" s="51"/>
      <c r="Q441" s="51"/>
      <c r="S441" s="51"/>
      <c r="T441" s="51"/>
      <c r="AF441" s="51"/>
      <c r="AG441" s="51"/>
      <c r="AH441" s="51"/>
      <c r="AI441" s="52"/>
      <c r="AJ441" s="52"/>
      <c r="AK441" s="52"/>
      <c r="AL441" s="51"/>
      <c r="AM441" s="51"/>
      <c r="AN441" s="51"/>
      <c r="AO441" s="52"/>
      <c r="AP441" s="52"/>
      <c r="AQ441" s="52"/>
      <c r="AR441" s="51"/>
      <c r="AS441" s="51"/>
      <c r="AT441" s="51"/>
      <c r="AU441" s="52"/>
      <c r="AV441" s="52"/>
      <c r="AW441" s="52"/>
    </row>
    <row r="442" spans="1:49" ht="13" x14ac:dyDescent="0.3">
      <c r="A442" s="23">
        <f>'4JSON'!A436</f>
        <v>41409</v>
      </c>
      <c r="B442" s="20" t="str">
        <f>'4JSON'!B436</f>
        <v>Anthropologists</v>
      </c>
      <c r="C442" s="24" t="str">
        <f>UPPER('4JSON'!D436)</f>
        <v>IDM</v>
      </c>
      <c r="D442" s="24"/>
      <c r="E442" s="24"/>
      <c r="F442" s="24"/>
      <c r="G442" s="24"/>
      <c r="H442" s="24"/>
      <c r="I442" s="24"/>
      <c r="J442" s="24"/>
      <c r="K442" s="24"/>
      <c r="L442" s="24"/>
      <c r="M442" s="53"/>
      <c r="N442" s="56"/>
      <c r="P442" s="51"/>
      <c r="Q442" s="51"/>
      <c r="S442" s="51"/>
      <c r="T442" s="51"/>
      <c r="AF442" s="51"/>
      <c r="AG442" s="51"/>
      <c r="AH442" s="51"/>
      <c r="AI442" s="52"/>
      <c r="AJ442" s="52"/>
      <c r="AK442" s="52"/>
      <c r="AL442" s="51"/>
      <c r="AM442" s="51"/>
      <c r="AN442" s="51"/>
      <c r="AO442" s="52"/>
      <c r="AP442" s="52"/>
      <c r="AQ442" s="52"/>
      <c r="AR442" s="51"/>
      <c r="AS442" s="51"/>
      <c r="AT442" s="51"/>
      <c r="AU442" s="52"/>
      <c r="AV442" s="52"/>
      <c r="AW442" s="52"/>
    </row>
    <row r="443" spans="1:49" ht="13" x14ac:dyDescent="0.3">
      <c r="A443" s="23">
        <f>'4JSON'!A437</f>
        <v>41409</v>
      </c>
      <c r="B443" s="20" t="str">
        <f>'4JSON'!B437</f>
        <v>Archaeologists</v>
      </c>
      <c r="C443" s="24" t="str">
        <f>UPPER('4JSON'!D437)</f>
        <v>IDM</v>
      </c>
      <c r="D443" s="24"/>
      <c r="E443" s="24"/>
      <c r="F443" s="24"/>
      <c r="G443" s="24"/>
      <c r="H443" s="24"/>
      <c r="I443" s="24"/>
      <c r="J443" s="24"/>
      <c r="K443" s="24"/>
      <c r="L443" s="24"/>
      <c r="M443" s="53"/>
      <c r="N443" s="56"/>
      <c r="P443" s="51"/>
      <c r="Q443" s="51"/>
      <c r="S443" s="51"/>
      <c r="T443" s="51"/>
      <c r="AF443" s="51"/>
      <c r="AG443" s="51"/>
      <c r="AH443" s="51"/>
      <c r="AI443" s="52"/>
      <c r="AJ443" s="52"/>
      <c r="AK443" s="52"/>
      <c r="AL443" s="51"/>
      <c r="AM443" s="51"/>
      <c r="AN443" s="51"/>
      <c r="AO443" s="52"/>
      <c r="AP443" s="52"/>
      <c r="AQ443" s="52"/>
      <c r="AR443" s="51"/>
      <c r="AS443" s="51"/>
      <c r="AT443" s="51"/>
      <c r="AU443" s="52"/>
      <c r="AV443" s="52"/>
      <c r="AW443" s="52"/>
    </row>
    <row r="444" spans="1:49" ht="13" x14ac:dyDescent="0.3">
      <c r="A444" s="23">
        <f>'4JSON'!A438</f>
        <v>41400</v>
      </c>
      <c r="B444" s="20" t="str">
        <f>'4JSON'!B438</f>
        <v>Ergonomists</v>
      </c>
      <c r="C444" s="24" t="str">
        <f>UPPER('4JSON'!D438)</f>
        <v>IDM</v>
      </c>
      <c r="D444" s="24"/>
      <c r="E444" s="24"/>
      <c r="F444" s="24"/>
      <c r="G444" s="24"/>
      <c r="H444" s="24"/>
      <c r="I444" s="24"/>
      <c r="J444" s="24"/>
      <c r="K444" s="24"/>
      <c r="L444" s="24"/>
      <c r="M444" s="53"/>
      <c r="N444" s="56"/>
      <c r="P444" s="51"/>
      <c r="Q444" s="51"/>
      <c r="S444" s="51"/>
      <c r="T444" s="51"/>
      <c r="AF444" s="51"/>
      <c r="AG444" s="51"/>
      <c r="AH444" s="51"/>
      <c r="AI444" s="52"/>
      <c r="AJ444" s="52"/>
      <c r="AK444" s="52"/>
      <c r="AL444" s="51"/>
      <c r="AM444" s="51"/>
      <c r="AN444" s="51"/>
      <c r="AO444" s="52"/>
      <c r="AP444" s="52"/>
      <c r="AQ444" s="52"/>
      <c r="AR444" s="51"/>
      <c r="AS444" s="51"/>
      <c r="AT444" s="51"/>
      <c r="AU444" s="52"/>
      <c r="AV444" s="52"/>
      <c r="AW444" s="52"/>
    </row>
    <row r="445" spans="1:49" ht="13" x14ac:dyDescent="0.3">
      <c r="A445" s="23">
        <f>'4JSON'!A439</f>
        <v>41409</v>
      </c>
      <c r="B445" s="20" t="str">
        <f>'4JSON'!B439</f>
        <v>Geographers</v>
      </c>
      <c r="C445" s="24" t="str">
        <f>UPPER('4JSON'!D439)</f>
        <v>IDM</v>
      </c>
      <c r="D445" s="24"/>
      <c r="E445" s="24"/>
      <c r="F445" s="24"/>
      <c r="G445" s="24"/>
      <c r="H445" s="24"/>
      <c r="I445" s="24"/>
      <c r="J445" s="24"/>
      <c r="K445" s="24"/>
      <c r="L445" s="24"/>
      <c r="M445" s="53"/>
      <c r="N445" s="56"/>
      <c r="P445" s="51"/>
      <c r="Q445" s="51"/>
      <c r="S445" s="51"/>
      <c r="T445" s="51"/>
      <c r="AF445" s="51"/>
      <c r="AG445" s="51"/>
      <c r="AH445" s="51"/>
      <c r="AI445" s="52"/>
      <c r="AJ445" s="52"/>
      <c r="AK445" s="52"/>
      <c r="AL445" s="51"/>
      <c r="AM445" s="51"/>
      <c r="AN445" s="51"/>
      <c r="AO445" s="52"/>
      <c r="AP445" s="52"/>
      <c r="AQ445" s="52"/>
      <c r="AR445" s="51"/>
      <c r="AS445" s="51"/>
      <c r="AT445" s="51"/>
      <c r="AU445" s="52"/>
      <c r="AV445" s="52"/>
      <c r="AW445" s="52"/>
    </row>
    <row r="446" spans="1:49" ht="13" x14ac:dyDescent="0.3">
      <c r="A446" s="23">
        <f>'4JSON'!A440</f>
        <v>41409</v>
      </c>
      <c r="B446" s="20" t="str">
        <f>'4JSON'!B440</f>
        <v>Historians</v>
      </c>
      <c r="C446" s="24" t="str">
        <f>UPPER('4JSON'!D440)</f>
        <v>IDM</v>
      </c>
      <c r="D446" s="24"/>
      <c r="E446" s="24"/>
      <c r="F446" s="24"/>
      <c r="G446" s="24"/>
      <c r="H446" s="24"/>
      <c r="I446" s="24"/>
      <c r="J446" s="24"/>
      <c r="K446" s="24"/>
      <c r="L446" s="24"/>
      <c r="M446" s="53"/>
      <c r="N446" s="56"/>
      <c r="P446" s="51"/>
      <c r="Q446" s="51"/>
      <c r="S446" s="51"/>
      <c r="T446" s="51"/>
      <c r="AF446" s="51"/>
      <c r="AG446" s="51"/>
      <c r="AH446" s="51"/>
      <c r="AI446" s="52"/>
      <c r="AJ446" s="52"/>
      <c r="AK446" s="52"/>
      <c r="AL446" s="51"/>
      <c r="AM446" s="51"/>
      <c r="AN446" s="51"/>
      <c r="AO446" s="52"/>
      <c r="AP446" s="52"/>
      <c r="AQ446" s="52"/>
      <c r="AR446" s="51"/>
      <c r="AS446" s="51"/>
      <c r="AT446" s="51"/>
      <c r="AU446" s="52"/>
      <c r="AV446" s="52"/>
      <c r="AW446" s="52"/>
    </row>
    <row r="447" spans="1:49" ht="13" x14ac:dyDescent="0.3">
      <c r="A447" s="23">
        <f>'4JSON'!A441</f>
        <v>41409</v>
      </c>
      <c r="B447" s="20" t="str">
        <f>'4JSON'!B441</f>
        <v>Linguists</v>
      </c>
      <c r="C447" s="24" t="str">
        <f>UPPER('4JSON'!D441)</f>
        <v>IDM</v>
      </c>
      <c r="D447" s="24"/>
      <c r="E447" s="24"/>
      <c r="F447" s="24"/>
      <c r="G447" s="24"/>
      <c r="H447" s="24"/>
      <c r="I447" s="24"/>
      <c r="J447" s="24"/>
      <c r="K447" s="24"/>
      <c r="L447" s="24"/>
      <c r="M447" s="53"/>
      <c r="N447" s="56"/>
      <c r="P447" s="51"/>
      <c r="Q447" s="51"/>
      <c r="S447" s="51"/>
      <c r="T447" s="51"/>
      <c r="AF447" s="51"/>
      <c r="AG447" s="51"/>
      <c r="AH447" s="51"/>
      <c r="AI447" s="52"/>
      <c r="AJ447" s="52"/>
      <c r="AK447" s="52"/>
      <c r="AL447" s="51"/>
      <c r="AM447" s="51"/>
      <c r="AN447" s="51"/>
      <c r="AO447" s="52"/>
      <c r="AP447" s="52"/>
      <c r="AQ447" s="52"/>
      <c r="AR447" s="51"/>
      <c r="AS447" s="51"/>
      <c r="AT447" s="51"/>
      <c r="AU447" s="52"/>
      <c r="AV447" s="52"/>
      <c r="AW447" s="52"/>
    </row>
    <row r="448" spans="1:49" ht="13" x14ac:dyDescent="0.3">
      <c r="A448" s="23">
        <f>'4JSON'!A442</f>
        <v>41400</v>
      </c>
      <c r="B448" s="20" t="str">
        <f>'4JSON'!B442</f>
        <v>Occupational/Industrial Hygienists</v>
      </c>
      <c r="C448" s="24" t="str">
        <f>UPPER('4JSON'!D442)</f>
        <v>IDM</v>
      </c>
      <c r="D448" s="24"/>
      <c r="E448" s="24"/>
      <c r="F448" s="24"/>
      <c r="G448" s="24"/>
      <c r="H448" s="24"/>
      <c r="I448" s="24"/>
      <c r="J448" s="24"/>
      <c r="K448" s="24"/>
      <c r="L448" s="24"/>
      <c r="M448" s="53"/>
      <c r="N448" s="56"/>
      <c r="P448" s="51"/>
      <c r="Q448" s="51"/>
      <c r="S448" s="51"/>
      <c r="T448" s="51"/>
      <c r="AF448" s="51"/>
      <c r="AG448" s="51"/>
      <c r="AH448" s="51"/>
      <c r="AI448" s="52"/>
      <c r="AJ448" s="52"/>
      <c r="AK448" s="52"/>
      <c r="AL448" s="51"/>
      <c r="AM448" s="51"/>
      <c r="AN448" s="51"/>
      <c r="AO448" s="52"/>
      <c r="AP448" s="52"/>
      <c r="AQ448" s="52"/>
      <c r="AR448" s="51"/>
      <c r="AS448" s="51"/>
      <c r="AT448" s="51"/>
      <c r="AU448" s="52"/>
      <c r="AV448" s="52"/>
      <c r="AW448" s="52"/>
    </row>
    <row r="449" spans="1:49" ht="13" x14ac:dyDescent="0.3">
      <c r="A449" s="23">
        <f>'4JSON'!A443</f>
        <v>41409</v>
      </c>
      <c r="B449" s="20" t="str">
        <f>'4JSON'!B443</f>
        <v>Other Social Science Professionals</v>
      </c>
      <c r="C449" s="24" t="str">
        <f>UPPER('4JSON'!D443)</f>
        <v>IDM</v>
      </c>
      <c r="D449" s="24"/>
      <c r="E449" s="24"/>
      <c r="F449" s="24"/>
      <c r="G449" s="24"/>
      <c r="H449" s="24"/>
      <c r="I449" s="24"/>
      <c r="J449" s="24"/>
      <c r="K449" s="24"/>
      <c r="L449" s="24"/>
      <c r="M449" s="53"/>
      <c r="N449" s="56"/>
      <c r="P449" s="51"/>
      <c r="Q449" s="51"/>
      <c r="S449" s="51"/>
      <c r="T449" s="51"/>
      <c r="AF449" s="51"/>
      <c r="AG449" s="51"/>
      <c r="AH449" s="51"/>
      <c r="AI449" s="52"/>
      <c r="AJ449" s="52"/>
      <c r="AK449" s="52"/>
      <c r="AL449" s="51"/>
      <c r="AM449" s="51"/>
      <c r="AN449" s="51"/>
      <c r="AO449" s="52"/>
      <c r="AP449" s="52"/>
      <c r="AQ449" s="52"/>
      <c r="AR449" s="51"/>
      <c r="AS449" s="51"/>
      <c r="AT449" s="51"/>
      <c r="AU449" s="52"/>
      <c r="AV449" s="52"/>
      <c r="AW449" s="52"/>
    </row>
    <row r="450" spans="1:49" ht="13" x14ac:dyDescent="0.3">
      <c r="A450" s="23">
        <f>'4JSON'!A444</f>
        <v>41400</v>
      </c>
      <c r="B450" s="20" t="str">
        <f>'4JSON'!B444</f>
        <v>Patent Agents</v>
      </c>
      <c r="C450" s="24" t="str">
        <f>UPPER('4JSON'!D444)</f>
        <v>IDM</v>
      </c>
      <c r="D450" s="24"/>
      <c r="E450" s="24"/>
      <c r="F450" s="24"/>
      <c r="G450" s="24"/>
      <c r="H450" s="24"/>
      <c r="I450" s="24"/>
      <c r="J450" s="24"/>
      <c r="K450" s="24"/>
      <c r="L450" s="24"/>
      <c r="M450" s="53"/>
      <c r="N450" s="56"/>
      <c r="P450" s="51"/>
      <c r="Q450" s="51"/>
      <c r="S450" s="51"/>
      <c r="T450" s="51"/>
      <c r="AF450" s="51"/>
      <c r="AG450" s="51"/>
      <c r="AH450" s="51"/>
      <c r="AI450" s="52"/>
      <c r="AJ450" s="52"/>
      <c r="AK450" s="52"/>
      <c r="AL450" s="51"/>
      <c r="AM450" s="51"/>
      <c r="AN450" s="51"/>
      <c r="AO450" s="52"/>
      <c r="AP450" s="52"/>
      <c r="AQ450" s="52"/>
      <c r="AR450" s="51"/>
      <c r="AS450" s="51"/>
      <c r="AT450" s="51"/>
      <c r="AU450" s="52"/>
      <c r="AV450" s="52"/>
      <c r="AW450" s="52"/>
    </row>
    <row r="451" spans="1:49" ht="13" x14ac:dyDescent="0.3">
      <c r="A451" s="23">
        <f>'4JSON'!A445</f>
        <v>41409</v>
      </c>
      <c r="B451" s="20" t="str">
        <f>'4JSON'!B445</f>
        <v>Political Scientists</v>
      </c>
      <c r="C451" s="24" t="str">
        <f>UPPER('4JSON'!D445)</f>
        <v>IDM</v>
      </c>
      <c r="D451" s="24"/>
      <c r="E451" s="24"/>
      <c r="F451" s="24"/>
      <c r="G451" s="24"/>
      <c r="H451" s="24"/>
      <c r="I451" s="24"/>
      <c r="J451" s="24"/>
      <c r="K451" s="24"/>
      <c r="L451" s="24"/>
      <c r="M451" s="53"/>
      <c r="N451" s="56"/>
      <c r="P451" s="51"/>
      <c r="Q451" s="51"/>
      <c r="S451" s="51"/>
      <c r="T451" s="51"/>
      <c r="AF451" s="51"/>
      <c r="AG451" s="51"/>
      <c r="AH451" s="51"/>
      <c r="AI451" s="52"/>
      <c r="AJ451" s="52"/>
      <c r="AK451" s="52"/>
      <c r="AL451" s="51"/>
      <c r="AM451" s="51"/>
      <c r="AN451" s="51"/>
      <c r="AO451" s="52"/>
      <c r="AP451" s="52"/>
      <c r="AQ451" s="52"/>
      <c r="AR451" s="51"/>
      <c r="AS451" s="51"/>
      <c r="AT451" s="51"/>
      <c r="AU451" s="52"/>
      <c r="AV451" s="52"/>
      <c r="AW451" s="52"/>
    </row>
    <row r="452" spans="1:49" ht="13" x14ac:dyDescent="0.3">
      <c r="A452" s="23">
        <f>'4JSON'!A446</f>
        <v>41409</v>
      </c>
      <c r="B452" s="20" t="str">
        <f>'4JSON'!B446</f>
        <v>Psychometricians and Psychometrists</v>
      </c>
      <c r="C452" s="24" t="str">
        <f>UPPER('4JSON'!D446)</f>
        <v>IDM</v>
      </c>
      <c r="D452" s="24"/>
      <c r="E452" s="24"/>
      <c r="F452" s="24"/>
      <c r="G452" s="24"/>
      <c r="H452" s="24"/>
      <c r="I452" s="24"/>
      <c r="J452" s="24"/>
      <c r="K452" s="24"/>
      <c r="L452" s="24"/>
      <c r="M452" s="53"/>
      <c r="N452" s="56"/>
      <c r="P452" s="51"/>
      <c r="Q452" s="51"/>
      <c r="S452" s="51"/>
      <c r="T452" s="51"/>
      <c r="AF452" s="51"/>
      <c r="AG452" s="51"/>
      <c r="AH452" s="51"/>
      <c r="AI452" s="52"/>
      <c r="AJ452" s="52"/>
      <c r="AK452" s="52"/>
      <c r="AL452" s="51"/>
      <c r="AM452" s="51"/>
      <c r="AN452" s="51"/>
      <c r="AO452" s="52"/>
      <c r="AP452" s="52"/>
      <c r="AQ452" s="52"/>
      <c r="AR452" s="51"/>
      <c r="AS452" s="51"/>
      <c r="AT452" s="51"/>
      <c r="AU452" s="52"/>
      <c r="AV452" s="52"/>
      <c r="AW452" s="52"/>
    </row>
    <row r="453" spans="1:49" ht="13" x14ac:dyDescent="0.3">
      <c r="A453" s="23">
        <f>'4JSON'!A447</f>
        <v>41400</v>
      </c>
      <c r="B453" s="20" t="str">
        <f>'4JSON'!B447</f>
        <v>Science Policy and Program Officers</v>
      </c>
      <c r="C453" s="24" t="str">
        <f>UPPER('4JSON'!D447)</f>
        <v>IDM</v>
      </c>
      <c r="D453" s="24"/>
      <c r="E453" s="24"/>
      <c r="F453" s="24"/>
      <c r="G453" s="24"/>
      <c r="H453" s="24"/>
      <c r="I453" s="24"/>
      <c r="J453" s="24"/>
      <c r="K453" s="24"/>
      <c r="L453" s="24"/>
      <c r="M453" s="53"/>
      <c r="N453" s="56"/>
      <c r="P453" s="51"/>
      <c r="Q453" s="51"/>
      <c r="S453" s="51"/>
      <c r="T453" s="51"/>
      <c r="AF453" s="51"/>
      <c r="AG453" s="51"/>
      <c r="AH453" s="51"/>
      <c r="AI453" s="52"/>
      <c r="AJ453" s="52"/>
      <c r="AK453" s="52"/>
      <c r="AL453" s="51"/>
      <c r="AM453" s="51"/>
      <c r="AN453" s="51"/>
      <c r="AO453" s="52"/>
      <c r="AP453" s="52"/>
      <c r="AQ453" s="52"/>
      <c r="AR453" s="51"/>
      <c r="AS453" s="51"/>
      <c r="AT453" s="51"/>
      <c r="AU453" s="52"/>
      <c r="AV453" s="52"/>
      <c r="AW453" s="52"/>
    </row>
    <row r="454" spans="1:49" ht="13" x14ac:dyDescent="0.3">
      <c r="A454" s="23">
        <f>'4JSON'!A448</f>
        <v>41409</v>
      </c>
      <c r="B454" s="20" t="str">
        <f>'4JSON'!B448</f>
        <v>Sociologists</v>
      </c>
      <c r="C454" s="24" t="str">
        <f>UPPER('4JSON'!D448)</f>
        <v>IDM</v>
      </c>
      <c r="D454" s="24"/>
      <c r="E454" s="24"/>
      <c r="F454" s="24"/>
      <c r="G454" s="24"/>
      <c r="H454" s="24"/>
      <c r="I454" s="24"/>
      <c r="J454" s="24"/>
      <c r="K454" s="24"/>
      <c r="L454" s="24"/>
      <c r="M454" s="53"/>
      <c r="N454" s="56"/>
      <c r="P454" s="51"/>
      <c r="Q454" s="51"/>
      <c r="S454" s="51"/>
      <c r="T454" s="51"/>
      <c r="AF454" s="51"/>
      <c r="AG454" s="51"/>
      <c r="AH454" s="51"/>
      <c r="AI454" s="52"/>
      <c r="AJ454" s="52"/>
      <c r="AK454" s="52"/>
      <c r="AL454" s="51"/>
      <c r="AM454" s="51"/>
      <c r="AN454" s="51"/>
      <c r="AO454" s="52"/>
      <c r="AP454" s="52"/>
      <c r="AQ454" s="52"/>
      <c r="AR454" s="51"/>
      <c r="AS454" s="51"/>
      <c r="AT454" s="51"/>
      <c r="AU454" s="52"/>
      <c r="AV454" s="52"/>
      <c r="AW454" s="52"/>
    </row>
    <row r="455" spans="1:49" ht="13" x14ac:dyDescent="0.3">
      <c r="A455" s="23">
        <f>'4JSON'!A449</f>
        <v>21210</v>
      </c>
      <c r="B455" s="20" t="str">
        <f>'4JSON'!B449</f>
        <v>Actuaries</v>
      </c>
      <c r="C455" s="24" t="str">
        <f>UPPER('4JSON'!D449)</f>
        <v>IMD</v>
      </c>
      <c r="D455" s="24"/>
      <c r="E455" s="24"/>
      <c r="F455" s="24"/>
      <c r="G455" s="24"/>
      <c r="H455" s="24"/>
      <c r="I455" s="24"/>
      <c r="J455" s="24"/>
      <c r="K455" s="24"/>
      <c r="L455" s="24"/>
      <c r="M455" s="53"/>
      <c r="N455" s="56"/>
      <c r="P455" s="51"/>
      <c r="Q455" s="51"/>
      <c r="S455" s="51"/>
      <c r="T455" s="51"/>
      <c r="AF455" s="51"/>
      <c r="AG455" s="51"/>
      <c r="AH455" s="51"/>
      <c r="AI455" s="52"/>
      <c r="AJ455" s="52"/>
      <c r="AK455" s="52"/>
      <c r="AL455" s="51"/>
      <c r="AM455" s="51"/>
      <c r="AN455" s="51"/>
      <c r="AO455" s="52"/>
      <c r="AP455" s="52"/>
      <c r="AQ455" s="52"/>
      <c r="AR455" s="51"/>
      <c r="AS455" s="51"/>
      <c r="AT455" s="51"/>
      <c r="AU455" s="52"/>
      <c r="AV455" s="52"/>
      <c r="AW455" s="52"/>
    </row>
    <row r="456" spans="1:49" ht="13" x14ac:dyDescent="0.3">
      <c r="A456" s="23">
        <f>'4JSON'!A450</f>
        <v>31301</v>
      </c>
      <c r="B456" s="20" t="str">
        <f>'4JSON'!B450</f>
        <v>Clinical Nurses</v>
      </c>
      <c r="C456" s="24" t="str">
        <f>UPPER('4JSON'!D450)</f>
        <v>IMD</v>
      </c>
      <c r="D456" s="24"/>
      <c r="E456" s="24"/>
      <c r="F456" s="24"/>
      <c r="G456" s="24"/>
      <c r="H456" s="24"/>
      <c r="I456" s="24"/>
      <c r="J456" s="24"/>
      <c r="K456" s="24"/>
      <c r="L456" s="24"/>
      <c r="M456" s="53"/>
      <c r="N456" s="56"/>
      <c r="P456" s="51"/>
      <c r="Q456" s="51"/>
      <c r="S456" s="51"/>
      <c r="T456" s="51"/>
      <c r="AF456" s="51"/>
      <c r="AG456" s="51"/>
      <c r="AH456" s="51"/>
      <c r="AI456" s="52"/>
      <c r="AJ456" s="52"/>
      <c r="AK456" s="52"/>
      <c r="AL456" s="51"/>
      <c r="AM456" s="51"/>
      <c r="AN456" s="51"/>
      <c r="AO456" s="52"/>
      <c r="AP456" s="52"/>
      <c r="AQ456" s="52"/>
      <c r="AR456" s="51"/>
      <c r="AS456" s="51"/>
      <c r="AT456" s="51"/>
      <c r="AU456" s="52"/>
      <c r="AV456" s="52"/>
      <c r="AW456" s="52"/>
    </row>
    <row r="457" spans="1:49" ht="13" x14ac:dyDescent="0.3">
      <c r="A457" s="23">
        <f>'4JSON'!A451</f>
        <v>21230</v>
      </c>
      <c r="B457" s="20" t="str">
        <f>'4JSON'!B451</f>
        <v>Computer Programmers</v>
      </c>
      <c r="C457" s="24" t="str">
        <f>UPPER('4JSON'!D451)</f>
        <v>IMD</v>
      </c>
      <c r="D457" s="24"/>
      <c r="E457" s="24"/>
      <c r="F457" s="24"/>
      <c r="G457" s="24"/>
      <c r="H457" s="24"/>
      <c r="I457" s="24"/>
      <c r="J457" s="24"/>
      <c r="K457" s="24"/>
      <c r="L457" s="24"/>
      <c r="M457" s="53"/>
      <c r="N457" s="56"/>
      <c r="P457" s="51"/>
      <c r="Q457" s="51"/>
      <c r="S457" s="51"/>
      <c r="T457" s="51"/>
      <c r="AF457" s="51"/>
      <c r="AG457" s="51"/>
      <c r="AH457" s="51"/>
      <c r="AI457" s="52"/>
      <c r="AJ457" s="52"/>
      <c r="AK457" s="52"/>
      <c r="AL457" s="51"/>
      <c r="AM457" s="51"/>
      <c r="AN457" s="51"/>
      <c r="AO457" s="52"/>
      <c r="AP457" s="52"/>
      <c r="AQ457" s="52"/>
      <c r="AR457" s="51"/>
      <c r="AS457" s="51"/>
      <c r="AT457" s="51"/>
      <c r="AU457" s="52"/>
      <c r="AV457" s="52"/>
      <c r="AW457" s="52"/>
    </row>
    <row r="458" spans="1:49" ht="13" x14ac:dyDescent="0.3">
      <c r="A458" s="23">
        <f>'4JSON'!A452</f>
        <v>21223</v>
      </c>
      <c r="B458" s="20" t="str">
        <f>'4JSON'!B452</f>
        <v>Data Administrators</v>
      </c>
      <c r="C458" s="24" t="str">
        <f>UPPER('4JSON'!D452)</f>
        <v>IMD</v>
      </c>
      <c r="D458" s="24"/>
      <c r="E458" s="24"/>
      <c r="F458" s="24"/>
      <c r="G458" s="24"/>
      <c r="H458" s="24"/>
      <c r="I458" s="24"/>
      <c r="J458" s="24"/>
      <c r="K458" s="24"/>
      <c r="L458" s="24"/>
      <c r="M458" s="53"/>
      <c r="N458" s="56"/>
      <c r="P458" s="51"/>
      <c r="Q458" s="51"/>
      <c r="S458" s="51"/>
      <c r="T458" s="51"/>
      <c r="AF458" s="51"/>
      <c r="AG458" s="51"/>
      <c r="AH458" s="51"/>
      <c r="AI458" s="52"/>
      <c r="AJ458" s="52"/>
      <c r="AK458" s="52"/>
      <c r="AL458" s="51"/>
      <c r="AM458" s="51"/>
      <c r="AN458" s="51"/>
      <c r="AO458" s="52"/>
      <c r="AP458" s="52"/>
      <c r="AQ458" s="52"/>
      <c r="AR458" s="51"/>
      <c r="AS458" s="51"/>
      <c r="AT458" s="51"/>
      <c r="AU458" s="52"/>
      <c r="AV458" s="52"/>
      <c r="AW458" s="52"/>
    </row>
    <row r="459" spans="1:49" ht="13" x14ac:dyDescent="0.3">
      <c r="A459" s="23">
        <f>'4JSON'!A453</f>
        <v>21223</v>
      </c>
      <c r="B459" s="20" t="str">
        <f>'4JSON'!B453</f>
        <v>Database Analysts</v>
      </c>
      <c r="C459" s="24" t="str">
        <f>UPPER('4JSON'!D453)</f>
        <v>IMD</v>
      </c>
      <c r="D459" s="24"/>
      <c r="E459" s="24"/>
      <c r="F459" s="24"/>
      <c r="G459" s="24"/>
      <c r="H459" s="24"/>
      <c r="I459" s="24"/>
      <c r="J459" s="24"/>
      <c r="K459" s="24"/>
      <c r="L459" s="24"/>
      <c r="M459" s="53"/>
      <c r="N459" s="56"/>
      <c r="P459" s="51"/>
      <c r="Q459" s="51"/>
      <c r="S459" s="51"/>
      <c r="T459" s="51"/>
      <c r="AF459" s="51"/>
      <c r="AG459" s="51"/>
      <c r="AH459" s="51"/>
      <c r="AI459" s="52"/>
      <c r="AJ459" s="52"/>
      <c r="AK459" s="52"/>
      <c r="AL459" s="51"/>
      <c r="AM459" s="51"/>
      <c r="AN459" s="51"/>
      <c r="AO459" s="52"/>
      <c r="AP459" s="52"/>
      <c r="AQ459" s="52"/>
      <c r="AR459" s="51"/>
      <c r="AS459" s="51"/>
      <c r="AT459" s="51"/>
      <c r="AU459" s="52"/>
      <c r="AV459" s="52"/>
      <c r="AW459" s="52"/>
    </row>
    <row r="460" spans="1:49" ht="13" x14ac:dyDescent="0.3">
      <c r="A460" s="23">
        <f>'4JSON'!A454</f>
        <v>41401</v>
      </c>
      <c r="B460" s="20" t="str">
        <f>'4JSON'!B454</f>
        <v>Economists and Economic Policy Researchers and Analysts</v>
      </c>
      <c r="C460" s="24" t="str">
        <f>UPPER('4JSON'!D454)</f>
        <v>IMD</v>
      </c>
      <c r="D460" s="24"/>
      <c r="E460" s="24"/>
      <c r="F460" s="24"/>
      <c r="G460" s="24"/>
      <c r="H460" s="24"/>
      <c r="I460" s="24"/>
      <c r="J460" s="24"/>
      <c r="K460" s="24"/>
      <c r="L460" s="24"/>
      <c r="M460" s="53"/>
      <c r="N460" s="56"/>
      <c r="P460" s="51"/>
      <c r="Q460" s="51"/>
      <c r="S460" s="51"/>
      <c r="T460" s="51"/>
      <c r="AF460" s="51"/>
      <c r="AG460" s="51"/>
      <c r="AH460" s="51"/>
      <c r="AI460" s="52"/>
      <c r="AJ460" s="52"/>
      <c r="AK460" s="52"/>
      <c r="AL460" s="51"/>
      <c r="AM460" s="51"/>
      <c r="AN460" s="51"/>
      <c r="AO460" s="52"/>
      <c r="AP460" s="52"/>
      <c r="AQ460" s="52"/>
      <c r="AR460" s="51"/>
      <c r="AS460" s="51"/>
      <c r="AT460" s="51"/>
      <c r="AU460" s="52"/>
      <c r="AV460" s="52"/>
      <c r="AW460" s="52"/>
    </row>
    <row r="461" spans="1:49" ht="13" x14ac:dyDescent="0.3">
      <c r="A461" s="23">
        <f>'4JSON'!A455</f>
        <v>41405</v>
      </c>
      <c r="B461" s="20" t="str">
        <f>'4JSON'!B455</f>
        <v>Education Policy Researchers, Consultants and Program Officers</v>
      </c>
      <c r="C461" s="24" t="str">
        <f>UPPER('4JSON'!D455)</f>
        <v>IMD</v>
      </c>
      <c r="D461" s="24"/>
      <c r="E461" s="24"/>
      <c r="F461" s="24"/>
      <c r="G461" s="24"/>
      <c r="H461" s="24"/>
      <c r="I461" s="24"/>
      <c r="J461" s="24"/>
      <c r="K461" s="24"/>
      <c r="L461" s="24"/>
      <c r="M461" s="53"/>
      <c r="N461" s="56"/>
      <c r="P461" s="51"/>
      <c r="Q461" s="51"/>
      <c r="S461" s="51"/>
      <c r="T461" s="51"/>
      <c r="AF461" s="51"/>
      <c r="AG461" s="51"/>
      <c r="AH461" s="51"/>
      <c r="AI461" s="52"/>
      <c r="AJ461" s="52"/>
      <c r="AK461" s="52"/>
      <c r="AL461" s="51"/>
      <c r="AM461" s="51"/>
      <c r="AN461" s="51"/>
      <c r="AO461" s="52"/>
      <c r="AP461" s="52"/>
      <c r="AQ461" s="52"/>
      <c r="AR461" s="51"/>
      <c r="AS461" s="51"/>
      <c r="AT461" s="51"/>
      <c r="AU461" s="52"/>
      <c r="AV461" s="52"/>
      <c r="AW461" s="52"/>
    </row>
    <row r="462" spans="1:49" ht="13" x14ac:dyDescent="0.3">
      <c r="A462" s="23">
        <f>'4JSON'!A456</f>
        <v>53123</v>
      </c>
      <c r="B462" s="20" t="str">
        <f>'4JSON'!B456</f>
        <v>Exhibit Designers</v>
      </c>
      <c r="C462" s="24" t="str">
        <f>UPPER('4JSON'!D456)</f>
        <v>IMD</v>
      </c>
      <c r="D462" s="24"/>
      <c r="E462" s="24"/>
      <c r="F462" s="24"/>
      <c r="G462" s="24"/>
      <c r="H462" s="24"/>
      <c r="I462" s="24"/>
      <c r="J462" s="24"/>
      <c r="K462" s="24"/>
      <c r="L462" s="24"/>
      <c r="M462" s="53"/>
      <c r="N462" s="56"/>
      <c r="P462" s="51"/>
      <c r="Q462" s="51"/>
      <c r="S462" s="51"/>
      <c r="T462" s="51"/>
      <c r="AF462" s="51"/>
      <c r="AG462" s="51"/>
      <c r="AH462" s="51"/>
      <c r="AI462" s="52"/>
      <c r="AJ462" s="52"/>
      <c r="AK462" s="52"/>
      <c r="AL462" s="51"/>
      <c r="AM462" s="51"/>
      <c r="AN462" s="51"/>
      <c r="AO462" s="52"/>
      <c r="AP462" s="52"/>
      <c r="AQ462" s="52"/>
      <c r="AR462" s="51"/>
      <c r="AS462" s="51"/>
      <c r="AT462" s="51"/>
      <c r="AU462" s="52"/>
      <c r="AV462" s="52"/>
      <c r="AW462" s="52"/>
    </row>
    <row r="463" spans="1:49" ht="13" x14ac:dyDescent="0.3">
      <c r="A463" s="23">
        <f>'4JSON'!A457</f>
        <v>53123</v>
      </c>
      <c r="B463" s="20" t="str">
        <f>'4JSON'!B457</f>
        <v>Fashion Designers</v>
      </c>
      <c r="C463" s="24" t="str">
        <f>UPPER('4JSON'!D457)</f>
        <v>IMD</v>
      </c>
      <c r="D463" s="24"/>
      <c r="E463" s="24"/>
      <c r="F463" s="24"/>
      <c r="G463" s="24"/>
      <c r="H463" s="24"/>
      <c r="I463" s="24"/>
      <c r="J463" s="24"/>
      <c r="K463" s="24"/>
      <c r="L463" s="24"/>
      <c r="M463" s="53"/>
      <c r="N463" s="56"/>
      <c r="P463" s="51"/>
      <c r="Q463" s="51"/>
      <c r="S463" s="51"/>
      <c r="T463" s="51"/>
      <c r="AF463" s="51"/>
      <c r="AG463" s="51"/>
      <c r="AH463" s="51"/>
      <c r="AI463" s="52"/>
      <c r="AJ463" s="52"/>
      <c r="AK463" s="52"/>
      <c r="AL463" s="51"/>
      <c r="AM463" s="51"/>
      <c r="AN463" s="51"/>
      <c r="AO463" s="52"/>
      <c r="AP463" s="52"/>
      <c r="AQ463" s="52"/>
      <c r="AR463" s="51"/>
      <c r="AS463" s="51"/>
      <c r="AT463" s="51"/>
      <c r="AU463" s="52"/>
      <c r="AV463" s="52"/>
      <c r="AW463" s="52"/>
    </row>
    <row r="464" spans="1:49" ht="13" x14ac:dyDescent="0.3">
      <c r="A464" s="23">
        <f>'4JSON'!A458</f>
        <v>41404</v>
      </c>
      <c r="B464" s="20" t="str">
        <f>'4JSON'!B458</f>
        <v>Health Policy Researchers, Consultants and Program Officers</v>
      </c>
      <c r="C464" s="24" t="str">
        <f>UPPER('4JSON'!D458)</f>
        <v>IMD</v>
      </c>
      <c r="D464" s="24"/>
      <c r="E464" s="24"/>
      <c r="F464" s="24"/>
      <c r="G464" s="24"/>
      <c r="H464" s="24"/>
      <c r="I464" s="24"/>
      <c r="J464" s="24"/>
      <c r="K464" s="24"/>
      <c r="L464" s="24"/>
      <c r="M464" s="53"/>
      <c r="N464" s="56"/>
      <c r="P464" s="51"/>
      <c r="Q464" s="51"/>
      <c r="S464" s="51"/>
      <c r="T464" s="51"/>
      <c r="AF464" s="51"/>
      <c r="AG464" s="51"/>
      <c r="AH464" s="51"/>
      <c r="AI464" s="52"/>
      <c r="AJ464" s="52"/>
      <c r="AK464" s="52"/>
      <c r="AL464" s="51"/>
      <c r="AM464" s="51"/>
      <c r="AN464" s="51"/>
      <c r="AO464" s="52"/>
      <c r="AP464" s="52"/>
      <c r="AQ464" s="52"/>
      <c r="AR464" s="51"/>
      <c r="AS464" s="51"/>
      <c r="AT464" s="51"/>
      <c r="AU464" s="52"/>
      <c r="AV464" s="52"/>
      <c r="AW464" s="52"/>
    </row>
    <row r="465" spans="1:49" ht="13" x14ac:dyDescent="0.3">
      <c r="A465" s="23">
        <f>'4JSON'!A459</f>
        <v>31120</v>
      </c>
      <c r="B465" s="20" t="str">
        <f>'4JSON'!B459</f>
        <v>Industrial Pharmacists</v>
      </c>
      <c r="C465" s="24" t="str">
        <f>UPPER('4JSON'!D459)</f>
        <v>IMD</v>
      </c>
      <c r="D465" s="24"/>
      <c r="E465" s="24"/>
      <c r="F465" s="24"/>
      <c r="G465" s="24"/>
      <c r="H465" s="24"/>
      <c r="I465" s="24"/>
      <c r="J465" s="24"/>
      <c r="K465" s="24"/>
      <c r="L465" s="24"/>
      <c r="M465" s="53"/>
      <c r="N465" s="56"/>
      <c r="P465" s="51"/>
      <c r="Q465" s="51"/>
      <c r="S465" s="51"/>
      <c r="T465" s="51"/>
      <c r="AF465" s="51"/>
      <c r="AG465" s="51"/>
      <c r="AH465" s="51"/>
      <c r="AI465" s="52"/>
      <c r="AJ465" s="52"/>
      <c r="AK465" s="52"/>
      <c r="AL465" s="51"/>
      <c r="AM465" s="51"/>
      <c r="AN465" s="51"/>
      <c r="AO465" s="52"/>
      <c r="AP465" s="52"/>
      <c r="AQ465" s="52"/>
      <c r="AR465" s="51"/>
      <c r="AS465" s="51"/>
      <c r="AT465" s="51"/>
      <c r="AU465" s="52"/>
      <c r="AV465" s="52"/>
      <c r="AW465" s="52"/>
    </row>
    <row r="466" spans="1:49" ht="13" x14ac:dyDescent="0.3">
      <c r="A466" s="23">
        <f>'4JSON'!A460</f>
        <v>21221</v>
      </c>
      <c r="B466" s="20" t="str">
        <f>'4JSON'!B460</f>
        <v>Information Systems Business Analysts and Consultants</v>
      </c>
      <c r="C466" s="24" t="str">
        <f>UPPER('4JSON'!D460)</f>
        <v>IMD</v>
      </c>
      <c r="D466" s="24"/>
      <c r="E466" s="24"/>
      <c r="F466" s="24"/>
      <c r="G466" s="24"/>
      <c r="H466" s="24"/>
      <c r="I466" s="24"/>
      <c r="J466" s="24"/>
      <c r="K466" s="24"/>
      <c r="L466" s="24"/>
      <c r="M466" s="53"/>
      <c r="N466" s="56"/>
      <c r="P466" s="51"/>
      <c r="Q466" s="51"/>
      <c r="S466" s="51"/>
      <c r="T466" s="51"/>
      <c r="AF466" s="51"/>
      <c r="AG466" s="51"/>
      <c r="AH466" s="51"/>
      <c r="AI466" s="52"/>
      <c r="AJ466" s="52"/>
      <c r="AK466" s="52"/>
      <c r="AL466" s="51"/>
      <c r="AM466" s="51"/>
      <c r="AN466" s="51"/>
      <c r="AO466" s="52"/>
      <c r="AP466" s="52"/>
      <c r="AQ466" s="52"/>
      <c r="AR466" s="51"/>
      <c r="AS466" s="51"/>
      <c r="AT466" s="51"/>
      <c r="AU466" s="52"/>
      <c r="AV466" s="52"/>
      <c r="AW466" s="52"/>
    </row>
    <row r="467" spans="1:49" ht="13" x14ac:dyDescent="0.3">
      <c r="A467" s="23">
        <f>'4JSON'!A461</f>
        <v>21222</v>
      </c>
      <c r="B467" s="20" t="str">
        <f>'4JSON'!B461</f>
        <v>Information Systems Quality Assurance Analysts</v>
      </c>
      <c r="C467" s="24" t="str">
        <f>UPPER('4JSON'!D461)</f>
        <v>IMD</v>
      </c>
      <c r="D467" s="24"/>
      <c r="E467" s="24"/>
      <c r="F467" s="24"/>
      <c r="G467" s="24"/>
      <c r="H467" s="24"/>
      <c r="I467" s="24"/>
      <c r="J467" s="24"/>
      <c r="K467" s="24"/>
      <c r="L467" s="24"/>
      <c r="M467" s="53"/>
      <c r="N467" s="56"/>
      <c r="P467" s="51"/>
      <c r="Q467" s="51"/>
      <c r="S467" s="51"/>
      <c r="T467" s="51"/>
      <c r="AF467" s="51"/>
      <c r="AG467" s="51"/>
      <c r="AH467" s="51"/>
      <c r="AI467" s="52"/>
      <c r="AJ467" s="52"/>
      <c r="AK467" s="52"/>
      <c r="AL467" s="51"/>
      <c r="AM467" s="51"/>
      <c r="AN467" s="51"/>
      <c r="AO467" s="52"/>
      <c r="AP467" s="52"/>
      <c r="AQ467" s="52"/>
      <c r="AR467" s="51"/>
      <c r="AS467" s="51"/>
      <c r="AT467" s="51"/>
      <c r="AU467" s="52"/>
      <c r="AV467" s="52"/>
      <c r="AW467" s="52"/>
    </row>
    <row r="468" spans="1:49" ht="13" x14ac:dyDescent="0.3">
      <c r="A468" s="23">
        <f>'4JSON'!A462</f>
        <v>21232</v>
      </c>
      <c r="B468" s="20" t="str">
        <f>'4JSON'!B462</f>
        <v>Interactive Media Developers</v>
      </c>
      <c r="C468" s="24" t="str">
        <f>UPPER('4JSON'!D462)</f>
        <v>IMD</v>
      </c>
      <c r="D468" s="24"/>
      <c r="E468" s="24"/>
      <c r="F468" s="24"/>
      <c r="G468" s="24"/>
      <c r="H468" s="24"/>
      <c r="I468" s="24"/>
      <c r="J468" s="24"/>
      <c r="K468" s="24"/>
      <c r="L468" s="24"/>
      <c r="M468" s="53"/>
      <c r="N468" s="56"/>
      <c r="P468" s="51"/>
      <c r="Q468" s="51"/>
      <c r="S468" s="51"/>
      <c r="T468" s="51"/>
      <c r="AF468" s="51"/>
      <c r="AG468" s="51"/>
      <c r="AH468" s="51"/>
      <c r="AI468" s="52"/>
      <c r="AJ468" s="52"/>
      <c r="AK468" s="52"/>
      <c r="AL468" s="51"/>
      <c r="AM468" s="51"/>
      <c r="AN468" s="51"/>
      <c r="AO468" s="52"/>
      <c r="AP468" s="52"/>
      <c r="AQ468" s="52"/>
      <c r="AR468" s="51"/>
      <c r="AS468" s="51"/>
      <c r="AT468" s="51"/>
      <c r="AU468" s="52"/>
      <c r="AV468" s="52"/>
      <c r="AW468" s="52"/>
    </row>
    <row r="469" spans="1:49" ht="13" x14ac:dyDescent="0.3">
      <c r="A469" s="23">
        <f>'4JSON'!A463</f>
        <v>21210</v>
      </c>
      <c r="B469" s="20" t="str">
        <f>'4JSON'!B463</f>
        <v>Mathematicians</v>
      </c>
      <c r="C469" s="24" t="str">
        <f>UPPER('4JSON'!D463)</f>
        <v>IMD</v>
      </c>
      <c r="D469" s="24"/>
      <c r="E469" s="24"/>
      <c r="F469" s="24"/>
      <c r="G469" s="24"/>
      <c r="H469" s="24"/>
      <c r="I469" s="24"/>
      <c r="J469" s="24"/>
      <c r="K469" s="24"/>
      <c r="L469" s="24"/>
      <c r="M469" s="53"/>
      <c r="N469" s="56"/>
      <c r="P469" s="51"/>
      <c r="Q469" s="51"/>
      <c r="S469" s="51"/>
      <c r="T469" s="51"/>
      <c r="AF469" s="51"/>
      <c r="AG469" s="51"/>
      <c r="AH469" s="51"/>
      <c r="AI469" s="52"/>
      <c r="AJ469" s="52"/>
      <c r="AK469" s="52"/>
      <c r="AL469" s="51"/>
      <c r="AM469" s="51"/>
      <c r="AN469" s="51"/>
      <c r="AO469" s="52"/>
      <c r="AP469" s="52"/>
      <c r="AQ469" s="52"/>
      <c r="AR469" s="51"/>
      <c r="AS469" s="51"/>
      <c r="AT469" s="51"/>
      <c r="AU469" s="52"/>
      <c r="AV469" s="52"/>
      <c r="AW469" s="52"/>
    </row>
    <row r="470" spans="1:49" ht="13" x14ac:dyDescent="0.3">
      <c r="A470" s="23">
        <f>'4JSON'!A464</f>
        <v>22220</v>
      </c>
      <c r="B470" s="20" t="str">
        <f>'4JSON'!B464</f>
        <v>Network System and Data Communication Engineers</v>
      </c>
      <c r="C470" s="24" t="str">
        <f>UPPER('4JSON'!D464)</f>
        <v>IMD</v>
      </c>
      <c r="D470" s="24"/>
      <c r="E470" s="24"/>
      <c r="F470" s="24"/>
      <c r="G470" s="24"/>
      <c r="H470" s="24"/>
      <c r="I470" s="24"/>
      <c r="J470" s="24"/>
      <c r="K470" s="24"/>
      <c r="L470" s="24"/>
      <c r="M470" s="53"/>
      <c r="N470" s="56"/>
      <c r="P470" s="51"/>
      <c r="Q470" s="51"/>
      <c r="S470" s="51"/>
      <c r="T470" s="51"/>
      <c r="AF470" s="51"/>
      <c r="AG470" s="51"/>
      <c r="AH470" s="51"/>
      <c r="AI470" s="52"/>
      <c r="AJ470" s="52"/>
      <c r="AK470" s="52"/>
      <c r="AL470" s="51"/>
      <c r="AM470" s="51"/>
      <c r="AN470" s="51"/>
      <c r="AO470" s="52"/>
      <c r="AP470" s="52"/>
      <c r="AQ470" s="52"/>
      <c r="AR470" s="51"/>
      <c r="AS470" s="51"/>
      <c r="AT470" s="51"/>
      <c r="AU470" s="52"/>
      <c r="AV470" s="52"/>
      <c r="AW470" s="52"/>
    </row>
    <row r="471" spans="1:49" ht="13" x14ac:dyDescent="0.3">
      <c r="A471" s="23">
        <f>'4JSON'!A465</f>
        <v>21231</v>
      </c>
      <c r="B471" s="20" t="str">
        <f>'4JSON'!B465</f>
        <v>Software Engineers</v>
      </c>
      <c r="C471" s="24" t="str">
        <f>UPPER('4JSON'!D465)</f>
        <v>IMD</v>
      </c>
      <c r="D471" s="24"/>
      <c r="E471" s="24"/>
      <c r="F471" s="24"/>
      <c r="G471" s="24"/>
      <c r="H471" s="24"/>
      <c r="I471" s="24"/>
      <c r="J471" s="24"/>
      <c r="K471" s="24"/>
      <c r="L471" s="24"/>
      <c r="M471" s="53"/>
      <c r="N471" s="56"/>
      <c r="P471" s="51"/>
      <c r="Q471" s="51"/>
      <c r="S471" s="51"/>
      <c r="T471" s="51"/>
      <c r="AF471" s="51"/>
      <c r="AG471" s="51"/>
      <c r="AH471" s="51"/>
      <c r="AI471" s="52"/>
      <c r="AJ471" s="52"/>
      <c r="AK471" s="52"/>
      <c r="AL471" s="51"/>
      <c r="AM471" s="51"/>
      <c r="AN471" s="51"/>
      <c r="AO471" s="52"/>
      <c r="AP471" s="52"/>
      <c r="AQ471" s="52"/>
      <c r="AR471" s="51"/>
      <c r="AS471" s="51"/>
      <c r="AT471" s="51"/>
      <c r="AU471" s="52"/>
      <c r="AV471" s="52"/>
      <c r="AW471" s="52"/>
    </row>
    <row r="472" spans="1:49" ht="13" x14ac:dyDescent="0.3">
      <c r="A472" s="23">
        <f>'4JSON'!A466</f>
        <v>21210</v>
      </c>
      <c r="B472" s="20" t="str">
        <f>'4JSON'!B466</f>
        <v>Statisticians</v>
      </c>
      <c r="C472" s="24" t="str">
        <f>UPPER('4JSON'!D466)</f>
        <v>IMD</v>
      </c>
      <c r="D472" s="24"/>
      <c r="E472" s="24"/>
      <c r="F472" s="24"/>
      <c r="G472" s="24"/>
      <c r="H472" s="24"/>
      <c r="I472" s="24"/>
      <c r="J472" s="24"/>
      <c r="K472" s="24"/>
      <c r="L472" s="24"/>
      <c r="M472" s="53"/>
      <c r="N472" s="56"/>
      <c r="P472" s="51"/>
      <c r="Q472" s="51"/>
      <c r="S472" s="51"/>
      <c r="T472" s="51"/>
      <c r="AF472" s="51"/>
      <c r="AG472" s="51"/>
      <c r="AH472" s="51"/>
      <c r="AI472" s="52"/>
      <c r="AJ472" s="52"/>
      <c r="AK472" s="52"/>
      <c r="AL472" s="51"/>
      <c r="AM472" s="51"/>
      <c r="AN472" s="51"/>
      <c r="AO472" s="52"/>
      <c r="AP472" s="52"/>
      <c r="AQ472" s="52"/>
      <c r="AR472" s="51"/>
      <c r="AS472" s="51"/>
      <c r="AT472" s="51"/>
      <c r="AU472" s="52"/>
      <c r="AV472" s="52"/>
      <c r="AW472" s="52"/>
    </row>
    <row r="473" spans="1:49" ht="13" x14ac:dyDescent="0.3">
      <c r="A473" s="23">
        <f>'4JSON'!A467</f>
        <v>53123</v>
      </c>
      <c r="B473" s="20" t="str">
        <f>'4JSON'!B467</f>
        <v>Theatre Designers</v>
      </c>
      <c r="C473" s="24" t="str">
        <f>UPPER('4JSON'!D467)</f>
        <v>IMD</v>
      </c>
      <c r="D473" s="24"/>
      <c r="E473" s="24"/>
      <c r="F473" s="24"/>
      <c r="G473" s="24"/>
      <c r="H473" s="24"/>
      <c r="I473" s="24"/>
      <c r="J473" s="24"/>
      <c r="K473" s="24"/>
      <c r="L473" s="24"/>
      <c r="M473" s="53"/>
      <c r="N473" s="56"/>
      <c r="P473" s="51"/>
      <c r="Q473" s="51"/>
      <c r="S473" s="51"/>
      <c r="T473" s="51"/>
      <c r="AF473" s="51"/>
      <c r="AG473" s="51"/>
      <c r="AH473" s="51"/>
      <c r="AI473" s="52"/>
      <c r="AJ473" s="52"/>
      <c r="AK473" s="52"/>
      <c r="AL473" s="51"/>
      <c r="AM473" s="51"/>
      <c r="AN473" s="51"/>
      <c r="AO473" s="52"/>
      <c r="AP473" s="52"/>
      <c r="AQ473" s="52"/>
      <c r="AR473" s="51"/>
      <c r="AS473" s="51"/>
      <c r="AT473" s="51"/>
      <c r="AU473" s="52"/>
      <c r="AV473" s="52"/>
      <c r="AW473" s="52"/>
    </row>
    <row r="474" spans="1:49" ht="13" x14ac:dyDescent="0.3">
      <c r="A474" s="23">
        <f>'4JSON'!A468</f>
        <v>21233</v>
      </c>
      <c r="B474" s="20" t="str">
        <f>'4JSON'!B468</f>
        <v>Web Designers and Developers</v>
      </c>
      <c r="C474" s="24" t="str">
        <f>UPPER('4JSON'!D468)</f>
        <v>IMD</v>
      </c>
      <c r="D474" s="24"/>
      <c r="E474" s="24"/>
      <c r="F474" s="24"/>
      <c r="G474" s="24"/>
      <c r="H474" s="24"/>
      <c r="I474" s="24"/>
      <c r="J474" s="24"/>
      <c r="K474" s="24"/>
      <c r="L474" s="24"/>
      <c r="M474" s="53"/>
      <c r="N474" s="56"/>
      <c r="P474" s="51"/>
      <c r="Q474" s="51"/>
      <c r="S474" s="51"/>
      <c r="T474" s="51"/>
      <c r="AF474" s="51"/>
      <c r="AG474" s="51"/>
      <c r="AH474" s="51"/>
      <c r="AI474" s="52"/>
      <c r="AJ474" s="52"/>
      <c r="AK474" s="52"/>
      <c r="AL474" s="51"/>
      <c r="AM474" s="51"/>
      <c r="AN474" s="51"/>
      <c r="AO474" s="52"/>
      <c r="AP474" s="52"/>
      <c r="AQ474" s="52"/>
      <c r="AR474" s="51"/>
      <c r="AS474" s="51"/>
      <c r="AT474" s="51"/>
      <c r="AU474" s="52"/>
      <c r="AV474" s="52"/>
      <c r="AW474" s="52"/>
    </row>
    <row r="475" spans="1:49" ht="13" x14ac:dyDescent="0.3">
      <c r="A475" s="23">
        <f>'4JSON'!A469</f>
        <v>22300</v>
      </c>
      <c r="B475" s="20" t="str">
        <f>'4JSON'!B469</f>
        <v>Civil Engineering Technologists</v>
      </c>
      <c r="C475" s="24" t="str">
        <f>UPPER('4JSON'!D469)</f>
        <v>IMD</v>
      </c>
      <c r="D475" s="24"/>
      <c r="E475" s="24"/>
      <c r="F475" s="24"/>
      <c r="G475" s="24"/>
      <c r="H475" s="24"/>
      <c r="I475" s="24"/>
      <c r="J475" s="24"/>
      <c r="K475" s="24"/>
      <c r="L475" s="24"/>
      <c r="M475" s="53"/>
      <c r="N475" s="56"/>
      <c r="P475" s="51"/>
      <c r="Q475" s="51"/>
      <c r="S475" s="51"/>
      <c r="T475" s="51"/>
      <c r="AF475" s="51"/>
      <c r="AG475" s="51"/>
      <c r="AH475" s="51"/>
      <c r="AI475" s="52"/>
      <c r="AJ475" s="52"/>
      <c r="AK475" s="52"/>
      <c r="AL475" s="51"/>
      <c r="AM475" s="51"/>
      <c r="AN475" s="51"/>
      <c r="AO475" s="52"/>
      <c r="AP475" s="52"/>
      <c r="AQ475" s="52"/>
      <c r="AR475" s="51"/>
      <c r="AS475" s="51"/>
      <c r="AT475" s="51"/>
      <c r="AU475" s="52"/>
      <c r="AV475" s="52"/>
      <c r="AW475" s="52"/>
    </row>
    <row r="476" spans="1:49" ht="13" x14ac:dyDescent="0.3">
      <c r="A476" s="23">
        <f>'4JSON'!A470</f>
        <v>51121</v>
      </c>
      <c r="B476" s="20" t="str">
        <f>'4JSON'!B470</f>
        <v>Composers</v>
      </c>
      <c r="C476" s="24" t="str">
        <f>UPPER('4JSON'!D470)</f>
        <v>IMD</v>
      </c>
      <c r="D476" s="24"/>
      <c r="E476" s="24"/>
      <c r="F476" s="24"/>
      <c r="G476" s="24"/>
      <c r="H476" s="24"/>
      <c r="I476" s="24"/>
      <c r="J476" s="24"/>
      <c r="K476" s="24"/>
      <c r="L476" s="24"/>
      <c r="M476" s="53"/>
      <c r="N476" s="56"/>
      <c r="P476" s="51"/>
      <c r="Q476" s="51"/>
      <c r="S476" s="51"/>
      <c r="T476" s="51"/>
      <c r="AF476" s="51"/>
      <c r="AG476" s="51"/>
      <c r="AH476" s="51"/>
      <c r="AI476" s="52"/>
      <c r="AJ476" s="52"/>
      <c r="AK476" s="52"/>
      <c r="AL476" s="51"/>
      <c r="AM476" s="51"/>
      <c r="AN476" s="51"/>
      <c r="AO476" s="52"/>
      <c r="AP476" s="52"/>
      <c r="AQ476" s="52"/>
      <c r="AR476" s="51"/>
      <c r="AS476" s="51"/>
      <c r="AT476" s="51"/>
      <c r="AU476" s="52"/>
      <c r="AV476" s="52"/>
      <c r="AW476" s="52"/>
    </row>
    <row r="477" spans="1:49" ht="13" x14ac:dyDescent="0.3">
      <c r="A477" s="23">
        <f>'4JSON'!A471</f>
        <v>51111</v>
      </c>
      <c r="B477" s="20" t="str">
        <f>'4JSON'!B471</f>
        <v>Copywriters</v>
      </c>
      <c r="C477" s="24" t="str">
        <f>UPPER('4JSON'!D471)</f>
        <v>IMD</v>
      </c>
      <c r="D477" s="24"/>
      <c r="E477" s="24"/>
      <c r="F477" s="24"/>
      <c r="G477" s="24"/>
      <c r="H477" s="24"/>
      <c r="I477" s="24"/>
      <c r="J477" s="24"/>
      <c r="K477" s="24"/>
      <c r="L477" s="24"/>
      <c r="M477" s="53"/>
      <c r="N477" s="56"/>
      <c r="P477" s="51"/>
      <c r="Q477" s="51"/>
      <c r="S477" s="51"/>
      <c r="T477" s="51"/>
      <c r="AF477" s="51"/>
      <c r="AG477" s="51"/>
      <c r="AH477" s="51"/>
      <c r="AI477" s="52"/>
      <c r="AJ477" s="52"/>
      <c r="AK477" s="52"/>
      <c r="AL477" s="51"/>
      <c r="AM477" s="51"/>
      <c r="AN477" s="51"/>
      <c r="AO477" s="52"/>
      <c r="AP477" s="52"/>
      <c r="AQ477" s="52"/>
      <c r="AR477" s="51"/>
      <c r="AS477" s="51"/>
      <c r="AT477" s="51"/>
      <c r="AU477" s="52"/>
      <c r="AV477" s="52"/>
      <c r="AW477" s="52"/>
    </row>
    <row r="478" spans="1:49" ht="13" x14ac:dyDescent="0.3">
      <c r="A478" s="23">
        <f>'4JSON'!A472</f>
        <v>51111</v>
      </c>
      <c r="B478" s="20" t="str">
        <f>'4JSON'!B472</f>
        <v>Creative Writers</v>
      </c>
      <c r="C478" s="24" t="str">
        <f>UPPER('4JSON'!D472)</f>
        <v>IMD</v>
      </c>
      <c r="D478" s="24"/>
      <c r="E478" s="24"/>
      <c r="F478" s="24"/>
      <c r="G478" s="24"/>
      <c r="H478" s="24"/>
      <c r="I478" s="24"/>
      <c r="J478" s="24"/>
      <c r="K478" s="24"/>
      <c r="L478" s="24"/>
      <c r="M478" s="53"/>
      <c r="N478" s="56"/>
      <c r="P478" s="51"/>
      <c r="Q478" s="51"/>
      <c r="S478" s="51"/>
      <c r="T478" s="51"/>
      <c r="AF478" s="51"/>
      <c r="AG478" s="51"/>
      <c r="AH478" s="51"/>
      <c r="AI478" s="52"/>
      <c r="AJ478" s="52"/>
      <c r="AK478" s="52"/>
      <c r="AL478" s="51"/>
      <c r="AM478" s="51"/>
      <c r="AN478" s="51"/>
      <c r="AO478" s="52"/>
      <c r="AP478" s="52"/>
      <c r="AQ478" s="52"/>
      <c r="AR478" s="51"/>
      <c r="AS478" s="51"/>
      <c r="AT478" s="51"/>
      <c r="AU478" s="52"/>
      <c r="AV478" s="52"/>
      <c r="AW478" s="52"/>
    </row>
    <row r="479" spans="1:49" ht="13" x14ac:dyDescent="0.3">
      <c r="A479" s="23">
        <f>'4JSON'!A473</f>
        <v>22302</v>
      </c>
      <c r="B479" s="20" t="str">
        <f>'4JSON'!B473</f>
        <v>Industrial Engineering and Manufacturing Technologists</v>
      </c>
      <c r="C479" s="24" t="str">
        <f>UPPER('4JSON'!D473)</f>
        <v>IMD</v>
      </c>
      <c r="D479" s="24"/>
      <c r="E479" s="24"/>
      <c r="F479" s="24"/>
      <c r="G479" s="24"/>
      <c r="H479" s="24"/>
      <c r="I479" s="24"/>
      <c r="J479" s="24"/>
      <c r="K479" s="24"/>
      <c r="L479" s="24"/>
      <c r="M479" s="53"/>
      <c r="N479" s="56"/>
      <c r="P479" s="51"/>
      <c r="Q479" s="51"/>
      <c r="S479" s="51"/>
      <c r="T479" s="51"/>
      <c r="AF479" s="51"/>
      <c r="AG479" s="51"/>
      <c r="AH479" s="51"/>
      <c r="AI479" s="52"/>
      <c r="AJ479" s="52"/>
      <c r="AK479" s="52"/>
      <c r="AL479" s="51"/>
      <c r="AM479" s="51"/>
      <c r="AN479" s="51"/>
      <c r="AO479" s="52"/>
      <c r="AP479" s="52"/>
      <c r="AQ479" s="52"/>
      <c r="AR479" s="51"/>
      <c r="AS479" s="51"/>
      <c r="AT479" s="51"/>
      <c r="AU479" s="52"/>
      <c r="AV479" s="52"/>
      <c r="AW479" s="52"/>
    </row>
    <row r="480" spans="1:49" ht="13" x14ac:dyDescent="0.3">
      <c r="A480" s="23">
        <f>'4JSON'!A474</f>
        <v>80022</v>
      </c>
      <c r="B480" s="20" t="str">
        <f>'4JSON'!B474</f>
        <v>Aquaculture Operators and Managers</v>
      </c>
      <c r="C480" s="24" t="str">
        <f>UPPER('4JSON'!D474)</f>
        <v>DMO</v>
      </c>
      <c r="D480" s="24"/>
      <c r="E480" s="24"/>
      <c r="F480" s="24"/>
      <c r="G480" s="24"/>
      <c r="H480" s="24"/>
      <c r="I480" s="24"/>
      <c r="J480" s="24"/>
      <c r="K480" s="24"/>
      <c r="L480" s="24"/>
      <c r="M480" s="53"/>
      <c r="N480" s="56"/>
      <c r="P480" s="51"/>
      <c r="Q480" s="51"/>
      <c r="S480" s="51"/>
      <c r="T480" s="51"/>
      <c r="AF480" s="51"/>
      <c r="AG480" s="51"/>
      <c r="AH480" s="51"/>
      <c r="AI480" s="52"/>
      <c r="AJ480" s="52"/>
      <c r="AK480" s="52"/>
      <c r="AL480" s="51"/>
      <c r="AM480" s="51"/>
      <c r="AN480" s="51"/>
      <c r="AO480" s="52"/>
      <c r="AP480" s="52"/>
      <c r="AQ480" s="52"/>
      <c r="AR480" s="51"/>
      <c r="AS480" s="51"/>
      <c r="AT480" s="51"/>
      <c r="AU480" s="52"/>
      <c r="AV480" s="52"/>
      <c r="AW480" s="52"/>
    </row>
    <row r="481" spans="1:49" ht="13" x14ac:dyDescent="0.3">
      <c r="A481" s="23">
        <f>'4JSON'!A475</f>
        <v>53124</v>
      </c>
      <c r="B481" s="20" t="str">
        <f>'4JSON'!B475</f>
        <v>Craft Instructors</v>
      </c>
      <c r="C481" s="24" t="str">
        <f>UPPER('4JSON'!D475)</f>
        <v>DMO</v>
      </c>
      <c r="D481" s="24"/>
      <c r="E481" s="24"/>
      <c r="F481" s="24"/>
      <c r="G481" s="24"/>
      <c r="H481" s="24"/>
      <c r="I481" s="24"/>
      <c r="J481" s="24"/>
      <c r="K481" s="24"/>
      <c r="L481" s="24"/>
      <c r="M481" s="53"/>
      <c r="N481" s="56"/>
      <c r="P481" s="51"/>
      <c r="Q481" s="51"/>
      <c r="S481" s="51"/>
      <c r="T481" s="51"/>
      <c r="AF481" s="51"/>
      <c r="AG481" s="51"/>
      <c r="AH481" s="51"/>
      <c r="AI481" s="52"/>
      <c r="AJ481" s="52"/>
      <c r="AK481" s="52"/>
      <c r="AL481" s="51"/>
      <c r="AM481" s="51"/>
      <c r="AN481" s="51"/>
      <c r="AO481" s="52"/>
      <c r="AP481" s="52"/>
      <c r="AQ481" s="52"/>
      <c r="AR481" s="51"/>
      <c r="AS481" s="51"/>
      <c r="AT481" s="51"/>
      <c r="AU481" s="52"/>
      <c r="AV481" s="52"/>
      <c r="AW481" s="52"/>
    </row>
    <row r="482" spans="1:49" ht="13" x14ac:dyDescent="0.3">
      <c r="A482" s="23">
        <f>'4JSON'!A476</f>
        <v>80020</v>
      </c>
      <c r="B482" s="20" t="str">
        <f>'4JSON'!B476</f>
        <v>Farmers and Farm Managers</v>
      </c>
      <c r="C482" s="24" t="str">
        <f>UPPER('4JSON'!D476)</f>
        <v>DMO</v>
      </c>
      <c r="D482" s="24"/>
      <c r="E482" s="24"/>
      <c r="F482" s="24"/>
      <c r="G482" s="24"/>
      <c r="H482" s="24"/>
      <c r="I482" s="24"/>
      <c r="J482" s="24"/>
      <c r="K482" s="24"/>
      <c r="L482" s="24"/>
      <c r="M482" s="53"/>
      <c r="N482" s="56"/>
      <c r="P482" s="51"/>
      <c r="Q482" s="51"/>
      <c r="S482" s="51"/>
      <c r="T482" s="51"/>
      <c r="AF482" s="51"/>
      <c r="AG482" s="51"/>
      <c r="AH482" s="51"/>
      <c r="AI482" s="52"/>
      <c r="AJ482" s="52"/>
      <c r="AK482" s="52"/>
      <c r="AL482" s="51"/>
      <c r="AM482" s="51"/>
      <c r="AN482" s="51"/>
      <c r="AO482" s="52"/>
      <c r="AP482" s="52"/>
      <c r="AQ482" s="52"/>
      <c r="AR482" s="51"/>
      <c r="AS482" s="51"/>
      <c r="AT482" s="51"/>
      <c r="AU482" s="52"/>
      <c r="AV482" s="52"/>
      <c r="AW482" s="52"/>
    </row>
    <row r="483" spans="1:49" ht="13" x14ac:dyDescent="0.3">
      <c r="A483" s="23">
        <f>'4JSON'!A477</f>
        <v>52119</v>
      </c>
      <c r="B483" s="20" t="str">
        <f>'4JSON'!B477</f>
        <v>Property Masters</v>
      </c>
      <c r="C483" s="24" t="str">
        <f>UPPER('4JSON'!D477)</f>
        <v>DMO</v>
      </c>
      <c r="D483" s="24"/>
      <c r="E483" s="24"/>
      <c r="F483" s="24"/>
      <c r="G483" s="24"/>
      <c r="H483" s="24"/>
      <c r="I483" s="24"/>
      <c r="J483" s="24"/>
      <c r="K483" s="24"/>
      <c r="L483" s="24"/>
      <c r="M483" s="53"/>
      <c r="N483" s="56"/>
      <c r="P483" s="51"/>
      <c r="Q483" s="51"/>
      <c r="S483" s="51"/>
      <c r="T483" s="51"/>
      <c r="AF483" s="51"/>
      <c r="AG483" s="51"/>
      <c r="AH483" s="51"/>
      <c r="AI483" s="52"/>
      <c r="AJ483" s="52"/>
      <c r="AK483" s="52"/>
      <c r="AL483" s="51"/>
      <c r="AM483" s="51"/>
      <c r="AN483" s="51"/>
      <c r="AO483" s="52"/>
      <c r="AP483" s="52"/>
      <c r="AQ483" s="52"/>
      <c r="AR483" s="51"/>
      <c r="AS483" s="51"/>
      <c r="AT483" s="51"/>
      <c r="AU483" s="52"/>
      <c r="AV483" s="52"/>
      <c r="AW483" s="52"/>
    </row>
    <row r="484" spans="1:49" ht="13" x14ac:dyDescent="0.3">
      <c r="A484" s="23">
        <f>'4JSON'!A478</f>
        <v>52119</v>
      </c>
      <c r="B484" s="20" t="str">
        <f>'4JSON'!B478</f>
        <v>Settings Shop Foremen/women</v>
      </c>
      <c r="C484" s="24" t="str">
        <f>UPPER('4JSON'!D478)</f>
        <v>DMO</v>
      </c>
      <c r="D484" s="24"/>
      <c r="E484" s="24"/>
      <c r="F484" s="24"/>
      <c r="G484" s="24"/>
      <c r="H484" s="24"/>
      <c r="I484" s="24"/>
      <c r="J484" s="24"/>
      <c r="K484" s="24"/>
      <c r="L484" s="24"/>
      <c r="M484" s="53"/>
      <c r="N484" s="56"/>
      <c r="P484" s="51"/>
      <c r="Q484" s="51"/>
      <c r="S484" s="51"/>
      <c r="T484" s="51"/>
      <c r="AF484" s="51"/>
      <c r="AG484" s="51"/>
      <c r="AH484" s="51"/>
      <c r="AI484" s="52"/>
      <c r="AJ484" s="52"/>
      <c r="AK484" s="52"/>
      <c r="AL484" s="51"/>
      <c r="AM484" s="51"/>
      <c r="AN484" s="51"/>
      <c r="AO484" s="52"/>
      <c r="AP484" s="52"/>
      <c r="AQ484" s="52"/>
      <c r="AR484" s="51"/>
      <c r="AS484" s="51"/>
      <c r="AT484" s="51"/>
      <c r="AU484" s="52"/>
      <c r="AV484" s="52"/>
      <c r="AW484" s="52"/>
    </row>
    <row r="485" spans="1:49" ht="13" x14ac:dyDescent="0.3">
      <c r="A485" s="23">
        <f>'4JSON'!A479</f>
        <v>52119</v>
      </c>
      <c r="B485" s="20" t="str">
        <f>'4JSON'!B479</f>
        <v>Costumiers</v>
      </c>
      <c r="C485" s="24" t="str">
        <f>UPPER('4JSON'!D479)</f>
        <v>DMO</v>
      </c>
      <c r="D485" s="24"/>
      <c r="E485" s="24"/>
      <c r="F485" s="24"/>
      <c r="G485" s="24"/>
      <c r="H485" s="24"/>
      <c r="I485" s="24"/>
      <c r="J485" s="24"/>
      <c r="K485" s="24"/>
      <c r="L485" s="24"/>
      <c r="M485" s="53"/>
      <c r="N485" s="56"/>
      <c r="P485" s="51"/>
      <c r="Q485" s="51"/>
      <c r="S485" s="51"/>
      <c r="T485" s="51"/>
      <c r="AF485" s="51"/>
      <c r="AG485" s="51"/>
      <c r="AH485" s="51"/>
      <c r="AI485" s="52"/>
      <c r="AJ485" s="52"/>
      <c r="AK485" s="52"/>
      <c r="AL485" s="51"/>
      <c r="AM485" s="51"/>
      <c r="AN485" s="51"/>
      <c r="AO485" s="52"/>
      <c r="AP485" s="52"/>
      <c r="AQ485" s="52"/>
      <c r="AR485" s="51"/>
      <c r="AS485" s="51"/>
      <c r="AT485" s="51"/>
      <c r="AU485" s="52"/>
      <c r="AV485" s="52"/>
      <c r="AW485" s="52"/>
    </row>
    <row r="486" spans="1:49" ht="13" x14ac:dyDescent="0.3">
      <c r="A486" s="23">
        <f>'4JSON'!A480</f>
        <v>60020</v>
      </c>
      <c r="B486" s="20" t="str">
        <f>'4JSON'!B480</f>
        <v>Floor Managers</v>
      </c>
      <c r="C486" s="24" t="str">
        <f>UPPER('4JSON'!D480)</f>
        <v>DMO</v>
      </c>
      <c r="D486" s="24"/>
      <c r="E486" s="24"/>
      <c r="F486" s="24"/>
      <c r="G486" s="24"/>
      <c r="H486" s="24"/>
      <c r="I486" s="24"/>
      <c r="J486" s="24"/>
      <c r="K486" s="24"/>
      <c r="L486" s="24"/>
      <c r="M486" s="53"/>
      <c r="N486" s="56"/>
      <c r="P486" s="51"/>
      <c r="Q486" s="51"/>
      <c r="S486" s="51"/>
      <c r="T486" s="51"/>
      <c r="AF486" s="51"/>
      <c r="AG486" s="51"/>
      <c r="AH486" s="51"/>
      <c r="AI486" s="52"/>
      <c r="AJ486" s="52"/>
      <c r="AK486" s="52"/>
      <c r="AL486" s="51"/>
      <c r="AM486" s="51"/>
      <c r="AN486" s="51"/>
      <c r="AO486" s="52"/>
      <c r="AP486" s="52"/>
      <c r="AQ486" s="52"/>
      <c r="AR486" s="51"/>
      <c r="AS486" s="51"/>
      <c r="AT486" s="51"/>
      <c r="AU486" s="52"/>
      <c r="AV486" s="52"/>
      <c r="AW486" s="52"/>
    </row>
    <row r="487" spans="1:49" ht="13" x14ac:dyDescent="0.3">
      <c r="A487" s="23">
        <f>'4JSON'!A481</f>
        <v>52119</v>
      </c>
      <c r="B487" s="20" t="str">
        <f>'4JSON'!B481</f>
        <v>Key Grips</v>
      </c>
      <c r="C487" s="24" t="str">
        <f>UPPER('4JSON'!D481)</f>
        <v>DMO</v>
      </c>
      <c r="D487" s="24"/>
      <c r="E487" s="24"/>
      <c r="F487" s="24"/>
      <c r="G487" s="24"/>
      <c r="H487" s="24"/>
      <c r="I487" s="24"/>
      <c r="J487" s="24"/>
      <c r="K487" s="24"/>
      <c r="L487" s="24"/>
      <c r="M487" s="53"/>
      <c r="N487" s="56"/>
      <c r="P487" s="51"/>
      <c r="Q487" s="51"/>
      <c r="S487" s="51"/>
      <c r="T487" s="51"/>
      <c r="AF487" s="51"/>
      <c r="AG487" s="51"/>
      <c r="AH487" s="51"/>
      <c r="AI487" s="52"/>
      <c r="AJ487" s="52"/>
      <c r="AK487" s="52"/>
      <c r="AL487" s="51"/>
      <c r="AM487" s="51"/>
      <c r="AN487" s="51"/>
      <c r="AO487" s="52"/>
      <c r="AP487" s="52"/>
      <c r="AQ487" s="52"/>
      <c r="AR487" s="51"/>
      <c r="AS487" s="51"/>
      <c r="AT487" s="51"/>
      <c r="AU487" s="52"/>
      <c r="AV487" s="52"/>
      <c r="AW487" s="52"/>
    </row>
    <row r="488" spans="1:49" ht="13" x14ac:dyDescent="0.3">
      <c r="A488" s="23">
        <f>'4JSON'!A482</f>
        <v>53122</v>
      </c>
      <c r="B488" s="20" t="str">
        <f>'4JSON'!B482</f>
        <v>Art Instructors and Teachers</v>
      </c>
      <c r="C488" s="24" t="str">
        <f>UPPER('4JSON'!D482)</f>
        <v>DOM</v>
      </c>
      <c r="D488" s="24"/>
      <c r="E488" s="24"/>
      <c r="F488" s="24"/>
      <c r="G488" s="24"/>
      <c r="H488" s="24"/>
      <c r="I488" s="24"/>
      <c r="J488" s="24"/>
      <c r="K488" s="24"/>
      <c r="L488" s="24"/>
      <c r="M488" s="53"/>
      <c r="N488" s="56"/>
      <c r="P488" s="51"/>
      <c r="Q488" s="51"/>
      <c r="S488" s="51"/>
      <c r="T488" s="51"/>
      <c r="AF488" s="51"/>
      <c r="AG488" s="51"/>
      <c r="AH488" s="51"/>
      <c r="AI488" s="52"/>
      <c r="AJ488" s="52"/>
      <c r="AK488" s="52"/>
      <c r="AL488" s="51"/>
      <c r="AM488" s="51"/>
      <c r="AN488" s="51"/>
      <c r="AO488" s="52"/>
      <c r="AP488" s="52"/>
      <c r="AQ488" s="52"/>
      <c r="AR488" s="51"/>
      <c r="AS488" s="51"/>
      <c r="AT488" s="51"/>
      <c r="AU488" s="52"/>
      <c r="AV488" s="52"/>
      <c r="AW488" s="52"/>
    </row>
    <row r="489" spans="1:49" ht="13" x14ac:dyDescent="0.3">
      <c r="A489" s="23">
        <f>'4JSON'!A483</f>
        <v>51120</v>
      </c>
      <c r="B489" s="20" t="str">
        <f>'4JSON'!B483</f>
        <v>Film Editors</v>
      </c>
      <c r="C489" s="24" t="str">
        <f>UPPER('4JSON'!D483)</f>
        <v>DOM</v>
      </c>
      <c r="D489" s="24"/>
      <c r="E489" s="24"/>
      <c r="F489" s="24"/>
      <c r="G489" s="24"/>
      <c r="H489" s="24"/>
      <c r="I489" s="24"/>
      <c r="J489" s="24"/>
      <c r="K489" s="24"/>
      <c r="L489" s="24"/>
      <c r="M489" s="53"/>
      <c r="N489" s="56"/>
      <c r="P489" s="51"/>
      <c r="Q489" s="51"/>
      <c r="S489" s="51"/>
      <c r="T489" s="51"/>
      <c r="AF489" s="51"/>
      <c r="AG489" s="51"/>
      <c r="AH489" s="51"/>
      <c r="AI489" s="52"/>
      <c r="AJ489" s="52"/>
      <c r="AK489" s="52"/>
      <c r="AL489" s="51"/>
      <c r="AM489" s="51"/>
      <c r="AN489" s="51"/>
      <c r="AO489" s="52"/>
      <c r="AP489" s="52"/>
      <c r="AQ489" s="52"/>
      <c r="AR489" s="51"/>
      <c r="AS489" s="51"/>
      <c r="AT489" s="51"/>
      <c r="AU489" s="52"/>
      <c r="AV489" s="52"/>
      <c r="AW489" s="52"/>
    </row>
    <row r="490" spans="1:49" ht="13" x14ac:dyDescent="0.3">
      <c r="A490" s="23">
        <f>'4JSON'!A484</f>
        <v>82031</v>
      </c>
      <c r="B490" s="20" t="str">
        <f>'4JSON'!B484</f>
        <v>Landscaping and Grounds Maintenance Contractors and Managers</v>
      </c>
      <c r="C490" s="24" t="str">
        <f>UPPER('4JSON'!D484)</f>
        <v>DOM</v>
      </c>
      <c r="D490" s="24"/>
      <c r="E490" s="24"/>
      <c r="F490" s="24"/>
      <c r="G490" s="24"/>
      <c r="H490" s="24"/>
      <c r="I490" s="24"/>
      <c r="J490" s="24"/>
      <c r="K490" s="24"/>
      <c r="L490" s="24"/>
      <c r="M490" s="53"/>
      <c r="N490" s="56"/>
      <c r="P490" s="51"/>
      <c r="Q490" s="51"/>
      <c r="S490" s="51"/>
      <c r="T490" s="51"/>
      <c r="AF490" s="51"/>
      <c r="AG490" s="51"/>
      <c r="AH490" s="51"/>
      <c r="AI490" s="52"/>
      <c r="AJ490" s="52"/>
      <c r="AK490" s="52"/>
      <c r="AL490" s="51"/>
      <c r="AM490" s="51"/>
      <c r="AN490" s="51"/>
      <c r="AO490" s="52"/>
      <c r="AP490" s="52"/>
      <c r="AQ490" s="52"/>
      <c r="AR490" s="51"/>
      <c r="AS490" s="51"/>
      <c r="AT490" s="51"/>
      <c r="AU490" s="52"/>
      <c r="AV490" s="52"/>
      <c r="AW490" s="52"/>
    </row>
    <row r="491" spans="1:49" ht="13" x14ac:dyDescent="0.3">
      <c r="A491" s="23">
        <f>'4JSON'!A485</f>
        <v>70011</v>
      </c>
      <c r="B491" s="20" t="str">
        <f>'4JSON'!B485</f>
        <v>Residential Home Builders and Renovators</v>
      </c>
      <c r="C491" s="24" t="str">
        <f>UPPER('4JSON'!D485)</f>
        <v>DOM</v>
      </c>
      <c r="D491" s="24"/>
      <c r="E491" s="24"/>
      <c r="F491" s="24"/>
      <c r="G491" s="24"/>
      <c r="H491" s="24"/>
      <c r="I491" s="24"/>
      <c r="J491" s="24"/>
      <c r="K491" s="24"/>
      <c r="L491" s="24"/>
      <c r="M491" s="53"/>
      <c r="N491" s="56"/>
      <c r="P491" s="51"/>
      <c r="Q491" s="51"/>
      <c r="S491" s="51"/>
      <c r="T491" s="51"/>
      <c r="AF491" s="51"/>
      <c r="AG491" s="51"/>
      <c r="AH491" s="51"/>
      <c r="AI491" s="52"/>
      <c r="AJ491" s="52"/>
      <c r="AK491" s="52"/>
      <c r="AL491" s="51"/>
      <c r="AM491" s="51"/>
      <c r="AN491" s="51"/>
      <c r="AO491" s="52"/>
      <c r="AP491" s="52"/>
      <c r="AQ491" s="52"/>
      <c r="AR491" s="51"/>
      <c r="AS491" s="51"/>
      <c r="AT491" s="51"/>
      <c r="AU491" s="52"/>
      <c r="AV491" s="52"/>
      <c r="AW491" s="52"/>
    </row>
    <row r="492" spans="1:49" ht="13" x14ac:dyDescent="0.3">
      <c r="A492" s="23">
        <f>'4JSON'!A486</f>
        <v>62200</v>
      </c>
      <c r="B492" s="20" t="str">
        <f>'4JSON'!B486</f>
        <v>Chefs and Specialist Chefs</v>
      </c>
      <c r="C492" s="24" t="str">
        <f>UPPER('4JSON'!D486)</f>
        <v>MDO</v>
      </c>
      <c r="D492" s="24"/>
      <c r="E492" s="24"/>
      <c r="F492" s="24"/>
      <c r="G492" s="24"/>
      <c r="H492" s="24"/>
      <c r="I492" s="24"/>
      <c r="J492" s="24"/>
      <c r="K492" s="24"/>
      <c r="L492" s="24"/>
      <c r="M492" s="53"/>
      <c r="N492" s="56"/>
      <c r="P492" s="51"/>
      <c r="Q492" s="51"/>
      <c r="S492" s="51"/>
      <c r="T492" s="51"/>
      <c r="AF492" s="51"/>
      <c r="AG492" s="51"/>
      <c r="AH492" s="51"/>
      <c r="AI492" s="52"/>
      <c r="AJ492" s="52"/>
      <c r="AK492" s="52"/>
      <c r="AL492" s="51"/>
      <c r="AM492" s="51"/>
      <c r="AN492" s="51"/>
      <c r="AO492" s="52"/>
      <c r="AP492" s="52"/>
      <c r="AQ492" s="52"/>
      <c r="AR492" s="51"/>
      <c r="AS492" s="51"/>
      <c r="AT492" s="51"/>
      <c r="AU492" s="52"/>
      <c r="AV492" s="52"/>
      <c r="AW492" s="52"/>
    </row>
    <row r="493" spans="1:49" ht="13" x14ac:dyDescent="0.3">
      <c r="A493" s="23">
        <f>'4JSON'!A487</f>
        <v>43203</v>
      </c>
      <c r="B493" s="20" t="str">
        <f>'4JSON'!B487</f>
        <v>Customs Officers and Inspectors</v>
      </c>
      <c r="C493" s="24" t="str">
        <f>UPPER('4JSON'!D487)</f>
        <v>MDO</v>
      </c>
      <c r="D493" s="24"/>
      <c r="E493" s="24"/>
      <c r="F493" s="24"/>
      <c r="G493" s="24"/>
      <c r="H493" s="24"/>
      <c r="I493" s="24"/>
      <c r="J493" s="24"/>
      <c r="K493" s="24"/>
      <c r="L493" s="24"/>
      <c r="M493" s="53"/>
      <c r="N493" s="56"/>
      <c r="P493" s="51"/>
      <c r="Q493" s="51"/>
      <c r="S493" s="51"/>
      <c r="T493" s="51"/>
      <c r="AF493" s="51"/>
      <c r="AG493" s="51"/>
      <c r="AH493" s="51"/>
      <c r="AI493" s="52"/>
      <c r="AJ493" s="52"/>
      <c r="AK493" s="52"/>
      <c r="AL493" s="51"/>
      <c r="AM493" s="51"/>
      <c r="AN493" s="51"/>
      <c r="AO493" s="52"/>
      <c r="AP493" s="52"/>
      <c r="AQ493" s="52"/>
      <c r="AR493" s="51"/>
      <c r="AS493" s="51"/>
      <c r="AT493" s="51"/>
      <c r="AU493" s="52"/>
      <c r="AV493" s="52"/>
      <c r="AW493" s="52"/>
    </row>
    <row r="494" spans="1:49" ht="13" x14ac:dyDescent="0.3">
      <c r="A494" s="23">
        <f>'4JSON'!A488</f>
        <v>62200</v>
      </c>
      <c r="B494" s="20" t="str">
        <f>'4JSON'!B488</f>
        <v>Sous-Chefs</v>
      </c>
      <c r="C494" s="24" t="str">
        <f>UPPER('4JSON'!D488)</f>
        <v>MDO</v>
      </c>
      <c r="D494" s="24"/>
      <c r="E494" s="24"/>
      <c r="F494" s="24"/>
      <c r="G494" s="24"/>
      <c r="H494" s="24"/>
      <c r="I494" s="24"/>
      <c r="J494" s="24"/>
      <c r="K494" s="24"/>
      <c r="L494" s="24"/>
      <c r="M494" s="53"/>
      <c r="N494" s="56"/>
      <c r="P494" s="51"/>
      <c r="Q494" s="51"/>
      <c r="S494" s="51"/>
      <c r="T494" s="51"/>
      <c r="AF494" s="51"/>
      <c r="AG494" s="51"/>
      <c r="AH494" s="51"/>
      <c r="AI494" s="52"/>
      <c r="AJ494" s="52"/>
      <c r="AK494" s="52"/>
      <c r="AL494" s="51"/>
      <c r="AM494" s="51"/>
      <c r="AN494" s="51"/>
      <c r="AO494" s="52"/>
      <c r="AP494" s="52"/>
      <c r="AQ494" s="52"/>
      <c r="AR494" s="51"/>
      <c r="AS494" s="51"/>
      <c r="AT494" s="51"/>
      <c r="AU494" s="52"/>
      <c r="AV494" s="52"/>
      <c r="AW494" s="52"/>
    </row>
    <row r="495" spans="1:49" ht="13" x14ac:dyDescent="0.3">
      <c r="A495" s="23">
        <f>'4JSON'!A489</f>
        <v>43202</v>
      </c>
      <c r="B495" s="20" t="str">
        <f>'4JSON'!B489</f>
        <v>Commercial Transport Inspectors</v>
      </c>
      <c r="C495" s="24" t="str">
        <f>UPPER('4JSON'!D489)</f>
        <v>MDO</v>
      </c>
      <c r="D495" s="24"/>
      <c r="E495" s="24"/>
      <c r="F495" s="24"/>
      <c r="G495" s="24"/>
      <c r="H495" s="24"/>
      <c r="I495" s="24"/>
      <c r="J495" s="24"/>
      <c r="K495" s="24"/>
      <c r="L495" s="24"/>
      <c r="M495" s="53"/>
      <c r="N495" s="56"/>
      <c r="P495" s="51"/>
      <c r="Q495" s="51"/>
      <c r="S495" s="51"/>
      <c r="T495" s="51"/>
      <c r="AF495" s="51"/>
      <c r="AG495" s="51"/>
      <c r="AH495" s="51"/>
      <c r="AI495" s="52"/>
      <c r="AJ495" s="52"/>
      <c r="AK495" s="52"/>
      <c r="AL495" s="51"/>
      <c r="AM495" s="51"/>
      <c r="AN495" s="51"/>
      <c r="AO495" s="52"/>
      <c r="AP495" s="52"/>
      <c r="AQ495" s="52"/>
      <c r="AR495" s="51"/>
      <c r="AS495" s="51"/>
      <c r="AT495" s="51"/>
      <c r="AU495" s="52"/>
      <c r="AV495" s="52"/>
      <c r="AW495" s="52"/>
    </row>
    <row r="496" spans="1:49" ht="13" x14ac:dyDescent="0.3">
      <c r="A496" s="23">
        <f>'4JSON'!A490</f>
        <v>53100</v>
      </c>
      <c r="B496" s="20" t="str">
        <f>'4JSON'!B490</f>
        <v>Museum Registrars and Cataloguers</v>
      </c>
      <c r="C496" s="24" t="str">
        <f>UPPER('4JSON'!D490)</f>
        <v>MDO</v>
      </c>
      <c r="D496" s="24"/>
      <c r="E496" s="24"/>
      <c r="F496" s="24"/>
      <c r="G496" s="24"/>
      <c r="H496" s="24"/>
      <c r="I496" s="24"/>
      <c r="J496" s="24"/>
      <c r="K496" s="24"/>
      <c r="L496" s="24"/>
      <c r="M496" s="53"/>
      <c r="N496" s="56"/>
      <c r="P496" s="51"/>
      <c r="Q496" s="51"/>
      <c r="S496" s="51"/>
      <c r="T496" s="51"/>
      <c r="AF496" s="51"/>
      <c r="AG496" s="51"/>
      <c r="AH496" s="51"/>
      <c r="AI496" s="52"/>
      <c r="AJ496" s="52"/>
      <c r="AK496" s="52"/>
      <c r="AL496" s="51"/>
      <c r="AM496" s="51"/>
      <c r="AN496" s="51"/>
      <c r="AO496" s="52"/>
      <c r="AP496" s="52"/>
      <c r="AQ496" s="52"/>
      <c r="AR496" s="51"/>
      <c r="AS496" s="51"/>
      <c r="AT496" s="51"/>
      <c r="AU496" s="52"/>
      <c r="AV496" s="52"/>
      <c r="AW496" s="52"/>
    </row>
    <row r="497" spans="1:49" ht="13" x14ac:dyDescent="0.3">
      <c r="A497" s="23">
        <f>'4JSON'!A491</f>
        <v>43202</v>
      </c>
      <c r="B497" s="20" t="str">
        <f>'4JSON'!B491</f>
        <v>Parking Control Officers</v>
      </c>
      <c r="C497" s="24" t="str">
        <f>UPPER('4JSON'!D491)</f>
        <v>MDO</v>
      </c>
      <c r="D497" s="24"/>
      <c r="E497" s="24"/>
      <c r="F497" s="24"/>
      <c r="G497" s="24"/>
      <c r="H497" s="24"/>
      <c r="I497" s="24"/>
      <c r="J497" s="24"/>
      <c r="K497" s="24"/>
      <c r="L497" s="24"/>
      <c r="M497" s="53"/>
      <c r="N497" s="56"/>
      <c r="P497" s="51"/>
      <c r="Q497" s="51"/>
      <c r="S497" s="51"/>
      <c r="T497" s="51"/>
      <c r="AF497" s="51"/>
      <c r="AG497" s="51"/>
      <c r="AH497" s="51"/>
      <c r="AI497" s="52"/>
      <c r="AJ497" s="52"/>
      <c r="AK497" s="52"/>
      <c r="AL497" s="51"/>
      <c r="AM497" s="51"/>
      <c r="AN497" s="51"/>
      <c r="AO497" s="52"/>
      <c r="AP497" s="52"/>
      <c r="AQ497" s="52"/>
      <c r="AR497" s="51"/>
      <c r="AS497" s="51"/>
      <c r="AT497" s="51"/>
      <c r="AU497" s="52"/>
      <c r="AV497" s="52"/>
      <c r="AW497" s="52"/>
    </row>
    <row r="498" spans="1:49" ht="13" x14ac:dyDescent="0.3">
      <c r="A498" s="23">
        <f>'4JSON'!A492</f>
        <v>43202</v>
      </c>
      <c r="B498" s="20" t="str">
        <f>'4JSON'!B492</f>
        <v>Taxi Inspectors</v>
      </c>
      <c r="C498" s="24" t="str">
        <f>UPPER('4JSON'!D492)</f>
        <v>MDO</v>
      </c>
      <c r="D498" s="24"/>
      <c r="E498" s="24"/>
      <c r="F498" s="24"/>
      <c r="G498" s="24"/>
      <c r="H498" s="24"/>
      <c r="I498" s="24"/>
      <c r="J498" s="24"/>
      <c r="K498" s="24"/>
      <c r="L498" s="24"/>
      <c r="M498" s="53"/>
      <c r="N498" s="56"/>
      <c r="P498" s="51"/>
      <c r="Q498" s="51"/>
      <c r="S498" s="51"/>
      <c r="T498" s="51"/>
      <c r="AF498" s="51"/>
      <c r="AG498" s="51"/>
      <c r="AH498" s="51"/>
      <c r="AI498" s="52"/>
      <c r="AJ498" s="52"/>
      <c r="AK498" s="52"/>
      <c r="AL498" s="51"/>
      <c r="AM498" s="51"/>
      <c r="AN498" s="51"/>
      <c r="AO498" s="52"/>
      <c r="AP498" s="52"/>
      <c r="AQ498" s="52"/>
      <c r="AR498" s="51"/>
      <c r="AS498" s="51"/>
      <c r="AT498" s="51"/>
      <c r="AU498" s="52"/>
      <c r="AV498" s="52"/>
      <c r="AW498" s="52"/>
    </row>
    <row r="499" spans="1:49" ht="13" x14ac:dyDescent="0.3">
      <c r="A499" s="23">
        <f>'4JSON'!A493</f>
        <v>64312</v>
      </c>
      <c r="B499" s="20" t="str">
        <f>'4JSON'!B493</f>
        <v>Airline Load Planners</v>
      </c>
      <c r="C499" s="24" t="str">
        <f>UPPER('4JSON'!D493)</f>
        <v>MOD</v>
      </c>
      <c r="D499" s="24"/>
      <c r="E499" s="24"/>
      <c r="F499" s="24"/>
      <c r="G499" s="24"/>
      <c r="H499" s="24"/>
      <c r="I499" s="24"/>
      <c r="J499" s="24"/>
      <c r="K499" s="24"/>
      <c r="L499" s="24"/>
      <c r="M499" s="53"/>
      <c r="N499" s="56"/>
      <c r="P499" s="51"/>
      <c r="Q499" s="51"/>
      <c r="S499" s="51"/>
      <c r="T499" s="51"/>
      <c r="AF499" s="51"/>
      <c r="AG499" s="51"/>
      <c r="AH499" s="51"/>
      <c r="AI499" s="52"/>
      <c r="AJ499" s="52"/>
      <c r="AK499" s="52"/>
      <c r="AL499" s="51"/>
      <c r="AM499" s="51"/>
      <c r="AN499" s="51"/>
      <c r="AO499" s="52"/>
      <c r="AP499" s="52"/>
      <c r="AQ499" s="52"/>
      <c r="AR499" s="51"/>
      <c r="AS499" s="51"/>
      <c r="AT499" s="51"/>
      <c r="AU499" s="52"/>
      <c r="AV499" s="52"/>
      <c r="AW499" s="52"/>
    </row>
    <row r="500" spans="1:49" ht="13" x14ac:dyDescent="0.3">
      <c r="A500" s="23">
        <f>'4JSON'!A494</f>
        <v>65220</v>
      </c>
      <c r="B500" s="20" t="str">
        <f>'4JSON'!B494</f>
        <v>Pet Groomers and Animal Care Workers</v>
      </c>
      <c r="C500" s="24" t="str">
        <f>UPPER('4JSON'!D494)</f>
        <v>MOD</v>
      </c>
      <c r="D500" s="24"/>
      <c r="E500" s="24"/>
      <c r="F500" s="24"/>
      <c r="G500" s="24"/>
      <c r="H500" s="24"/>
      <c r="I500" s="24"/>
      <c r="J500" s="24"/>
      <c r="K500" s="24"/>
      <c r="L500" s="24"/>
      <c r="M500" s="53"/>
      <c r="N500" s="56"/>
      <c r="P500" s="51"/>
      <c r="Q500" s="51"/>
      <c r="S500" s="51"/>
      <c r="T500" s="51"/>
      <c r="AF500" s="51"/>
      <c r="AG500" s="51"/>
      <c r="AH500" s="51"/>
      <c r="AI500" s="52"/>
      <c r="AJ500" s="52"/>
      <c r="AK500" s="52"/>
      <c r="AL500" s="51"/>
      <c r="AM500" s="51"/>
      <c r="AN500" s="51"/>
      <c r="AO500" s="52"/>
      <c r="AP500" s="52"/>
      <c r="AQ500" s="52"/>
      <c r="AR500" s="51"/>
      <c r="AS500" s="51"/>
      <c r="AT500" s="51"/>
      <c r="AU500" s="52"/>
      <c r="AV500" s="52"/>
      <c r="AW500" s="52"/>
    </row>
    <row r="501" spans="1:49" ht="13" x14ac:dyDescent="0.3">
      <c r="A501" s="23">
        <f>'4JSON'!A495</f>
        <v>72604</v>
      </c>
      <c r="B501" s="20" t="str">
        <f>'4JSON'!B495</f>
        <v>Railway Traffic Controllers</v>
      </c>
      <c r="C501" s="24" t="str">
        <f>UPPER('4JSON'!D495)</f>
        <v>MOD</v>
      </c>
      <c r="D501" s="24"/>
      <c r="E501" s="24"/>
      <c r="F501" s="24"/>
      <c r="G501" s="24"/>
      <c r="H501" s="24"/>
      <c r="I501" s="24"/>
      <c r="J501" s="24"/>
      <c r="K501" s="24"/>
      <c r="L501" s="24"/>
      <c r="M501" s="53"/>
      <c r="N501" s="56"/>
      <c r="P501" s="51"/>
      <c r="Q501" s="51"/>
      <c r="S501" s="51"/>
      <c r="T501" s="51"/>
      <c r="AF501" s="51"/>
      <c r="AG501" s="51"/>
      <c r="AH501" s="51"/>
      <c r="AI501" s="52"/>
      <c r="AJ501" s="52"/>
      <c r="AK501" s="52"/>
      <c r="AL501" s="51"/>
      <c r="AM501" s="51"/>
      <c r="AN501" s="51"/>
      <c r="AO501" s="52"/>
      <c r="AP501" s="52"/>
      <c r="AQ501" s="52"/>
      <c r="AR501" s="51"/>
      <c r="AS501" s="51"/>
      <c r="AT501" s="51"/>
      <c r="AU501" s="52"/>
      <c r="AV501" s="52"/>
      <c r="AW501" s="52"/>
    </row>
    <row r="502" spans="1:49" ht="13" x14ac:dyDescent="0.3">
      <c r="A502" s="23">
        <f>'4JSON'!A496</f>
        <v>63202</v>
      </c>
      <c r="B502" s="20" t="str">
        <f>'4JSON'!B496</f>
        <v>Bakers</v>
      </c>
      <c r="C502" s="24" t="str">
        <f>UPPER('4JSON'!D496)</f>
        <v>MOD</v>
      </c>
      <c r="D502" s="24"/>
      <c r="E502" s="24"/>
      <c r="F502" s="24"/>
      <c r="G502" s="24"/>
      <c r="H502" s="24"/>
      <c r="I502" s="24"/>
      <c r="J502" s="24"/>
      <c r="K502" s="24"/>
      <c r="L502" s="24"/>
      <c r="M502" s="53"/>
      <c r="N502" s="56"/>
      <c r="P502" s="51"/>
      <c r="Q502" s="51"/>
      <c r="S502" s="51"/>
      <c r="T502" s="51"/>
      <c r="AF502" s="51"/>
      <c r="AG502" s="51"/>
      <c r="AH502" s="51"/>
      <c r="AI502" s="52"/>
      <c r="AJ502" s="52"/>
      <c r="AK502" s="52"/>
      <c r="AL502" s="51"/>
      <c r="AM502" s="51"/>
      <c r="AN502" s="51"/>
      <c r="AO502" s="52"/>
      <c r="AP502" s="52"/>
      <c r="AQ502" s="52"/>
      <c r="AR502" s="51"/>
      <c r="AS502" s="51"/>
      <c r="AT502" s="51"/>
      <c r="AU502" s="52"/>
      <c r="AV502" s="52"/>
      <c r="AW502" s="52"/>
    </row>
    <row r="503" spans="1:49" ht="13" x14ac:dyDescent="0.3">
      <c r="A503" s="23">
        <f>'4JSON'!A497</f>
        <v>63201</v>
      </c>
      <c r="B503" s="20" t="str">
        <f>'4JSON'!B497</f>
        <v>Butchers and Meat Cutters - Retail and Wholesale</v>
      </c>
      <c r="C503" s="24" t="str">
        <f>UPPER('4JSON'!D497)</f>
        <v>MOD</v>
      </c>
      <c r="D503" s="24"/>
      <c r="E503" s="24"/>
      <c r="F503" s="24"/>
      <c r="G503" s="24"/>
      <c r="H503" s="24"/>
      <c r="I503" s="24"/>
      <c r="J503" s="24"/>
      <c r="K503" s="24"/>
      <c r="L503" s="24"/>
      <c r="M503" s="53"/>
      <c r="N503" s="56"/>
      <c r="P503" s="51"/>
      <c r="Q503" s="51"/>
      <c r="S503" s="51"/>
      <c r="T503" s="51"/>
      <c r="AF503" s="51"/>
      <c r="AG503" s="51"/>
      <c r="AH503" s="51"/>
      <c r="AI503" s="52"/>
      <c r="AJ503" s="52"/>
      <c r="AK503" s="52"/>
      <c r="AL503" s="51"/>
      <c r="AM503" s="51"/>
      <c r="AN503" s="51"/>
      <c r="AO503" s="52"/>
      <c r="AP503" s="52"/>
      <c r="AQ503" s="52"/>
      <c r="AR503" s="51"/>
      <c r="AS503" s="51"/>
      <c r="AT503" s="51"/>
      <c r="AU503" s="52"/>
      <c r="AV503" s="52"/>
      <c r="AW503" s="52"/>
    </row>
    <row r="504" spans="1:49" ht="13" x14ac:dyDescent="0.3">
      <c r="A504" s="23">
        <f>'4JSON'!A498</f>
        <v>63200</v>
      </c>
      <c r="B504" s="20" t="str">
        <f>'4JSON'!B498</f>
        <v>Cooks</v>
      </c>
      <c r="C504" s="24" t="str">
        <f>UPPER('4JSON'!D498)</f>
        <v>MOD</v>
      </c>
      <c r="D504" s="24"/>
      <c r="E504" s="24"/>
      <c r="F504" s="24"/>
      <c r="G504" s="24"/>
      <c r="H504" s="24"/>
      <c r="I504" s="24"/>
      <c r="J504" s="24"/>
      <c r="K504" s="24"/>
      <c r="L504" s="24"/>
      <c r="M504" s="53"/>
      <c r="N504" s="56"/>
      <c r="P504" s="51"/>
      <c r="Q504" s="51"/>
      <c r="S504" s="51"/>
      <c r="T504" s="51"/>
      <c r="AF504" s="51"/>
      <c r="AG504" s="51"/>
      <c r="AH504" s="51"/>
      <c r="AI504" s="52"/>
      <c r="AJ504" s="52"/>
      <c r="AK504" s="52"/>
      <c r="AL504" s="51"/>
      <c r="AM504" s="51"/>
      <c r="AN504" s="51"/>
      <c r="AO504" s="52"/>
      <c r="AP504" s="52"/>
      <c r="AQ504" s="52"/>
      <c r="AR504" s="51"/>
      <c r="AS504" s="51"/>
      <c r="AT504" s="51"/>
      <c r="AU504" s="52"/>
      <c r="AV504" s="52"/>
      <c r="AW504" s="52"/>
    </row>
    <row r="505" spans="1:49" ht="13" x14ac:dyDescent="0.3">
      <c r="A505" s="23">
        <f>'4JSON'!A499</f>
        <v>62201</v>
      </c>
      <c r="B505" s="20" t="str">
        <f>'4JSON'!B499</f>
        <v>Embalmers</v>
      </c>
      <c r="C505" s="24" t="str">
        <f>UPPER('4JSON'!D499)</f>
        <v>MOD</v>
      </c>
      <c r="D505" s="24"/>
      <c r="E505" s="24"/>
      <c r="F505" s="24"/>
      <c r="G505" s="24"/>
      <c r="H505" s="24"/>
      <c r="I505" s="24"/>
      <c r="J505" s="24"/>
      <c r="K505" s="24"/>
      <c r="L505" s="24"/>
      <c r="M505" s="53"/>
      <c r="N505" s="56"/>
      <c r="P505" s="51"/>
      <c r="Q505" s="51"/>
      <c r="S505" s="51"/>
      <c r="T505" s="51"/>
      <c r="AF505" s="51"/>
      <c r="AG505" s="51"/>
      <c r="AH505" s="51"/>
      <c r="AI505" s="52"/>
      <c r="AJ505" s="52"/>
      <c r="AK505" s="52"/>
      <c r="AL505" s="51"/>
      <c r="AM505" s="51"/>
      <c r="AN505" s="51"/>
      <c r="AO505" s="52"/>
      <c r="AP505" s="52"/>
      <c r="AQ505" s="52"/>
      <c r="AR505" s="51"/>
      <c r="AS505" s="51"/>
      <c r="AT505" s="51"/>
      <c r="AU505" s="52"/>
      <c r="AV505" s="52"/>
      <c r="AW505" s="52"/>
    </row>
    <row r="506" spans="1:49" ht="13" x14ac:dyDescent="0.3">
      <c r="A506" s="23">
        <f>'4JSON'!A500</f>
        <v>94205</v>
      </c>
      <c r="B506" s="20" t="str">
        <f>'4JSON'!B500</f>
        <v>Inspectors and Testers, Electrical Apparatus Manufacturing</v>
      </c>
      <c r="C506" s="24" t="str">
        <f>UPPER('4JSON'!D500)</f>
        <v>MOD</v>
      </c>
      <c r="D506" s="24"/>
      <c r="E506" s="24"/>
      <c r="F506" s="24"/>
      <c r="G506" s="24"/>
      <c r="H506" s="24"/>
      <c r="I506" s="24"/>
      <c r="J506" s="24"/>
      <c r="K506" s="24"/>
      <c r="L506" s="24"/>
      <c r="M506" s="53"/>
      <c r="N506" s="56"/>
      <c r="P506" s="51"/>
      <c r="Q506" s="51"/>
      <c r="S506" s="51"/>
      <c r="T506" s="51"/>
      <c r="AF506" s="51"/>
      <c r="AG506" s="51"/>
      <c r="AH506" s="51"/>
      <c r="AI506" s="52"/>
      <c r="AJ506" s="52"/>
      <c r="AK506" s="52"/>
      <c r="AL506" s="51"/>
      <c r="AM506" s="51"/>
      <c r="AN506" s="51"/>
      <c r="AO506" s="52"/>
      <c r="AP506" s="52"/>
      <c r="AQ506" s="52"/>
      <c r="AR506" s="51"/>
      <c r="AS506" s="51"/>
      <c r="AT506" s="51"/>
      <c r="AU506" s="52"/>
      <c r="AV506" s="52"/>
      <c r="AW506" s="52"/>
    </row>
    <row r="507" spans="1:49" ht="13" x14ac:dyDescent="0.3">
      <c r="A507" s="23">
        <f>'4JSON'!A501</f>
        <v>13111</v>
      </c>
      <c r="B507" s="20" t="str">
        <f>'4JSON'!B501</f>
        <v>Legal Secretaries</v>
      </c>
      <c r="C507" s="24" t="str">
        <f>UPPER('4JSON'!D501)</f>
        <v>MOD</v>
      </c>
      <c r="D507" s="24"/>
      <c r="E507" s="24"/>
      <c r="F507" s="24"/>
      <c r="G507" s="24"/>
      <c r="H507" s="24"/>
      <c r="I507" s="24"/>
      <c r="J507" s="24"/>
      <c r="K507" s="24"/>
      <c r="L507" s="24"/>
      <c r="M507" s="53"/>
      <c r="N507" s="56"/>
      <c r="P507" s="51"/>
      <c r="Q507" s="51"/>
      <c r="S507" s="51"/>
      <c r="T507" s="51"/>
      <c r="AF507" s="51"/>
      <c r="AG507" s="51"/>
      <c r="AH507" s="51"/>
      <c r="AI507" s="52"/>
      <c r="AJ507" s="52"/>
      <c r="AK507" s="52"/>
      <c r="AL507" s="51"/>
      <c r="AM507" s="51"/>
      <c r="AN507" s="51"/>
      <c r="AO507" s="52"/>
      <c r="AP507" s="52"/>
      <c r="AQ507" s="52"/>
      <c r="AR507" s="51"/>
      <c r="AS507" s="51"/>
      <c r="AT507" s="51"/>
      <c r="AU507" s="52"/>
      <c r="AV507" s="52"/>
      <c r="AW507" s="52"/>
    </row>
    <row r="508" spans="1:49" ht="13" x14ac:dyDescent="0.3">
      <c r="A508" s="23">
        <f>'4JSON'!A502</f>
        <v>73300</v>
      </c>
      <c r="B508" s="20" t="str">
        <f>'4JSON'!B502</f>
        <v>Line-Haul and Local Truck Drivers</v>
      </c>
      <c r="C508" s="24" t="str">
        <f>UPPER('4JSON'!D502)</f>
        <v>MOD</v>
      </c>
      <c r="D508" s="24"/>
      <c r="E508" s="24"/>
      <c r="F508" s="24"/>
      <c r="G508" s="24"/>
      <c r="H508" s="24"/>
      <c r="I508" s="24"/>
      <c r="J508" s="24"/>
      <c r="K508" s="24"/>
      <c r="L508" s="24"/>
      <c r="M508" s="53"/>
      <c r="N508" s="56"/>
      <c r="P508" s="51"/>
      <c r="Q508" s="51"/>
      <c r="S508" s="51"/>
      <c r="T508" s="51"/>
      <c r="AF508" s="51"/>
      <c r="AG508" s="51"/>
      <c r="AH508" s="51"/>
      <c r="AI508" s="52"/>
      <c r="AJ508" s="52"/>
      <c r="AK508" s="52"/>
      <c r="AL508" s="51"/>
      <c r="AM508" s="51"/>
      <c r="AN508" s="51"/>
      <c r="AO508" s="52"/>
      <c r="AP508" s="52"/>
      <c r="AQ508" s="52"/>
      <c r="AR508" s="51"/>
      <c r="AS508" s="51"/>
      <c r="AT508" s="51"/>
      <c r="AU508" s="52"/>
      <c r="AV508" s="52"/>
      <c r="AW508" s="52"/>
    </row>
    <row r="509" spans="1:49" ht="13" x14ac:dyDescent="0.3">
      <c r="A509" s="23">
        <f>'4JSON'!A503</f>
        <v>73300</v>
      </c>
      <c r="B509" s="20" t="str">
        <f>'4JSON'!B503</f>
        <v>Long-Haul Truck Drivers</v>
      </c>
      <c r="C509" s="24" t="str">
        <f>UPPER('4JSON'!D503)</f>
        <v>MOD</v>
      </c>
      <c r="D509" s="24"/>
      <c r="E509" s="24"/>
      <c r="F509" s="24"/>
      <c r="G509" s="24"/>
      <c r="H509" s="24"/>
      <c r="I509" s="24"/>
      <c r="J509" s="24"/>
      <c r="K509" s="24"/>
      <c r="L509" s="24"/>
      <c r="M509" s="53"/>
      <c r="N509" s="56"/>
      <c r="P509" s="51"/>
      <c r="Q509" s="51"/>
      <c r="S509" s="51"/>
      <c r="T509" s="51"/>
      <c r="AF509" s="51"/>
      <c r="AG509" s="51"/>
      <c r="AH509" s="51"/>
      <c r="AI509" s="52"/>
      <c r="AJ509" s="52"/>
      <c r="AK509" s="52"/>
      <c r="AL509" s="51"/>
      <c r="AM509" s="51"/>
      <c r="AN509" s="51"/>
      <c r="AO509" s="52"/>
      <c r="AP509" s="52"/>
      <c r="AQ509" s="52"/>
      <c r="AR509" s="51"/>
      <c r="AS509" s="51"/>
      <c r="AT509" s="51"/>
      <c r="AU509" s="52"/>
      <c r="AV509" s="52"/>
      <c r="AW509" s="52"/>
    </row>
    <row r="510" spans="1:49" ht="13" x14ac:dyDescent="0.3">
      <c r="A510" s="23">
        <f>'4JSON'!A504</f>
        <v>94219</v>
      </c>
      <c r="B510" s="20" t="str">
        <f>'4JSON'!B504</f>
        <v>Other Inspectors</v>
      </c>
      <c r="C510" s="24" t="str">
        <f>UPPER('4JSON'!D504)</f>
        <v>MOD</v>
      </c>
      <c r="D510" s="24"/>
      <c r="E510" s="24"/>
      <c r="F510" s="24"/>
      <c r="G510" s="24"/>
      <c r="H510" s="24"/>
      <c r="I510" s="24"/>
      <c r="J510" s="24"/>
      <c r="K510" s="24"/>
      <c r="L510" s="24"/>
      <c r="M510" s="53"/>
      <c r="N510" s="56"/>
      <c r="P510" s="51"/>
      <c r="Q510" s="51"/>
      <c r="S510" s="51"/>
      <c r="T510" s="51"/>
      <c r="AF510" s="51"/>
      <c r="AG510" s="51"/>
      <c r="AH510" s="51"/>
      <c r="AI510" s="52"/>
      <c r="AJ510" s="52"/>
      <c r="AK510" s="52"/>
      <c r="AL510" s="51"/>
      <c r="AM510" s="51"/>
      <c r="AN510" s="51"/>
      <c r="AO510" s="52"/>
      <c r="AP510" s="52"/>
      <c r="AQ510" s="52"/>
      <c r="AR510" s="51"/>
      <c r="AS510" s="51"/>
      <c r="AT510" s="51"/>
      <c r="AU510" s="52"/>
      <c r="AV510" s="52"/>
      <c r="AW510" s="52"/>
    </row>
    <row r="511" spans="1:49" ht="13" x14ac:dyDescent="0.3">
      <c r="A511" s="23">
        <f>'4JSON'!A505</f>
        <v>94107</v>
      </c>
      <c r="B511" s="20" t="str">
        <f>'4JSON'!B505</f>
        <v>Other Metal Products Machine Operators</v>
      </c>
      <c r="C511" s="24" t="str">
        <f>UPPER('4JSON'!D505)</f>
        <v>MOD</v>
      </c>
      <c r="D511" s="24"/>
      <c r="E511" s="24"/>
      <c r="F511" s="24"/>
      <c r="G511" s="24"/>
      <c r="H511" s="24"/>
      <c r="I511" s="24"/>
      <c r="J511" s="24"/>
      <c r="K511" s="24"/>
      <c r="L511" s="24"/>
      <c r="M511" s="53"/>
      <c r="N511" s="56"/>
      <c r="P511" s="51"/>
      <c r="Q511" s="51"/>
      <c r="S511" s="51"/>
      <c r="T511" s="51"/>
      <c r="AF511" s="51"/>
      <c r="AG511" s="51"/>
      <c r="AH511" s="51"/>
      <c r="AI511" s="52"/>
      <c r="AJ511" s="52"/>
      <c r="AK511" s="52"/>
      <c r="AL511" s="51"/>
      <c r="AM511" s="51"/>
      <c r="AN511" s="51"/>
      <c r="AO511" s="52"/>
      <c r="AP511" s="52"/>
      <c r="AQ511" s="52"/>
      <c r="AR511" s="51"/>
      <c r="AS511" s="51"/>
      <c r="AT511" s="51"/>
      <c r="AU511" s="52"/>
      <c r="AV511" s="52"/>
      <c r="AW511" s="52"/>
    </row>
    <row r="512" spans="1:49" ht="13" x14ac:dyDescent="0.3">
      <c r="A512" s="23">
        <f>'4JSON'!A506</f>
        <v>94219</v>
      </c>
      <c r="B512" s="20" t="str">
        <f>'4JSON'!B506</f>
        <v>Other Products Machine Operators</v>
      </c>
      <c r="C512" s="24" t="str">
        <f>UPPER('4JSON'!D506)</f>
        <v>MOD</v>
      </c>
      <c r="D512" s="24"/>
      <c r="E512" s="24"/>
      <c r="F512" s="24"/>
      <c r="G512" s="24"/>
      <c r="H512" s="24"/>
      <c r="I512" s="24"/>
      <c r="J512" s="24"/>
      <c r="K512" s="24"/>
      <c r="L512" s="24"/>
      <c r="M512" s="53"/>
      <c r="N512" s="56"/>
      <c r="P512" s="51"/>
      <c r="Q512" s="51"/>
      <c r="S512" s="51"/>
      <c r="T512" s="51"/>
      <c r="AF512" s="51"/>
      <c r="AG512" s="51"/>
      <c r="AH512" s="51"/>
      <c r="AI512" s="52"/>
      <c r="AJ512" s="52"/>
      <c r="AK512" s="52"/>
      <c r="AL512" s="51"/>
      <c r="AM512" s="51"/>
      <c r="AN512" s="51"/>
      <c r="AO512" s="52"/>
      <c r="AP512" s="52"/>
      <c r="AQ512" s="52"/>
      <c r="AR512" s="51"/>
      <c r="AS512" s="51"/>
      <c r="AT512" s="51"/>
      <c r="AU512" s="52"/>
      <c r="AV512" s="52"/>
      <c r="AW512" s="52"/>
    </row>
    <row r="513" spans="1:49" ht="13" x14ac:dyDescent="0.3">
      <c r="A513" s="23">
        <f>'4JSON'!A507</f>
        <v>73401</v>
      </c>
      <c r="B513" s="20" t="str">
        <f>'4JSON'!B507</f>
        <v>Printing Press Operators</v>
      </c>
      <c r="C513" s="24" t="str">
        <f>UPPER('4JSON'!D507)</f>
        <v>MOD</v>
      </c>
      <c r="D513" s="24"/>
      <c r="E513" s="24"/>
      <c r="F513" s="24"/>
      <c r="G513" s="24"/>
      <c r="H513" s="24"/>
      <c r="I513" s="24"/>
      <c r="J513" s="24"/>
      <c r="K513" s="24"/>
      <c r="L513" s="24"/>
      <c r="M513" s="53"/>
      <c r="N513" s="56"/>
      <c r="P513" s="51"/>
      <c r="Q513" s="51"/>
      <c r="S513" s="51"/>
      <c r="T513" s="51"/>
      <c r="AF513" s="51"/>
      <c r="AG513" s="51"/>
      <c r="AH513" s="51"/>
      <c r="AI513" s="52"/>
      <c r="AJ513" s="52"/>
      <c r="AK513" s="52"/>
      <c r="AL513" s="51"/>
      <c r="AM513" s="51"/>
      <c r="AN513" s="51"/>
      <c r="AO513" s="52"/>
      <c r="AP513" s="52"/>
      <c r="AQ513" s="52"/>
      <c r="AR513" s="51"/>
      <c r="AS513" s="51"/>
      <c r="AT513" s="51"/>
      <c r="AU513" s="52"/>
      <c r="AV513" s="52"/>
      <c r="AW513" s="52"/>
    </row>
    <row r="514" spans="1:49" ht="13" x14ac:dyDescent="0.3">
      <c r="A514" s="23">
        <f>'4JSON'!A508</f>
        <v>14400</v>
      </c>
      <c r="B514" s="20" t="str">
        <f>'4JSON'!B508</f>
        <v>Shippers and Receivers</v>
      </c>
      <c r="C514" s="24" t="str">
        <f>UPPER('4JSON'!D508)</f>
        <v>MOD</v>
      </c>
      <c r="D514" s="24"/>
      <c r="E514" s="24"/>
      <c r="F514" s="24"/>
      <c r="G514" s="24"/>
      <c r="H514" s="24"/>
      <c r="I514" s="24"/>
      <c r="J514" s="24"/>
      <c r="K514" s="24"/>
      <c r="L514" s="24"/>
      <c r="M514" s="53"/>
      <c r="N514" s="56"/>
      <c r="P514" s="51"/>
      <c r="Q514" s="51"/>
      <c r="S514" s="51"/>
      <c r="T514" s="51"/>
      <c r="AF514" s="51"/>
      <c r="AG514" s="51"/>
      <c r="AH514" s="51"/>
      <c r="AI514" s="52"/>
      <c r="AJ514" s="52"/>
      <c r="AK514" s="52"/>
      <c r="AL514" s="51"/>
      <c r="AM514" s="51"/>
      <c r="AN514" s="51"/>
      <c r="AO514" s="52"/>
      <c r="AP514" s="52"/>
      <c r="AQ514" s="52"/>
      <c r="AR514" s="51"/>
      <c r="AS514" s="51"/>
      <c r="AT514" s="51"/>
      <c r="AU514" s="52"/>
      <c r="AV514" s="52"/>
      <c r="AW514" s="52"/>
    </row>
    <row r="515" spans="1:49" ht="13" x14ac:dyDescent="0.3">
      <c r="A515" s="23">
        <f>'4JSON'!A509</f>
        <v>63211</v>
      </c>
      <c r="B515" s="20" t="str">
        <f>'4JSON'!B509</f>
        <v>Tattoo Artists</v>
      </c>
      <c r="C515" s="24" t="str">
        <f>UPPER('4JSON'!D509)</f>
        <v>MOD</v>
      </c>
      <c r="D515" s="24"/>
      <c r="E515" s="24"/>
      <c r="F515" s="24"/>
      <c r="G515" s="24"/>
      <c r="H515" s="24"/>
      <c r="I515" s="24"/>
      <c r="J515" s="24"/>
      <c r="K515" s="24"/>
      <c r="L515" s="24"/>
      <c r="M515" s="53"/>
      <c r="N515" s="56"/>
      <c r="P515" s="51"/>
      <c r="Q515" s="51"/>
      <c r="S515" s="51"/>
      <c r="T515" s="51"/>
      <c r="AF515" s="51"/>
      <c r="AG515" s="51"/>
      <c r="AH515" s="51"/>
      <c r="AI515" s="52"/>
      <c r="AJ515" s="52"/>
      <c r="AK515" s="52"/>
      <c r="AL515" s="51"/>
      <c r="AM515" s="51"/>
      <c r="AN515" s="51"/>
      <c r="AO515" s="52"/>
      <c r="AP515" s="52"/>
      <c r="AQ515" s="52"/>
      <c r="AR515" s="51"/>
      <c r="AS515" s="51"/>
      <c r="AT515" s="51"/>
      <c r="AU515" s="52"/>
      <c r="AV515" s="52"/>
      <c r="AW515" s="52"/>
    </row>
    <row r="516" spans="1:49" ht="13" x14ac:dyDescent="0.3">
      <c r="A516" s="23">
        <f>'4JSON'!A510</f>
        <v>65320</v>
      </c>
      <c r="B516" s="20" t="str">
        <f>'4JSON'!B510</f>
        <v>Dry Cleaning and Laundry Inspectors and Assemblers</v>
      </c>
      <c r="C516" s="24" t="str">
        <f>UPPER('4JSON'!D510)</f>
        <v>MOD</v>
      </c>
      <c r="D516" s="24"/>
      <c r="E516" s="24"/>
      <c r="F516" s="24"/>
      <c r="G516" s="24"/>
      <c r="H516" s="24"/>
      <c r="I516" s="24"/>
      <c r="J516" s="24"/>
      <c r="K516" s="24"/>
      <c r="L516" s="24"/>
      <c r="M516" s="53"/>
      <c r="N516" s="56"/>
      <c r="P516" s="51"/>
      <c r="Q516" s="51"/>
      <c r="S516" s="51"/>
      <c r="T516" s="51"/>
      <c r="AF516" s="51"/>
      <c r="AG516" s="51"/>
      <c r="AH516" s="51"/>
      <c r="AI516" s="52"/>
      <c r="AJ516" s="52"/>
      <c r="AK516" s="52"/>
      <c r="AL516" s="51"/>
      <c r="AM516" s="51"/>
      <c r="AN516" s="51"/>
      <c r="AO516" s="52"/>
      <c r="AP516" s="52"/>
      <c r="AQ516" s="52"/>
      <c r="AR516" s="51"/>
      <c r="AS516" s="51"/>
      <c r="AT516" s="51"/>
      <c r="AU516" s="52"/>
      <c r="AV516" s="52"/>
      <c r="AW516" s="52"/>
    </row>
    <row r="517" spans="1:49" ht="13" x14ac:dyDescent="0.3">
      <c r="A517" s="23">
        <f>'4JSON'!A511</f>
        <v>83101</v>
      </c>
      <c r="B517" s="20" t="str">
        <f>'4JSON'!B511</f>
        <v>Oil and Gas Well Drillers and Well Servicers</v>
      </c>
      <c r="C517" s="24" t="str">
        <f>UPPER('4JSON'!D511)</f>
        <v>ODM</v>
      </c>
      <c r="D517" s="24"/>
      <c r="E517" s="24"/>
      <c r="F517" s="24"/>
      <c r="G517" s="24"/>
      <c r="H517" s="24"/>
      <c r="I517" s="24"/>
      <c r="J517" s="24"/>
      <c r="K517" s="24"/>
      <c r="L517" s="24"/>
      <c r="M517" s="53"/>
      <c r="N517" s="56"/>
      <c r="P517" s="51"/>
      <c r="Q517" s="51"/>
      <c r="S517" s="51"/>
      <c r="T517" s="51"/>
      <c r="AF517" s="51"/>
      <c r="AG517" s="51"/>
      <c r="AH517" s="51"/>
      <c r="AI517" s="52"/>
      <c r="AJ517" s="52"/>
      <c r="AK517" s="52"/>
      <c r="AL517" s="51"/>
      <c r="AM517" s="51"/>
      <c r="AN517" s="51"/>
      <c r="AO517" s="52"/>
      <c r="AP517" s="52"/>
      <c r="AQ517" s="52"/>
      <c r="AR517" s="51"/>
      <c r="AS517" s="51"/>
      <c r="AT517" s="51"/>
      <c r="AU517" s="52"/>
      <c r="AV517" s="52"/>
      <c r="AW517" s="52"/>
    </row>
    <row r="518" spans="1:49" ht="13" x14ac:dyDescent="0.3">
      <c r="A518" s="23">
        <f>'4JSON'!A512</f>
        <v>72601</v>
      </c>
      <c r="B518" s="20" t="str">
        <f>'4JSON'!B512</f>
        <v>Air Traffic Controllers</v>
      </c>
      <c r="C518" s="24" t="str">
        <f>UPPER('4JSON'!D512)</f>
        <v>OMD</v>
      </c>
      <c r="D518" s="24"/>
      <c r="E518" s="24"/>
      <c r="F518" s="24"/>
      <c r="G518" s="24"/>
      <c r="H518" s="24"/>
      <c r="I518" s="24"/>
      <c r="J518" s="24"/>
      <c r="K518" s="24"/>
      <c r="L518" s="24"/>
      <c r="M518" s="53"/>
      <c r="N518" s="56"/>
      <c r="P518" s="51"/>
      <c r="Q518" s="51"/>
      <c r="S518" s="51"/>
      <c r="T518" s="51"/>
      <c r="AF518" s="51"/>
      <c r="AG518" s="51"/>
      <c r="AH518" s="51"/>
      <c r="AI518" s="52"/>
      <c r="AJ518" s="52"/>
      <c r="AK518" s="52"/>
      <c r="AL518" s="51"/>
      <c r="AM518" s="51"/>
      <c r="AN518" s="51"/>
      <c r="AO518" s="52"/>
      <c r="AP518" s="52"/>
      <c r="AQ518" s="52"/>
      <c r="AR518" s="51"/>
      <c r="AS518" s="51"/>
      <c r="AT518" s="51"/>
      <c r="AU518" s="52"/>
      <c r="AV518" s="52"/>
      <c r="AW518" s="52"/>
    </row>
    <row r="519" spans="1:49" ht="13" x14ac:dyDescent="0.3">
      <c r="A519" s="23">
        <f>'4JSON'!A513</f>
        <v>72404</v>
      </c>
      <c r="B519" s="20" t="str">
        <f>'4JSON'!B513</f>
        <v>Aircraft Inspectors</v>
      </c>
      <c r="C519" s="24" t="str">
        <f>UPPER('4JSON'!D513)</f>
        <v>OMD</v>
      </c>
      <c r="D519" s="24"/>
      <c r="E519" s="24"/>
      <c r="F519" s="24"/>
      <c r="G519" s="24"/>
      <c r="H519" s="24"/>
      <c r="I519" s="24"/>
      <c r="J519" s="24"/>
      <c r="K519" s="24"/>
      <c r="L519" s="24"/>
      <c r="M519" s="53"/>
      <c r="N519" s="56"/>
      <c r="P519" s="51"/>
      <c r="Q519" s="51"/>
      <c r="S519" s="51"/>
      <c r="T519" s="51"/>
      <c r="AF519" s="51"/>
      <c r="AG519" s="51"/>
      <c r="AH519" s="51"/>
      <c r="AI519" s="52"/>
      <c r="AJ519" s="52"/>
      <c r="AK519" s="52"/>
      <c r="AL519" s="51"/>
      <c r="AM519" s="51"/>
      <c r="AN519" s="51"/>
      <c r="AO519" s="52"/>
      <c r="AP519" s="52"/>
      <c r="AQ519" s="52"/>
      <c r="AR519" s="51"/>
      <c r="AS519" s="51"/>
      <c r="AT519" s="51"/>
      <c r="AU519" s="52"/>
      <c r="AV519" s="52"/>
      <c r="AW519" s="52"/>
    </row>
    <row r="520" spans="1:49" ht="13" x14ac:dyDescent="0.3">
      <c r="A520" s="23">
        <f>'4JSON'!A514</f>
        <v>42101</v>
      </c>
      <c r="B520" s="20" t="str">
        <f>'4JSON'!B514</f>
        <v>Firefighters</v>
      </c>
      <c r="C520" s="24" t="str">
        <f>UPPER('4JSON'!D514)</f>
        <v>OMD</v>
      </c>
      <c r="D520" s="24"/>
      <c r="E520" s="24"/>
      <c r="F520" s="24"/>
      <c r="G520" s="24"/>
      <c r="H520" s="24"/>
      <c r="I520" s="24"/>
      <c r="J520" s="24"/>
      <c r="K520" s="24"/>
      <c r="L520" s="24"/>
      <c r="M520" s="53"/>
      <c r="N520" s="56"/>
      <c r="P520" s="51"/>
      <c r="Q520" s="51"/>
      <c r="S520" s="51"/>
      <c r="T520" s="51"/>
      <c r="AF520" s="51"/>
      <c r="AG520" s="51"/>
      <c r="AH520" s="51"/>
      <c r="AI520" s="52"/>
      <c r="AJ520" s="52"/>
      <c r="AK520" s="52"/>
      <c r="AL520" s="51"/>
      <c r="AM520" s="51"/>
      <c r="AN520" s="51"/>
      <c r="AO520" s="52"/>
      <c r="AP520" s="52"/>
      <c r="AQ520" s="52"/>
      <c r="AR520" s="51"/>
      <c r="AS520" s="51"/>
      <c r="AT520" s="51"/>
      <c r="AU520" s="52"/>
      <c r="AV520" s="52"/>
      <c r="AW520" s="52"/>
    </row>
    <row r="521" spans="1:49" ht="13" x14ac:dyDescent="0.3">
      <c r="A521" s="23">
        <f>'4JSON'!A515</f>
        <v>72600</v>
      </c>
      <c r="B521" s="20" t="str">
        <f>'4JSON'!B515</f>
        <v>Flying Instructors</v>
      </c>
      <c r="C521" s="24" t="str">
        <f>UPPER('4JSON'!D515)</f>
        <v>OMD</v>
      </c>
      <c r="D521" s="24"/>
      <c r="E521" s="24"/>
      <c r="F521" s="24"/>
      <c r="G521" s="24"/>
      <c r="H521" s="24"/>
      <c r="I521" s="24"/>
      <c r="J521" s="24"/>
      <c r="K521" s="24"/>
      <c r="L521" s="24"/>
      <c r="M521" s="53"/>
      <c r="N521" s="56"/>
      <c r="P521" s="51"/>
      <c r="Q521" s="51"/>
      <c r="S521" s="51"/>
      <c r="T521" s="51"/>
      <c r="AF521" s="51"/>
      <c r="AG521" s="51"/>
      <c r="AH521" s="51"/>
      <c r="AI521" s="52"/>
      <c r="AJ521" s="52"/>
      <c r="AK521" s="52"/>
      <c r="AL521" s="51"/>
      <c r="AM521" s="51"/>
      <c r="AN521" s="51"/>
      <c r="AO521" s="52"/>
      <c r="AP521" s="52"/>
      <c r="AQ521" s="52"/>
      <c r="AR521" s="51"/>
      <c r="AS521" s="51"/>
      <c r="AT521" s="51"/>
      <c r="AU521" s="52"/>
      <c r="AV521" s="52"/>
      <c r="AW521" s="52"/>
    </row>
    <row r="522" spans="1:49" ht="13" x14ac:dyDescent="0.3">
      <c r="A522" s="23">
        <f>'4JSON'!A516</f>
        <v>22114</v>
      </c>
      <c r="B522" s="20" t="str">
        <f>'4JSON'!B516</f>
        <v>Golf Course Superintendents</v>
      </c>
      <c r="C522" s="24" t="str">
        <f>UPPER('4JSON'!D516)</f>
        <v>OMD</v>
      </c>
      <c r="D522" s="24"/>
      <c r="E522" s="24"/>
      <c r="F522" s="24"/>
      <c r="G522" s="24"/>
      <c r="H522" s="24"/>
      <c r="I522" s="24"/>
      <c r="J522" s="24"/>
      <c r="K522" s="24"/>
      <c r="L522" s="24"/>
      <c r="M522" s="53"/>
      <c r="N522" s="56"/>
      <c r="P522" s="51"/>
      <c r="Q522" s="51"/>
      <c r="S522" s="51"/>
      <c r="T522" s="51"/>
      <c r="AF522" s="51"/>
      <c r="AG522" s="51"/>
      <c r="AH522" s="51"/>
      <c r="AI522" s="52"/>
      <c r="AJ522" s="52"/>
      <c r="AK522" s="52"/>
      <c r="AL522" s="51"/>
      <c r="AM522" s="51"/>
      <c r="AN522" s="51"/>
      <c r="AO522" s="52"/>
      <c r="AP522" s="52"/>
      <c r="AQ522" s="52"/>
      <c r="AR522" s="51"/>
      <c r="AS522" s="51"/>
      <c r="AT522" s="51"/>
      <c r="AU522" s="52"/>
      <c r="AV522" s="52"/>
      <c r="AW522" s="52"/>
    </row>
    <row r="523" spans="1:49" ht="13" x14ac:dyDescent="0.3">
      <c r="A523" s="23">
        <f>'4JSON'!A517</f>
        <v>80021</v>
      </c>
      <c r="B523" s="20" t="str">
        <f>'4JSON'!B517</f>
        <v>Horticulturists</v>
      </c>
      <c r="C523" s="24" t="str">
        <f>UPPER('4JSON'!D517)</f>
        <v>OMD</v>
      </c>
      <c r="D523" s="24"/>
      <c r="E523" s="24"/>
      <c r="F523" s="24"/>
      <c r="G523" s="24"/>
      <c r="H523" s="24"/>
      <c r="I523" s="24"/>
      <c r="J523" s="24"/>
      <c r="K523" s="24"/>
      <c r="L523" s="24"/>
      <c r="M523" s="53"/>
      <c r="N523" s="56"/>
      <c r="P523" s="51"/>
      <c r="Q523" s="51"/>
      <c r="S523" s="51"/>
      <c r="T523" s="51"/>
      <c r="AF523" s="51"/>
      <c r="AG523" s="51"/>
      <c r="AH523" s="51"/>
      <c r="AI523" s="52"/>
      <c r="AJ523" s="52"/>
      <c r="AK523" s="52"/>
      <c r="AL523" s="51"/>
      <c r="AM523" s="51"/>
      <c r="AN523" s="51"/>
      <c r="AO523" s="52"/>
      <c r="AP523" s="52"/>
      <c r="AQ523" s="52"/>
      <c r="AR523" s="51"/>
      <c r="AS523" s="51"/>
      <c r="AT523" s="51"/>
      <c r="AU523" s="52"/>
      <c r="AV523" s="52"/>
      <c r="AW523" s="52"/>
    </row>
    <row r="524" spans="1:49" ht="13" x14ac:dyDescent="0.3">
      <c r="A524" s="23">
        <f>'4JSON'!A518</f>
        <v>22114</v>
      </c>
      <c r="B524" s="20" t="str">
        <f>'4JSON'!B518</f>
        <v>Landscape Designers and Landscape Architectural Technicians and Technologists</v>
      </c>
      <c r="C524" s="24" t="str">
        <f>UPPER('4JSON'!D518)</f>
        <v>OMD</v>
      </c>
      <c r="D524" s="24"/>
      <c r="E524" s="24"/>
      <c r="F524" s="24"/>
      <c r="G524" s="24"/>
      <c r="H524" s="24"/>
      <c r="I524" s="24"/>
      <c r="J524" s="24"/>
      <c r="K524" s="24"/>
      <c r="L524" s="24"/>
      <c r="M524" s="53"/>
      <c r="N524" s="56"/>
      <c r="P524" s="51"/>
      <c r="Q524" s="51"/>
      <c r="S524" s="51"/>
      <c r="T524" s="51"/>
      <c r="AF524" s="51"/>
      <c r="AG524" s="51"/>
      <c r="AH524" s="51"/>
      <c r="AI524" s="52"/>
      <c r="AJ524" s="52"/>
      <c r="AK524" s="52"/>
      <c r="AL524" s="51"/>
      <c r="AM524" s="51"/>
      <c r="AN524" s="51"/>
      <c r="AO524" s="52"/>
      <c r="AP524" s="52"/>
      <c r="AQ524" s="52"/>
      <c r="AR524" s="51"/>
      <c r="AS524" s="51"/>
      <c r="AT524" s="51"/>
      <c r="AU524" s="52"/>
      <c r="AV524" s="52"/>
      <c r="AW524" s="52"/>
    </row>
    <row r="525" spans="1:49" ht="13" x14ac:dyDescent="0.3">
      <c r="A525" s="23">
        <f>'4JSON'!A519</f>
        <v>22114</v>
      </c>
      <c r="B525" s="20" t="str">
        <f>'4JSON'!B519</f>
        <v>Landscape Gardeners</v>
      </c>
      <c r="C525" s="24" t="str">
        <f>UPPER('4JSON'!D519)</f>
        <v>OMD</v>
      </c>
      <c r="D525" s="24"/>
      <c r="E525" s="24"/>
      <c r="F525" s="24"/>
      <c r="G525" s="24"/>
      <c r="H525" s="24"/>
      <c r="I525" s="24"/>
      <c r="J525" s="24"/>
      <c r="K525" s="24"/>
      <c r="L525" s="24"/>
      <c r="M525" s="53"/>
      <c r="N525" s="56"/>
      <c r="P525" s="51"/>
      <c r="Q525" s="51"/>
      <c r="S525" s="51"/>
      <c r="T525" s="51"/>
      <c r="AF525" s="51"/>
      <c r="AG525" s="51"/>
      <c r="AH525" s="51"/>
      <c r="AI525" s="52"/>
      <c r="AJ525" s="52"/>
      <c r="AK525" s="52"/>
      <c r="AL525" s="51"/>
      <c r="AM525" s="51"/>
      <c r="AN525" s="51"/>
      <c r="AO525" s="52"/>
      <c r="AP525" s="52"/>
      <c r="AQ525" s="52"/>
      <c r="AR525" s="51"/>
      <c r="AS525" s="51"/>
      <c r="AT525" s="51"/>
      <c r="AU525" s="52"/>
      <c r="AV525" s="52"/>
      <c r="AW525" s="52"/>
    </row>
    <row r="526" spans="1:49" ht="13" x14ac:dyDescent="0.3">
      <c r="A526" s="23">
        <f>'4JSON'!A520</f>
        <v>85121</v>
      </c>
      <c r="B526" s="20" t="str">
        <f>'4JSON'!B520</f>
        <v>Landscapers</v>
      </c>
      <c r="C526" s="24" t="str">
        <f>UPPER('4JSON'!D520)</f>
        <v>OMD</v>
      </c>
      <c r="D526" s="24"/>
      <c r="E526" s="24"/>
      <c r="F526" s="24"/>
      <c r="G526" s="24"/>
      <c r="H526" s="24"/>
      <c r="I526" s="24"/>
      <c r="J526" s="24"/>
      <c r="K526" s="24"/>
      <c r="L526" s="24"/>
      <c r="M526" s="53"/>
      <c r="N526" s="56"/>
      <c r="P526" s="51"/>
      <c r="Q526" s="51"/>
      <c r="S526" s="51"/>
      <c r="T526" s="51"/>
      <c r="AF526" s="51"/>
      <c r="AG526" s="51"/>
      <c r="AH526" s="51"/>
      <c r="AI526" s="52"/>
      <c r="AJ526" s="52"/>
      <c r="AK526" s="52"/>
      <c r="AL526" s="51"/>
      <c r="AM526" s="51"/>
      <c r="AN526" s="51"/>
      <c r="AO526" s="52"/>
      <c r="AP526" s="52"/>
      <c r="AQ526" s="52"/>
      <c r="AR526" s="51"/>
      <c r="AS526" s="51"/>
      <c r="AT526" s="51"/>
      <c r="AU526" s="52"/>
      <c r="AV526" s="52"/>
      <c r="AW526" s="52"/>
    </row>
    <row r="527" spans="1:49" ht="13" x14ac:dyDescent="0.3">
      <c r="A527" s="23">
        <f>'4JSON'!A521</f>
        <v>22114</v>
      </c>
      <c r="B527" s="20" t="str">
        <f>'4JSON'!B521</f>
        <v>Lawn Care Specialists</v>
      </c>
      <c r="C527" s="24" t="str">
        <f>UPPER('4JSON'!D521)</f>
        <v>OMD</v>
      </c>
      <c r="D527" s="24"/>
      <c r="E527" s="24"/>
      <c r="F527" s="24"/>
      <c r="G527" s="24"/>
      <c r="H527" s="24"/>
      <c r="I527" s="24"/>
      <c r="J527" s="24"/>
      <c r="K527" s="24"/>
      <c r="L527" s="24"/>
      <c r="M527" s="53"/>
      <c r="N527" s="56"/>
      <c r="P527" s="51"/>
      <c r="Q527" s="51"/>
      <c r="S527" s="51"/>
      <c r="T527" s="51"/>
      <c r="AF527" s="51"/>
      <c r="AG527" s="51"/>
      <c r="AH527" s="51"/>
      <c r="AI527" s="52"/>
      <c r="AJ527" s="52"/>
      <c r="AK527" s="52"/>
      <c r="AL527" s="51"/>
      <c r="AM527" s="51"/>
      <c r="AN527" s="51"/>
      <c r="AO527" s="52"/>
      <c r="AP527" s="52"/>
      <c r="AQ527" s="52"/>
      <c r="AR527" s="51"/>
      <c r="AS527" s="51"/>
      <c r="AT527" s="51"/>
      <c r="AU527" s="52"/>
      <c r="AV527" s="52"/>
      <c r="AW527" s="52"/>
    </row>
    <row r="528" spans="1:49" ht="13" x14ac:dyDescent="0.3">
      <c r="A528" s="23">
        <f>'4JSON'!A522</f>
        <v>72604</v>
      </c>
      <c r="B528" s="20" t="str">
        <f>'4JSON'!B522</f>
        <v>Marine Traffic Regulators</v>
      </c>
      <c r="C528" s="24" t="str">
        <f>UPPER('4JSON'!D522)</f>
        <v>OMD</v>
      </c>
      <c r="D528" s="24"/>
      <c r="E528" s="24"/>
      <c r="F528" s="24"/>
      <c r="G528" s="24"/>
      <c r="H528" s="24"/>
      <c r="I528" s="24"/>
      <c r="J528" s="24"/>
      <c r="K528" s="24"/>
      <c r="L528" s="24"/>
      <c r="M528" s="53"/>
      <c r="N528" s="56"/>
      <c r="P528" s="51"/>
      <c r="Q528" s="51"/>
      <c r="S528" s="51"/>
      <c r="T528" s="51"/>
      <c r="AF528" s="51"/>
      <c r="AG528" s="51"/>
      <c r="AH528" s="51"/>
      <c r="AI528" s="52"/>
      <c r="AJ528" s="52"/>
      <c r="AK528" s="52"/>
      <c r="AL528" s="51"/>
      <c r="AM528" s="51"/>
      <c r="AN528" s="51"/>
      <c r="AO528" s="52"/>
      <c r="AP528" s="52"/>
      <c r="AQ528" s="52"/>
      <c r="AR528" s="51"/>
      <c r="AS528" s="51"/>
      <c r="AT528" s="51"/>
      <c r="AU528" s="52"/>
      <c r="AV528" s="52"/>
      <c r="AW528" s="52"/>
    </row>
    <row r="529" spans="1:49" ht="13" x14ac:dyDescent="0.3">
      <c r="A529" s="23">
        <f>'4JSON'!A523</f>
        <v>94112</v>
      </c>
      <c r="B529" s="20" t="str">
        <f>'4JSON'!B523</f>
        <v>Rubber Products Inspectors</v>
      </c>
      <c r="C529" s="24" t="str">
        <f>UPPER('4JSON'!D523)</f>
        <v>OMD</v>
      </c>
      <c r="D529" s="24"/>
      <c r="E529" s="24"/>
      <c r="F529" s="24"/>
      <c r="G529" s="24"/>
      <c r="H529" s="24"/>
      <c r="I529" s="24"/>
      <c r="J529" s="24"/>
      <c r="K529" s="24"/>
      <c r="L529" s="24"/>
      <c r="M529" s="53"/>
      <c r="N529" s="56"/>
      <c r="P529" s="51"/>
      <c r="Q529" s="51"/>
      <c r="S529" s="51"/>
      <c r="T529" s="51"/>
      <c r="AF529" s="51"/>
      <c r="AG529" s="51"/>
      <c r="AH529" s="51"/>
      <c r="AI529" s="52"/>
      <c r="AJ529" s="52"/>
      <c r="AK529" s="52"/>
      <c r="AL529" s="51"/>
      <c r="AM529" s="51"/>
      <c r="AN529" s="51"/>
      <c r="AO529" s="52"/>
      <c r="AP529" s="52"/>
      <c r="AQ529" s="52"/>
      <c r="AR529" s="51"/>
      <c r="AS529" s="51"/>
      <c r="AT529" s="51"/>
      <c r="AU529" s="52"/>
      <c r="AV529" s="52"/>
      <c r="AW529" s="52"/>
    </row>
    <row r="530" spans="1:49" ht="13" x14ac:dyDescent="0.3">
      <c r="A530" s="23">
        <f>'4JSON'!A524</f>
        <v>22114</v>
      </c>
      <c r="B530" s="20" t="str">
        <f>'4JSON'!B524</f>
        <v>Arborists and Tree Service Technicians</v>
      </c>
      <c r="C530" s="24" t="str">
        <f>UPPER('4JSON'!D524)</f>
        <v>OMD</v>
      </c>
      <c r="D530" s="24"/>
      <c r="E530" s="24"/>
      <c r="F530" s="24"/>
      <c r="G530" s="24"/>
      <c r="H530" s="24"/>
      <c r="I530" s="24"/>
      <c r="J530" s="24"/>
      <c r="K530" s="24"/>
      <c r="L530" s="24"/>
      <c r="M530" s="53"/>
      <c r="N530" s="56"/>
      <c r="P530" s="51"/>
      <c r="Q530" s="51"/>
      <c r="S530" s="51"/>
      <c r="T530" s="51"/>
      <c r="AF530" s="51"/>
      <c r="AG530" s="51"/>
      <c r="AH530" s="51"/>
      <c r="AI530" s="52"/>
      <c r="AJ530" s="52"/>
      <c r="AK530" s="52"/>
      <c r="AL530" s="51"/>
      <c r="AM530" s="51"/>
      <c r="AN530" s="51"/>
      <c r="AO530" s="52"/>
      <c r="AP530" s="52"/>
      <c r="AQ530" s="52"/>
      <c r="AR530" s="51"/>
      <c r="AS530" s="51"/>
      <c r="AT530" s="51"/>
      <c r="AU530" s="52"/>
      <c r="AV530" s="52"/>
      <c r="AW530" s="52"/>
    </row>
    <row r="531" spans="1:49" ht="13" x14ac:dyDescent="0.3">
      <c r="A531" s="23">
        <f>'4JSON'!A525</f>
        <v>75210</v>
      </c>
      <c r="B531" s="20" t="str">
        <f>'4JSON'!B525</f>
        <v>Cable Ferry Operators</v>
      </c>
      <c r="C531" s="24" t="str">
        <f>UPPER('4JSON'!D525)</f>
        <v>OMD</v>
      </c>
      <c r="D531" s="24"/>
      <c r="E531" s="24"/>
      <c r="F531" s="24"/>
      <c r="G531" s="24"/>
      <c r="H531" s="24"/>
      <c r="I531" s="24"/>
      <c r="J531" s="24"/>
      <c r="K531" s="24"/>
      <c r="L531" s="24"/>
      <c r="M531" s="53"/>
      <c r="N531" s="56"/>
      <c r="P531" s="51"/>
      <c r="Q531" s="51"/>
      <c r="S531" s="51"/>
      <c r="T531" s="51"/>
      <c r="AF531" s="51"/>
      <c r="AG531" s="51"/>
      <c r="AH531" s="51"/>
      <c r="AI531" s="52"/>
      <c r="AJ531" s="52"/>
      <c r="AK531" s="52"/>
      <c r="AL531" s="51"/>
      <c r="AM531" s="51"/>
      <c r="AN531" s="51"/>
      <c r="AO531" s="52"/>
      <c r="AP531" s="52"/>
      <c r="AQ531" s="52"/>
      <c r="AR531" s="51"/>
      <c r="AS531" s="51"/>
      <c r="AT531" s="51"/>
      <c r="AU531" s="52"/>
      <c r="AV531" s="52"/>
      <c r="AW531" s="52"/>
    </row>
    <row r="532" spans="1:49" ht="13" x14ac:dyDescent="0.3">
      <c r="A532" s="23">
        <f>'4JSON'!A526</f>
        <v>65311</v>
      </c>
      <c r="B532" s="20" t="str">
        <f>'4JSON'!B526</f>
        <v>Carpet and Upholstery Cleaners</v>
      </c>
      <c r="C532" s="24" t="str">
        <f>UPPER('4JSON'!D526)</f>
        <v>OMD</v>
      </c>
      <c r="D532" s="24"/>
      <c r="E532" s="24"/>
      <c r="F532" s="24"/>
      <c r="G532" s="24"/>
      <c r="H532" s="24"/>
      <c r="I532" s="24"/>
      <c r="J532" s="24"/>
      <c r="K532" s="24"/>
      <c r="L532" s="24"/>
      <c r="M532" s="53"/>
      <c r="N532" s="56"/>
      <c r="P532" s="51"/>
      <c r="Q532" s="51"/>
      <c r="S532" s="51"/>
      <c r="T532" s="51"/>
      <c r="AF532" s="51"/>
      <c r="AG532" s="51"/>
      <c r="AH532" s="51"/>
      <c r="AI532" s="52"/>
      <c r="AJ532" s="52"/>
      <c r="AK532" s="52"/>
      <c r="AL532" s="51"/>
      <c r="AM532" s="51"/>
      <c r="AN532" s="51"/>
      <c r="AO532" s="52"/>
      <c r="AP532" s="52"/>
      <c r="AQ532" s="52"/>
      <c r="AR532" s="51"/>
      <c r="AS532" s="51"/>
      <c r="AT532" s="51"/>
      <c r="AU532" s="52"/>
      <c r="AV532" s="52"/>
      <c r="AW532" s="52"/>
    </row>
    <row r="533" spans="1:49" ht="13" x14ac:dyDescent="0.3">
      <c r="A533" s="23">
        <f>'4JSON'!A527</f>
        <v>65311</v>
      </c>
      <c r="B533" s="20" t="str">
        <f>'4JSON'!B527</f>
        <v>Chimney Cleaners</v>
      </c>
      <c r="C533" s="24" t="str">
        <f>UPPER('4JSON'!D527)</f>
        <v>OMD</v>
      </c>
      <c r="D533" s="24"/>
      <c r="E533" s="24"/>
      <c r="F533" s="24"/>
      <c r="G533" s="24"/>
      <c r="H533" s="24"/>
      <c r="I533" s="24"/>
      <c r="J533" s="24"/>
      <c r="K533" s="24"/>
      <c r="L533" s="24"/>
      <c r="M533" s="53"/>
      <c r="N533" s="56"/>
      <c r="P533" s="51"/>
      <c r="Q533" s="51"/>
      <c r="S533" s="51"/>
      <c r="T533" s="51"/>
      <c r="AF533" s="51"/>
      <c r="AG533" s="51"/>
      <c r="AH533" s="51"/>
      <c r="AI533" s="52"/>
      <c r="AJ533" s="52"/>
      <c r="AK533" s="52"/>
      <c r="AL533" s="51"/>
      <c r="AM533" s="51"/>
      <c r="AN533" s="51"/>
      <c r="AO533" s="52"/>
      <c r="AP533" s="52"/>
      <c r="AQ533" s="52"/>
      <c r="AR533" s="51"/>
      <c r="AS533" s="51"/>
      <c r="AT533" s="51"/>
      <c r="AU533" s="52"/>
      <c r="AV533" s="52"/>
      <c r="AW533" s="52"/>
    </row>
    <row r="534" spans="1:49" ht="13" x14ac:dyDescent="0.3">
      <c r="A534" s="23">
        <f>'4JSON'!A528</f>
        <v>22220</v>
      </c>
      <c r="B534" s="20" t="str">
        <f>'4JSON'!B528</f>
        <v>Computer and Network Operators</v>
      </c>
      <c r="C534" s="24" t="str">
        <f>UPPER('4JSON'!D528)</f>
        <v>OMD</v>
      </c>
      <c r="D534" s="24"/>
      <c r="E534" s="24"/>
      <c r="F534" s="24"/>
      <c r="G534" s="24"/>
      <c r="H534" s="24"/>
      <c r="I534" s="24"/>
      <c r="J534" s="24"/>
      <c r="K534" s="24"/>
      <c r="L534" s="24"/>
      <c r="M534" s="53"/>
      <c r="N534" s="56"/>
      <c r="P534" s="51"/>
      <c r="Q534" s="51"/>
      <c r="S534" s="51"/>
      <c r="T534" s="51"/>
      <c r="AF534" s="51"/>
      <c r="AG534" s="51"/>
      <c r="AH534" s="51"/>
      <c r="AI534" s="52"/>
      <c r="AJ534" s="52"/>
      <c r="AK534" s="52"/>
      <c r="AL534" s="51"/>
      <c r="AM534" s="51"/>
      <c r="AN534" s="51"/>
      <c r="AO534" s="52"/>
      <c r="AP534" s="52"/>
      <c r="AQ534" s="52"/>
      <c r="AR534" s="51"/>
      <c r="AS534" s="51"/>
      <c r="AT534" s="51"/>
      <c r="AU534" s="52"/>
      <c r="AV534" s="52"/>
      <c r="AW534" s="52"/>
    </row>
    <row r="535" spans="1:49" ht="13" x14ac:dyDescent="0.3">
      <c r="A535" s="23">
        <f>'4JSON'!A529</f>
        <v>65320</v>
      </c>
      <c r="B535" s="20" t="str">
        <f>'4JSON'!B529</f>
        <v>Dry Cleaning and Laundry Machine Operators</v>
      </c>
      <c r="C535" s="24" t="str">
        <f>UPPER('4JSON'!D529)</f>
        <v>OMD</v>
      </c>
      <c r="D535" s="24"/>
      <c r="E535" s="24"/>
      <c r="F535" s="24"/>
      <c r="G535" s="24"/>
      <c r="H535" s="24"/>
      <c r="I535" s="24"/>
      <c r="J535" s="24"/>
      <c r="K535" s="24"/>
      <c r="L535" s="24"/>
      <c r="M535" s="53"/>
      <c r="N535" s="56"/>
      <c r="P535" s="51"/>
      <c r="Q535" s="51"/>
      <c r="S535" s="51"/>
      <c r="T535" s="51"/>
      <c r="AF535" s="51"/>
      <c r="AG535" s="51"/>
      <c r="AH535" s="51"/>
      <c r="AI535" s="52"/>
      <c r="AJ535" s="52"/>
      <c r="AK535" s="52"/>
      <c r="AL535" s="51"/>
      <c r="AM535" s="51"/>
      <c r="AN535" s="51"/>
      <c r="AO535" s="52"/>
      <c r="AP535" s="52"/>
      <c r="AQ535" s="52"/>
      <c r="AR535" s="51"/>
      <c r="AS535" s="51"/>
      <c r="AT535" s="51"/>
      <c r="AU535" s="52"/>
      <c r="AV535" s="52"/>
      <c r="AW535" s="52"/>
    </row>
    <row r="536" spans="1:49" ht="13" x14ac:dyDescent="0.3">
      <c r="A536" s="23">
        <f>'4JSON'!A530</f>
        <v>75210</v>
      </c>
      <c r="B536" s="20" t="str">
        <f>'4JSON'!B530</f>
        <v>Ferry Terminal Workers</v>
      </c>
      <c r="C536" s="24" t="str">
        <f>UPPER('4JSON'!D530)</f>
        <v>OMD</v>
      </c>
      <c r="D536" s="24"/>
      <c r="E536" s="24"/>
      <c r="F536" s="24"/>
      <c r="G536" s="24"/>
      <c r="H536" s="24"/>
      <c r="I536" s="24"/>
      <c r="J536" s="24"/>
      <c r="K536" s="24"/>
      <c r="L536" s="24"/>
      <c r="M536" s="53"/>
      <c r="N536" s="56"/>
      <c r="P536" s="51"/>
      <c r="Q536" s="51"/>
      <c r="S536" s="51"/>
      <c r="T536" s="51"/>
      <c r="AF536" s="51"/>
      <c r="AG536" s="51"/>
      <c r="AH536" s="51"/>
      <c r="AI536" s="52"/>
      <c r="AJ536" s="52"/>
      <c r="AK536" s="52"/>
      <c r="AL536" s="51"/>
      <c r="AM536" s="51"/>
      <c r="AN536" s="51"/>
      <c r="AO536" s="52"/>
      <c r="AP536" s="52"/>
      <c r="AQ536" s="52"/>
      <c r="AR536" s="51"/>
      <c r="AS536" s="51"/>
      <c r="AT536" s="51"/>
      <c r="AU536" s="52"/>
      <c r="AV536" s="52"/>
      <c r="AW536" s="52"/>
    </row>
    <row r="537" spans="1:49" ht="13" x14ac:dyDescent="0.3">
      <c r="A537" s="23">
        <f>'4JSON'!A531</f>
        <v>94105</v>
      </c>
      <c r="B537" s="20" t="str">
        <f>'4JSON'!B531</f>
        <v>Forging Machine Operators</v>
      </c>
      <c r="C537" s="24" t="str">
        <f>UPPER('4JSON'!D531)</f>
        <v>OMD</v>
      </c>
      <c r="D537" s="24"/>
      <c r="E537" s="24"/>
      <c r="F537" s="24"/>
      <c r="G537" s="24"/>
      <c r="H537" s="24"/>
      <c r="I537" s="24"/>
      <c r="J537" s="24"/>
      <c r="K537" s="24"/>
      <c r="L537" s="24"/>
      <c r="M537" s="53"/>
      <c r="N537" s="56"/>
      <c r="P537" s="51"/>
      <c r="Q537" s="51"/>
      <c r="S537" s="51"/>
      <c r="T537" s="51"/>
      <c r="AF537" s="51"/>
      <c r="AG537" s="51"/>
      <c r="AH537" s="51"/>
      <c r="AI537" s="52"/>
      <c r="AJ537" s="52"/>
      <c r="AK537" s="52"/>
      <c r="AL537" s="51"/>
      <c r="AM537" s="51"/>
      <c r="AN537" s="51"/>
      <c r="AO537" s="52"/>
      <c r="AP537" s="52"/>
      <c r="AQ537" s="52"/>
      <c r="AR537" s="51"/>
      <c r="AS537" s="51"/>
      <c r="AT537" s="51"/>
      <c r="AU537" s="52"/>
      <c r="AV537" s="52"/>
      <c r="AW537" s="52"/>
    </row>
    <row r="538" spans="1:49" ht="13" x14ac:dyDescent="0.3">
      <c r="A538" s="23">
        <f>'4JSON'!A532</f>
        <v>65311</v>
      </c>
      <c r="B538" s="20" t="str">
        <f>'4JSON'!B532</f>
        <v>Furnace and Ventilation System Cleaners</v>
      </c>
      <c r="C538" s="24" t="str">
        <f>UPPER('4JSON'!D532)</f>
        <v>OMD</v>
      </c>
      <c r="D538" s="24"/>
      <c r="E538" s="24"/>
      <c r="F538" s="24"/>
      <c r="G538" s="24"/>
      <c r="H538" s="24"/>
      <c r="I538" s="24"/>
      <c r="J538" s="24"/>
      <c r="K538" s="24"/>
      <c r="L538" s="24"/>
      <c r="M538" s="53"/>
      <c r="N538" s="56"/>
      <c r="P538" s="51"/>
      <c r="Q538" s="51"/>
      <c r="S538" s="51"/>
      <c r="T538" s="51"/>
      <c r="AF538" s="51"/>
      <c r="AG538" s="51"/>
      <c r="AH538" s="51"/>
      <c r="AI538" s="52"/>
      <c r="AJ538" s="52"/>
      <c r="AK538" s="52"/>
      <c r="AL538" s="51"/>
      <c r="AM538" s="51"/>
      <c r="AN538" s="51"/>
      <c r="AO538" s="52"/>
      <c r="AP538" s="52"/>
      <c r="AQ538" s="52"/>
      <c r="AR538" s="51"/>
      <c r="AS538" s="51"/>
      <c r="AT538" s="51"/>
      <c r="AU538" s="52"/>
      <c r="AV538" s="52"/>
      <c r="AW538" s="52"/>
    </row>
    <row r="539" spans="1:49" ht="13" x14ac:dyDescent="0.3">
      <c r="A539" s="23">
        <f>'4JSON'!A533</f>
        <v>94141</v>
      </c>
      <c r="B539" s="20" t="str">
        <f>'4JSON'!B533</f>
        <v>Industrial Butchers</v>
      </c>
      <c r="C539" s="24" t="str">
        <f>UPPER('4JSON'!D533)</f>
        <v>OMD</v>
      </c>
      <c r="D539" s="24"/>
      <c r="E539" s="24"/>
      <c r="F539" s="24"/>
      <c r="G539" s="24"/>
      <c r="H539" s="24"/>
      <c r="I539" s="24"/>
      <c r="J539" s="24"/>
      <c r="K539" s="24"/>
      <c r="L539" s="24"/>
      <c r="M539" s="53"/>
      <c r="N539" s="56"/>
      <c r="P539" s="51"/>
      <c r="Q539" s="51"/>
      <c r="S539" s="51"/>
      <c r="T539" s="51"/>
      <c r="AF539" s="51"/>
      <c r="AG539" s="51"/>
      <c r="AH539" s="51"/>
      <c r="AI539" s="52"/>
      <c r="AJ539" s="52"/>
      <c r="AK539" s="52"/>
      <c r="AL539" s="51"/>
      <c r="AM539" s="51"/>
      <c r="AN539" s="51"/>
      <c r="AO539" s="52"/>
      <c r="AP539" s="52"/>
      <c r="AQ539" s="52"/>
      <c r="AR539" s="51"/>
      <c r="AS539" s="51"/>
      <c r="AT539" s="51"/>
      <c r="AU539" s="52"/>
      <c r="AV539" s="52"/>
      <c r="AW539" s="52"/>
    </row>
    <row r="540" spans="1:49" ht="13" x14ac:dyDescent="0.3">
      <c r="A540" s="23">
        <f>'4JSON'!A534</f>
        <v>94141</v>
      </c>
      <c r="B540" s="20" t="str">
        <f>'4JSON'!B534</f>
        <v>Industrial Meat Cutters</v>
      </c>
      <c r="C540" s="24" t="str">
        <f>UPPER('4JSON'!D534)</f>
        <v>OMD</v>
      </c>
      <c r="D540" s="24"/>
      <c r="E540" s="24"/>
      <c r="F540" s="24"/>
      <c r="G540" s="24"/>
      <c r="H540" s="24"/>
      <c r="I540" s="24"/>
      <c r="J540" s="24"/>
      <c r="K540" s="24"/>
      <c r="L540" s="24"/>
      <c r="M540" s="53"/>
      <c r="N540" s="56"/>
      <c r="P540" s="51"/>
      <c r="Q540" s="51"/>
      <c r="S540" s="51"/>
      <c r="T540" s="51"/>
      <c r="AF540" s="51"/>
      <c r="AG540" s="51"/>
      <c r="AH540" s="51"/>
      <c r="AI540" s="52"/>
      <c r="AJ540" s="52"/>
      <c r="AK540" s="52"/>
      <c r="AL540" s="51"/>
      <c r="AM540" s="51"/>
      <c r="AN540" s="51"/>
      <c r="AO540" s="52"/>
      <c r="AP540" s="52"/>
      <c r="AQ540" s="52"/>
      <c r="AR540" s="51"/>
      <c r="AS540" s="51"/>
      <c r="AT540" s="51"/>
      <c r="AU540" s="52"/>
      <c r="AV540" s="52"/>
      <c r="AW540" s="52"/>
    </row>
    <row r="541" spans="1:49" ht="13" x14ac:dyDescent="0.3">
      <c r="A541" s="23">
        <f>'4JSON'!A535</f>
        <v>75210</v>
      </c>
      <c r="B541" s="20" t="str">
        <f>'4JSON'!B535</f>
        <v>Lock Equipment Operators</v>
      </c>
      <c r="C541" s="24" t="str">
        <f>UPPER('4JSON'!D535)</f>
        <v>OMD</v>
      </c>
      <c r="D541" s="24"/>
      <c r="E541" s="24"/>
      <c r="F541" s="24"/>
      <c r="G541" s="24"/>
      <c r="H541" s="24"/>
      <c r="I541" s="24"/>
      <c r="J541" s="24"/>
      <c r="K541" s="24"/>
      <c r="L541" s="24"/>
      <c r="M541" s="53"/>
      <c r="N541" s="56"/>
      <c r="P541" s="51"/>
      <c r="Q541" s="51"/>
      <c r="S541" s="51"/>
      <c r="T541" s="51"/>
      <c r="AF541" s="51"/>
      <c r="AG541" s="51"/>
      <c r="AH541" s="51"/>
      <c r="AI541" s="52"/>
      <c r="AJ541" s="52"/>
      <c r="AK541" s="52"/>
      <c r="AL541" s="51"/>
      <c r="AM541" s="51"/>
      <c r="AN541" s="51"/>
      <c r="AO541" s="52"/>
      <c r="AP541" s="52"/>
      <c r="AQ541" s="52"/>
      <c r="AR541" s="51"/>
      <c r="AS541" s="51"/>
      <c r="AT541" s="51"/>
      <c r="AU541" s="52"/>
      <c r="AV541" s="52"/>
      <c r="AW541" s="52"/>
    </row>
    <row r="542" spans="1:49" ht="13" x14ac:dyDescent="0.3">
      <c r="A542" s="23">
        <f>'4JSON'!A536</f>
        <v>94204</v>
      </c>
      <c r="B542" s="20" t="str">
        <f>'4JSON'!B536</f>
        <v>Mechanical Inspectors</v>
      </c>
      <c r="C542" s="24" t="str">
        <f>UPPER('4JSON'!D536)</f>
        <v>OMD</v>
      </c>
      <c r="D542" s="24"/>
      <c r="E542" s="24"/>
      <c r="F542" s="24"/>
      <c r="G542" s="24"/>
      <c r="H542" s="24"/>
      <c r="I542" s="24"/>
      <c r="J542" s="24"/>
      <c r="K542" s="24"/>
      <c r="L542" s="24"/>
      <c r="M542" s="53"/>
      <c r="N542" s="56"/>
      <c r="P542" s="51"/>
      <c r="Q542" s="51"/>
      <c r="S542" s="51"/>
      <c r="T542" s="51"/>
      <c r="AF542" s="51"/>
      <c r="AG542" s="51"/>
      <c r="AH542" s="51"/>
      <c r="AI542" s="52"/>
      <c r="AJ542" s="52"/>
      <c r="AK542" s="52"/>
      <c r="AL542" s="51"/>
      <c r="AM542" s="51"/>
      <c r="AN542" s="51"/>
      <c r="AO542" s="52"/>
      <c r="AP542" s="52"/>
      <c r="AQ542" s="52"/>
      <c r="AR542" s="51"/>
      <c r="AS542" s="51"/>
      <c r="AT542" s="51"/>
      <c r="AU542" s="52"/>
      <c r="AV542" s="52"/>
      <c r="AW542" s="52"/>
    </row>
    <row r="543" spans="1:49" ht="13" x14ac:dyDescent="0.3">
      <c r="A543" s="23">
        <f>'4JSON'!A537</f>
        <v>83101</v>
      </c>
      <c r="B543" s="20" t="str">
        <f>'4JSON'!B537</f>
        <v>Oil and Gas Well Drilling Workers</v>
      </c>
      <c r="C543" s="24" t="str">
        <f>UPPER('4JSON'!D537)</f>
        <v>OMD</v>
      </c>
      <c r="D543" s="24"/>
      <c r="E543" s="24"/>
      <c r="F543" s="24"/>
      <c r="G543" s="24"/>
      <c r="H543" s="24"/>
      <c r="I543" s="24"/>
      <c r="J543" s="24"/>
      <c r="K543" s="24"/>
      <c r="L543" s="24"/>
      <c r="M543" s="53"/>
      <c r="N543" s="56"/>
      <c r="P543" s="51"/>
      <c r="Q543" s="51"/>
      <c r="S543" s="51"/>
      <c r="T543" s="51"/>
      <c r="AF543" s="51"/>
      <c r="AG543" s="51"/>
      <c r="AH543" s="51"/>
      <c r="AI543" s="52"/>
      <c r="AJ543" s="52"/>
      <c r="AK543" s="52"/>
      <c r="AL543" s="51"/>
      <c r="AM543" s="51"/>
      <c r="AN543" s="51"/>
      <c r="AO543" s="52"/>
      <c r="AP543" s="52"/>
      <c r="AQ543" s="52"/>
      <c r="AR543" s="51"/>
      <c r="AS543" s="51"/>
      <c r="AT543" s="51"/>
      <c r="AU543" s="52"/>
      <c r="AV543" s="52"/>
      <c r="AW543" s="52"/>
    </row>
    <row r="544" spans="1:49" ht="13" x14ac:dyDescent="0.3">
      <c r="A544" s="23">
        <f>'4JSON'!A538</f>
        <v>94141</v>
      </c>
      <c r="B544" s="20" t="str">
        <f>'4JSON'!B538</f>
        <v>Poultry Preparers</v>
      </c>
      <c r="C544" s="24" t="str">
        <f>UPPER('4JSON'!D538)</f>
        <v>OMD</v>
      </c>
      <c r="D544" s="24"/>
      <c r="E544" s="24"/>
      <c r="F544" s="24"/>
      <c r="G544" s="24"/>
      <c r="H544" s="24"/>
      <c r="I544" s="24"/>
      <c r="J544" s="24"/>
      <c r="K544" s="24"/>
      <c r="L544" s="24"/>
      <c r="M544" s="53"/>
      <c r="N544" s="56"/>
      <c r="P544" s="51"/>
      <c r="Q544" s="51"/>
      <c r="S544" s="51"/>
      <c r="T544" s="51"/>
      <c r="AF544" s="51"/>
      <c r="AG544" s="51"/>
      <c r="AH544" s="51"/>
      <c r="AI544" s="52"/>
      <c r="AJ544" s="52"/>
      <c r="AK544" s="52"/>
      <c r="AL544" s="51"/>
      <c r="AM544" s="51"/>
      <c r="AN544" s="51"/>
      <c r="AO544" s="52"/>
      <c r="AP544" s="52"/>
      <c r="AQ544" s="52"/>
      <c r="AR544" s="51"/>
      <c r="AS544" s="51"/>
      <c r="AT544" s="51"/>
      <c r="AU544" s="52"/>
      <c r="AV544" s="52"/>
      <c r="AW544" s="52"/>
    </row>
    <row r="545" spans="1:49" ht="13" x14ac:dyDescent="0.3">
      <c r="A545" s="23">
        <f>'4JSON'!A539</f>
        <v>65311</v>
      </c>
      <c r="B545" s="20" t="str">
        <f>'4JSON'!B539</f>
        <v>Sandblasters</v>
      </c>
      <c r="C545" s="24" t="str">
        <f>UPPER('4JSON'!D539)</f>
        <v>OMD</v>
      </c>
      <c r="D545" s="24"/>
      <c r="E545" s="24"/>
      <c r="F545" s="24"/>
      <c r="G545" s="24"/>
      <c r="H545" s="24"/>
      <c r="I545" s="24"/>
      <c r="J545" s="24"/>
      <c r="K545" s="24"/>
      <c r="L545" s="24"/>
      <c r="M545" s="53"/>
      <c r="N545" s="56"/>
      <c r="P545" s="51"/>
      <c r="Q545" s="51"/>
      <c r="S545" s="51"/>
      <c r="T545" s="51"/>
      <c r="AF545" s="51"/>
      <c r="AG545" s="51"/>
      <c r="AH545" s="51"/>
      <c r="AI545" s="52"/>
      <c r="AJ545" s="52"/>
      <c r="AK545" s="52"/>
      <c r="AL545" s="51"/>
      <c r="AM545" s="51"/>
      <c r="AN545" s="51"/>
      <c r="AO545" s="52"/>
      <c r="AP545" s="52"/>
      <c r="AQ545" s="52"/>
      <c r="AR545" s="51"/>
      <c r="AS545" s="51"/>
      <c r="AT545" s="51"/>
      <c r="AU545" s="52"/>
      <c r="AV545" s="52"/>
      <c r="AW545" s="52"/>
    </row>
    <row r="546" spans="1:49" ht="13" x14ac:dyDescent="0.3">
      <c r="A546" s="23">
        <f>'4JSON'!A540</f>
        <v>94141</v>
      </c>
      <c r="B546" s="20" t="str">
        <f>'4JSON'!B540</f>
        <v>Trimmers</v>
      </c>
      <c r="C546" s="24" t="str">
        <f>UPPER('4JSON'!D540)</f>
        <v>OMD</v>
      </c>
      <c r="D546" s="24"/>
      <c r="E546" s="24"/>
      <c r="F546" s="24"/>
      <c r="G546" s="24"/>
      <c r="H546" s="24"/>
      <c r="I546" s="24"/>
      <c r="J546" s="24"/>
      <c r="K546" s="24"/>
      <c r="L546" s="24"/>
      <c r="M546" s="53"/>
      <c r="N546" s="56"/>
      <c r="P546" s="51"/>
      <c r="Q546" s="51"/>
      <c r="S546" s="51"/>
      <c r="T546" s="51"/>
      <c r="AF546" s="51"/>
      <c r="AG546" s="51"/>
      <c r="AH546" s="51"/>
      <c r="AI546" s="52"/>
      <c r="AJ546" s="52"/>
      <c r="AK546" s="52"/>
      <c r="AL546" s="51"/>
      <c r="AM546" s="51"/>
      <c r="AN546" s="51"/>
      <c r="AO546" s="52"/>
      <c r="AP546" s="52"/>
      <c r="AQ546" s="52"/>
      <c r="AR546" s="51"/>
      <c r="AS546" s="51"/>
      <c r="AT546" s="51"/>
      <c r="AU546" s="52"/>
      <c r="AV546" s="52"/>
      <c r="AW546" s="52"/>
    </row>
    <row r="547" spans="1:49" ht="13" x14ac:dyDescent="0.3">
      <c r="A547" s="23">
        <f>'4JSON'!A541</f>
        <v>84100</v>
      </c>
      <c r="B547" s="20" t="str">
        <f>'4JSON'!B541</f>
        <v>Underground Mine Service and Support Workers</v>
      </c>
      <c r="C547" s="24" t="str">
        <f>UPPER('4JSON'!D541)</f>
        <v>OMD</v>
      </c>
      <c r="D547" s="24"/>
      <c r="E547" s="24"/>
      <c r="F547" s="24"/>
      <c r="G547" s="24"/>
      <c r="H547" s="24"/>
      <c r="I547" s="24"/>
      <c r="J547" s="24"/>
      <c r="K547" s="24"/>
      <c r="L547" s="24"/>
      <c r="M547" s="53"/>
      <c r="N547" s="56"/>
      <c r="P547" s="51"/>
      <c r="Q547" s="51"/>
      <c r="S547" s="51"/>
      <c r="T547" s="51"/>
      <c r="AF547" s="51"/>
      <c r="AG547" s="51"/>
      <c r="AH547" s="51"/>
      <c r="AI547" s="52"/>
      <c r="AJ547" s="52"/>
      <c r="AK547" s="52"/>
      <c r="AL547" s="51"/>
      <c r="AM547" s="51"/>
      <c r="AN547" s="51"/>
      <c r="AO547" s="52"/>
      <c r="AP547" s="52"/>
      <c r="AQ547" s="52"/>
      <c r="AR547" s="51"/>
      <c r="AS547" s="51"/>
      <c r="AT547" s="51"/>
      <c r="AU547" s="52"/>
      <c r="AV547" s="52"/>
      <c r="AW547" s="52"/>
    </row>
    <row r="548" spans="1:49" ht="13" x14ac:dyDescent="0.3">
      <c r="A548" s="23">
        <f>'4JSON'!A542</f>
        <v>65311</v>
      </c>
      <c r="B548" s="20" t="str">
        <f>'4JSON'!B542</f>
        <v>Vehicle Cleaners</v>
      </c>
      <c r="C548" s="24" t="str">
        <f>UPPER('4JSON'!D542)</f>
        <v>OMD</v>
      </c>
      <c r="D548" s="24"/>
      <c r="E548" s="24"/>
      <c r="F548" s="24"/>
      <c r="G548" s="24"/>
      <c r="H548" s="24"/>
      <c r="I548" s="24"/>
      <c r="J548" s="24"/>
      <c r="K548" s="24"/>
      <c r="L548" s="24"/>
      <c r="M548" s="53"/>
      <c r="N548" s="56"/>
      <c r="P548" s="51"/>
      <c r="Q548" s="51"/>
      <c r="S548" s="51"/>
      <c r="T548" s="51"/>
      <c r="AF548" s="51"/>
      <c r="AG548" s="51"/>
      <c r="AH548" s="51"/>
      <c r="AI548" s="52"/>
      <c r="AJ548" s="52"/>
      <c r="AK548" s="52"/>
      <c r="AL548" s="51"/>
      <c r="AM548" s="51"/>
      <c r="AN548" s="51"/>
      <c r="AO548" s="52"/>
      <c r="AP548" s="52"/>
      <c r="AQ548" s="52"/>
      <c r="AR548" s="51"/>
      <c r="AS548" s="51"/>
      <c r="AT548" s="51"/>
      <c r="AU548" s="52"/>
      <c r="AV548" s="52"/>
      <c r="AW548" s="52"/>
    </row>
    <row r="549" spans="1:49" ht="13" x14ac:dyDescent="0.3">
      <c r="A549" s="23">
        <f>'4JSON'!A543</f>
        <v>65311</v>
      </c>
      <c r="B549" s="20" t="str">
        <f>'4JSON'!B543</f>
        <v>Window Cleaners</v>
      </c>
      <c r="C549" s="24" t="str">
        <f>UPPER('4JSON'!D543)</f>
        <v>OMD</v>
      </c>
      <c r="D549" s="24"/>
      <c r="E549" s="24"/>
      <c r="F549" s="24"/>
      <c r="G549" s="24"/>
      <c r="H549" s="24"/>
      <c r="I549" s="24"/>
      <c r="J549" s="24"/>
      <c r="K549" s="24"/>
      <c r="L549" s="24"/>
      <c r="M549" s="53"/>
      <c r="N549" s="56"/>
      <c r="P549" s="51"/>
      <c r="Q549" s="51"/>
      <c r="S549" s="51"/>
      <c r="T549" s="51"/>
      <c r="AF549" s="51"/>
      <c r="AG549" s="51"/>
      <c r="AH549" s="51"/>
      <c r="AI549" s="52"/>
      <c r="AJ549" s="52"/>
      <c r="AK549" s="52"/>
      <c r="AL549" s="51"/>
      <c r="AM549" s="51"/>
      <c r="AN549" s="51"/>
      <c r="AO549" s="52"/>
      <c r="AP549" s="52"/>
      <c r="AQ549" s="52"/>
      <c r="AR549" s="51"/>
      <c r="AS549" s="51"/>
      <c r="AT549" s="51"/>
      <c r="AU549" s="52"/>
      <c r="AV549" s="52"/>
      <c r="AW549" s="52"/>
    </row>
    <row r="550" spans="1:49" ht="13" x14ac:dyDescent="0.3">
      <c r="A550" s="23">
        <f>'4JSON'!A544</f>
        <v>60031</v>
      </c>
      <c r="B550" s="20" t="str">
        <f>'4JSON'!B544</f>
        <v>Accommodation Service Managers</v>
      </c>
      <c r="C550" s="24" t="str">
        <f>UPPER('4JSON'!D544)</f>
        <v>DMS</v>
      </c>
      <c r="D550" s="24"/>
      <c r="E550" s="24"/>
      <c r="F550" s="24"/>
      <c r="G550" s="24"/>
      <c r="H550" s="24"/>
      <c r="I550" s="24"/>
      <c r="J550" s="24"/>
      <c r="K550" s="24"/>
      <c r="L550" s="24"/>
      <c r="M550" s="53"/>
      <c r="N550" s="56"/>
      <c r="P550" s="51"/>
      <c r="Q550" s="51"/>
      <c r="S550" s="51"/>
      <c r="T550" s="51"/>
      <c r="AF550" s="51"/>
      <c r="AG550" s="51"/>
      <c r="AH550" s="51"/>
      <c r="AI550" s="52"/>
      <c r="AJ550" s="52"/>
      <c r="AK550" s="52"/>
      <c r="AL550" s="51"/>
      <c r="AM550" s="51"/>
      <c r="AN550" s="51"/>
      <c r="AO550" s="52"/>
      <c r="AP550" s="52"/>
      <c r="AQ550" s="52"/>
      <c r="AR550" s="51"/>
      <c r="AS550" s="51"/>
      <c r="AT550" s="51"/>
      <c r="AU550" s="52"/>
      <c r="AV550" s="52"/>
      <c r="AW550" s="52"/>
    </row>
    <row r="551" spans="1:49" ht="13" x14ac:dyDescent="0.3">
      <c r="A551" s="23">
        <f>'4JSON'!A545</f>
        <v>22113</v>
      </c>
      <c r="B551" s="20" t="str">
        <f>'4JSON'!B545</f>
        <v>Conservation and Fishery Officers</v>
      </c>
      <c r="C551" s="24" t="str">
        <f>UPPER('4JSON'!D545)</f>
        <v>DMS</v>
      </c>
      <c r="D551" s="24"/>
      <c r="E551" s="24"/>
      <c r="F551" s="24"/>
      <c r="G551" s="24"/>
      <c r="H551" s="24"/>
      <c r="I551" s="24"/>
      <c r="J551" s="24"/>
      <c r="K551" s="24"/>
      <c r="L551" s="24"/>
      <c r="M551" s="53"/>
      <c r="N551" s="56"/>
      <c r="P551" s="51"/>
      <c r="Q551" s="51"/>
      <c r="S551" s="51"/>
      <c r="T551" s="51"/>
      <c r="AF551" s="51"/>
      <c r="AG551" s="51"/>
      <c r="AH551" s="51"/>
      <c r="AI551" s="52"/>
      <c r="AJ551" s="52"/>
      <c r="AK551" s="52"/>
      <c r="AL551" s="51"/>
      <c r="AM551" s="51"/>
      <c r="AN551" s="51"/>
      <c r="AO551" s="52"/>
      <c r="AP551" s="52"/>
      <c r="AQ551" s="52"/>
      <c r="AR551" s="51"/>
      <c r="AS551" s="51"/>
      <c r="AT551" s="51"/>
      <c r="AU551" s="52"/>
      <c r="AV551" s="52"/>
      <c r="AW551" s="52"/>
    </row>
    <row r="552" spans="1:49" ht="13" x14ac:dyDescent="0.3">
      <c r="A552" s="23">
        <f>'4JSON'!A546</f>
        <v>10021</v>
      </c>
      <c r="B552" s="20" t="str">
        <f>'4JSON'!B546</f>
        <v>Credit Managers</v>
      </c>
      <c r="C552" s="24" t="str">
        <f>UPPER('4JSON'!D546)</f>
        <v>DMS</v>
      </c>
      <c r="D552" s="24"/>
      <c r="E552" s="24"/>
      <c r="F552" s="24"/>
      <c r="G552" s="24"/>
      <c r="H552" s="24"/>
      <c r="I552" s="24"/>
      <c r="J552" s="24"/>
      <c r="K552" s="24"/>
      <c r="L552" s="24"/>
      <c r="M552" s="53"/>
      <c r="N552" s="56"/>
      <c r="P552" s="51"/>
      <c r="Q552" s="51"/>
      <c r="S552" s="51"/>
      <c r="T552" s="51"/>
      <c r="AF552" s="51"/>
      <c r="AG552" s="51"/>
      <c r="AH552" s="51"/>
      <c r="AI552" s="52"/>
      <c r="AJ552" s="52"/>
      <c r="AK552" s="52"/>
      <c r="AL552" s="51"/>
      <c r="AM552" s="51"/>
      <c r="AN552" s="51"/>
      <c r="AO552" s="52"/>
      <c r="AP552" s="52"/>
      <c r="AQ552" s="52"/>
      <c r="AR552" s="51"/>
      <c r="AS552" s="51"/>
      <c r="AT552" s="51"/>
      <c r="AU552" s="52"/>
      <c r="AV552" s="52"/>
      <c r="AW552" s="52"/>
    </row>
    <row r="553" spans="1:49" ht="13" x14ac:dyDescent="0.3">
      <c r="A553" s="23">
        <f>'4JSON'!A547</f>
        <v>43109</v>
      </c>
      <c r="B553" s="20" t="str">
        <f>'4JSON'!B547</f>
        <v>Driver's Licence Examiners</v>
      </c>
      <c r="C553" s="24" t="str">
        <f>UPPER('4JSON'!D547)</f>
        <v>DMS</v>
      </c>
      <c r="D553" s="24"/>
      <c r="E553" s="24"/>
      <c r="F553" s="24"/>
      <c r="G553" s="24"/>
      <c r="H553" s="24"/>
      <c r="I553" s="24"/>
      <c r="J553" s="24"/>
      <c r="K553" s="24"/>
      <c r="L553" s="24"/>
      <c r="M553" s="53"/>
      <c r="N553" s="56"/>
      <c r="P553" s="51"/>
      <c r="Q553" s="51"/>
      <c r="S553" s="51"/>
      <c r="T553" s="51"/>
      <c r="AF553" s="51"/>
      <c r="AG553" s="51"/>
      <c r="AH553" s="51"/>
      <c r="AI553" s="52"/>
      <c r="AJ553" s="52"/>
      <c r="AK553" s="52"/>
      <c r="AL553" s="51"/>
      <c r="AM553" s="51"/>
      <c r="AN553" s="51"/>
      <c r="AO553" s="52"/>
      <c r="AP553" s="52"/>
      <c r="AQ553" s="52"/>
      <c r="AR553" s="51"/>
      <c r="AS553" s="51"/>
      <c r="AT553" s="51"/>
      <c r="AU553" s="52"/>
      <c r="AV553" s="52"/>
      <c r="AW553" s="52"/>
    </row>
    <row r="554" spans="1:49" ht="13" x14ac:dyDescent="0.3">
      <c r="A554" s="23">
        <f>'4JSON'!A548</f>
        <v>31300</v>
      </c>
      <c r="B554" s="20" t="str">
        <f>'4JSON'!B548</f>
        <v>Head Nurses and Supervisors</v>
      </c>
      <c r="C554" s="24" t="str">
        <f>UPPER('4JSON'!D548)</f>
        <v>DMS</v>
      </c>
      <c r="D554" s="24"/>
      <c r="E554" s="24"/>
      <c r="F554" s="24"/>
      <c r="G554" s="24"/>
      <c r="H554" s="24"/>
      <c r="I554" s="24"/>
      <c r="J554" s="24"/>
      <c r="K554" s="24"/>
      <c r="L554" s="24"/>
      <c r="M554" s="53"/>
      <c r="N554" s="56"/>
      <c r="P554" s="51"/>
      <c r="Q554" s="51"/>
      <c r="S554" s="51"/>
      <c r="T554" s="51"/>
      <c r="AF554" s="51"/>
      <c r="AG554" s="51"/>
      <c r="AH554" s="51"/>
      <c r="AI554" s="52"/>
      <c r="AJ554" s="52"/>
      <c r="AK554" s="52"/>
      <c r="AL554" s="51"/>
      <c r="AM554" s="51"/>
      <c r="AN554" s="51"/>
      <c r="AO554" s="52"/>
      <c r="AP554" s="52"/>
      <c r="AQ554" s="52"/>
      <c r="AR554" s="51"/>
      <c r="AS554" s="51"/>
      <c r="AT554" s="51"/>
      <c r="AU554" s="52"/>
      <c r="AV554" s="52"/>
      <c r="AW554" s="52"/>
    </row>
    <row r="555" spans="1:49" ht="13" x14ac:dyDescent="0.3">
      <c r="A555" s="23">
        <f>'4JSON'!A549</f>
        <v>40030</v>
      </c>
      <c r="B555" s="20" t="str">
        <f>'4JSON'!B549</f>
        <v>Managers in Social, Community and Correctional Services</v>
      </c>
      <c r="C555" s="24" t="str">
        <f>UPPER('4JSON'!D549)</f>
        <v>DMS</v>
      </c>
      <c r="D555" s="24"/>
      <c r="E555" s="24"/>
      <c r="F555" s="24"/>
      <c r="G555" s="24"/>
      <c r="H555" s="24"/>
      <c r="I555" s="24"/>
      <c r="J555" s="24"/>
      <c r="K555" s="24"/>
      <c r="L555" s="24"/>
      <c r="M555" s="53"/>
      <c r="N555" s="56"/>
      <c r="P555" s="51"/>
      <c r="Q555" s="51"/>
      <c r="S555" s="51"/>
      <c r="T555" s="51"/>
      <c r="AF555" s="51"/>
      <c r="AG555" s="51"/>
      <c r="AH555" s="51"/>
      <c r="AI555" s="52"/>
      <c r="AJ555" s="52"/>
      <c r="AK555" s="52"/>
      <c r="AL555" s="51"/>
      <c r="AM555" s="51"/>
      <c r="AN555" s="51"/>
      <c r="AO555" s="52"/>
      <c r="AP555" s="52"/>
      <c r="AQ555" s="52"/>
      <c r="AR555" s="51"/>
      <c r="AS555" s="51"/>
      <c r="AT555" s="51"/>
      <c r="AU555" s="52"/>
      <c r="AV555" s="52"/>
      <c r="AW555" s="52"/>
    </row>
    <row r="556" spans="1:49" ht="13" x14ac:dyDescent="0.3">
      <c r="A556" s="23">
        <f>'4JSON'!A550</f>
        <v>80021</v>
      </c>
      <c r="B556" s="20" t="str">
        <f>'4JSON'!B550</f>
        <v>Nursery and Greenhouse Operators and Managers</v>
      </c>
      <c r="C556" s="24" t="str">
        <f>UPPER('4JSON'!D550)</f>
        <v>DMS</v>
      </c>
      <c r="D556" s="24"/>
      <c r="E556" s="24"/>
      <c r="F556" s="24"/>
      <c r="G556" s="24"/>
      <c r="H556" s="24"/>
      <c r="I556" s="24"/>
      <c r="J556" s="24"/>
      <c r="K556" s="24"/>
      <c r="L556" s="24"/>
      <c r="M556" s="53"/>
      <c r="N556" s="56"/>
      <c r="P556" s="51"/>
      <c r="Q556" s="51"/>
      <c r="S556" s="51"/>
      <c r="T556" s="51"/>
      <c r="AF556" s="51"/>
      <c r="AG556" s="51"/>
      <c r="AH556" s="51"/>
      <c r="AI556" s="52"/>
      <c r="AJ556" s="52"/>
      <c r="AK556" s="52"/>
      <c r="AL556" s="51"/>
      <c r="AM556" s="51"/>
      <c r="AN556" s="51"/>
      <c r="AO556" s="52"/>
      <c r="AP556" s="52"/>
      <c r="AQ556" s="52"/>
      <c r="AR556" s="51"/>
      <c r="AS556" s="51"/>
      <c r="AT556" s="51"/>
      <c r="AU556" s="52"/>
      <c r="AV556" s="52"/>
      <c r="AW556" s="52"/>
    </row>
    <row r="557" spans="1:49" ht="13" x14ac:dyDescent="0.3">
      <c r="A557" s="23">
        <f>'4JSON'!A551</f>
        <v>51120</v>
      </c>
      <c r="B557" s="20" t="str">
        <f>'4JSON'!B551</f>
        <v>Record Producers</v>
      </c>
      <c r="C557" s="24" t="str">
        <f>UPPER('4JSON'!D551)</f>
        <v>DMS</v>
      </c>
      <c r="D557" s="24"/>
      <c r="E557" s="24"/>
      <c r="F557" s="24"/>
      <c r="G557" s="24"/>
      <c r="H557" s="24"/>
      <c r="I557" s="24"/>
      <c r="J557" s="24"/>
      <c r="K557" s="24"/>
      <c r="L557" s="24"/>
      <c r="M557" s="53"/>
      <c r="N557" s="56"/>
      <c r="P557" s="51"/>
      <c r="Q557" s="51"/>
      <c r="S557" s="51"/>
      <c r="T557" s="51"/>
      <c r="AF557" s="51"/>
      <c r="AG557" s="51"/>
      <c r="AH557" s="51"/>
      <c r="AI557" s="52"/>
      <c r="AJ557" s="52"/>
      <c r="AK557" s="52"/>
      <c r="AL557" s="51"/>
      <c r="AM557" s="51"/>
      <c r="AN557" s="51"/>
      <c r="AO557" s="52"/>
      <c r="AP557" s="52"/>
      <c r="AQ557" s="52"/>
      <c r="AR557" s="51"/>
      <c r="AS557" s="51"/>
      <c r="AT557" s="51"/>
      <c r="AU557" s="52"/>
      <c r="AV557" s="52"/>
      <c r="AW557" s="52"/>
    </row>
    <row r="558" spans="1:49" ht="13" x14ac:dyDescent="0.3">
      <c r="A558" s="23">
        <f>'4JSON'!A552</f>
        <v>60030</v>
      </c>
      <c r="B558" s="20" t="str">
        <f>'4JSON'!B552</f>
        <v>Restaurant and Food Service Managers</v>
      </c>
      <c r="C558" s="24" t="str">
        <f>UPPER('4JSON'!D552)</f>
        <v>DMS</v>
      </c>
      <c r="D558" s="24"/>
      <c r="E558" s="24"/>
      <c r="F558" s="24"/>
      <c r="G558" s="24"/>
      <c r="H558" s="24"/>
      <c r="I558" s="24"/>
      <c r="J558" s="24"/>
      <c r="K558" s="24"/>
      <c r="L558" s="24"/>
      <c r="M558" s="53"/>
      <c r="N558" s="56"/>
      <c r="P558" s="51"/>
      <c r="Q558" s="51"/>
      <c r="S558" s="51"/>
      <c r="T558" s="51"/>
      <c r="AF558" s="51"/>
      <c r="AG558" s="51"/>
      <c r="AH558" s="51"/>
      <c r="AI558" s="52"/>
      <c r="AJ558" s="52"/>
      <c r="AK558" s="52"/>
      <c r="AL558" s="51"/>
      <c r="AM558" s="51"/>
      <c r="AN558" s="51"/>
      <c r="AO558" s="52"/>
      <c r="AP558" s="52"/>
      <c r="AQ558" s="52"/>
      <c r="AR558" s="51"/>
      <c r="AS558" s="51"/>
      <c r="AT558" s="51"/>
      <c r="AU558" s="52"/>
      <c r="AV558" s="52"/>
      <c r="AW558" s="52"/>
    </row>
    <row r="559" spans="1:49" ht="13" x14ac:dyDescent="0.3">
      <c r="A559" s="23">
        <f>'4JSON'!A553</f>
        <v>51120</v>
      </c>
      <c r="B559" s="20" t="str">
        <f>'4JSON'!B553</f>
        <v>Film, Radio and Television Producers</v>
      </c>
      <c r="C559" s="24" t="str">
        <f>UPPER('4JSON'!D553)</f>
        <v>IDS</v>
      </c>
      <c r="D559" s="24"/>
      <c r="E559" s="24"/>
      <c r="F559" s="24"/>
      <c r="G559" s="24"/>
      <c r="H559" s="24"/>
      <c r="I559" s="24"/>
      <c r="J559" s="24"/>
      <c r="K559" s="24"/>
      <c r="L559" s="24"/>
      <c r="M559" s="53"/>
      <c r="N559" s="56"/>
      <c r="P559" s="51"/>
      <c r="Q559" s="51"/>
      <c r="S559" s="51"/>
      <c r="T559" s="51"/>
      <c r="AF559" s="51"/>
      <c r="AG559" s="51"/>
      <c r="AH559" s="51"/>
      <c r="AI559" s="52"/>
      <c r="AJ559" s="52"/>
      <c r="AK559" s="52"/>
      <c r="AL559" s="51"/>
      <c r="AM559" s="51"/>
      <c r="AN559" s="51"/>
      <c r="AO559" s="52"/>
      <c r="AP559" s="52"/>
      <c r="AQ559" s="52"/>
      <c r="AR559" s="51"/>
      <c r="AS559" s="51"/>
      <c r="AT559" s="51"/>
      <c r="AU559" s="52"/>
      <c r="AV559" s="52"/>
      <c r="AW559" s="52"/>
    </row>
    <row r="560" spans="1:49" ht="13" x14ac:dyDescent="0.3">
      <c r="A560" s="23">
        <f>'4JSON'!A554</f>
        <v>41403</v>
      </c>
      <c r="B560" s="20" t="str">
        <f>'4JSON'!B554</f>
        <v>Home Economists</v>
      </c>
      <c r="C560" s="24" t="str">
        <f>UPPER('4JSON'!D554)</f>
        <v>IDS</v>
      </c>
      <c r="D560" s="24"/>
      <c r="E560" s="24"/>
      <c r="F560" s="24"/>
      <c r="G560" s="24"/>
      <c r="H560" s="24"/>
      <c r="I560" s="24"/>
      <c r="J560" s="24"/>
      <c r="K560" s="24"/>
      <c r="L560" s="24"/>
      <c r="M560" s="53"/>
      <c r="N560" s="56"/>
      <c r="P560" s="51"/>
      <c r="Q560" s="51"/>
      <c r="S560" s="51"/>
      <c r="T560" s="51"/>
      <c r="AF560" s="51"/>
      <c r="AG560" s="51"/>
      <c r="AH560" s="51"/>
      <c r="AI560" s="52"/>
      <c r="AJ560" s="52"/>
      <c r="AK560" s="52"/>
      <c r="AL560" s="51"/>
      <c r="AM560" s="51"/>
      <c r="AN560" s="51"/>
      <c r="AO560" s="52"/>
      <c r="AP560" s="52"/>
      <c r="AQ560" s="52"/>
      <c r="AR560" s="51"/>
      <c r="AS560" s="51"/>
      <c r="AT560" s="51"/>
      <c r="AU560" s="52"/>
      <c r="AV560" s="52"/>
      <c r="AW560" s="52"/>
    </row>
    <row r="561" spans="1:49" ht="13" x14ac:dyDescent="0.3">
      <c r="A561" s="23">
        <f>'4JSON'!A555</f>
        <v>41403</v>
      </c>
      <c r="B561" s="20" t="str">
        <f>'4JSON'!B555</f>
        <v>Housing Policy Analysts</v>
      </c>
      <c r="C561" s="24" t="str">
        <f>UPPER('4JSON'!D555)</f>
        <v>IDS</v>
      </c>
      <c r="D561" s="24"/>
      <c r="E561" s="24"/>
      <c r="F561" s="24"/>
      <c r="G561" s="24"/>
      <c r="H561" s="24"/>
      <c r="I561" s="24"/>
      <c r="J561" s="24"/>
      <c r="K561" s="24"/>
      <c r="L561" s="24"/>
      <c r="M561" s="53"/>
      <c r="N561" s="56"/>
      <c r="P561" s="51"/>
      <c r="Q561" s="51"/>
      <c r="S561" s="51"/>
      <c r="T561" s="51"/>
      <c r="AF561" s="51"/>
      <c r="AG561" s="51"/>
      <c r="AH561" s="51"/>
      <c r="AI561" s="52"/>
      <c r="AJ561" s="52"/>
      <c r="AK561" s="52"/>
      <c r="AL561" s="51"/>
      <c r="AM561" s="51"/>
      <c r="AN561" s="51"/>
      <c r="AO561" s="52"/>
      <c r="AP561" s="52"/>
      <c r="AQ561" s="52"/>
      <c r="AR561" s="51"/>
      <c r="AS561" s="51"/>
      <c r="AT561" s="51"/>
      <c r="AU561" s="52"/>
      <c r="AV561" s="52"/>
      <c r="AW561" s="52"/>
    </row>
    <row r="562" spans="1:49" ht="13" x14ac:dyDescent="0.3">
      <c r="A562" s="23">
        <f>'4JSON'!A556</f>
        <v>41403</v>
      </c>
      <c r="B562" s="20" t="str">
        <f>'4JSON'!B556</f>
        <v>International Aid and Development Project Officers</v>
      </c>
      <c r="C562" s="24" t="str">
        <f>UPPER('4JSON'!D556)</f>
        <v>IDS</v>
      </c>
      <c r="D562" s="24"/>
      <c r="E562" s="24"/>
      <c r="F562" s="24"/>
      <c r="G562" s="24"/>
      <c r="H562" s="24"/>
      <c r="I562" s="24"/>
      <c r="J562" s="24"/>
      <c r="K562" s="24"/>
      <c r="L562" s="24"/>
      <c r="M562" s="53"/>
      <c r="N562" s="56"/>
      <c r="P562" s="51"/>
      <c r="Q562" s="51"/>
      <c r="S562" s="51"/>
      <c r="T562" s="51"/>
      <c r="AF562" s="51"/>
      <c r="AG562" s="51"/>
      <c r="AH562" s="51"/>
      <c r="AI562" s="52"/>
      <c r="AJ562" s="52"/>
      <c r="AK562" s="52"/>
      <c r="AL562" s="51"/>
      <c r="AM562" s="51"/>
      <c r="AN562" s="51"/>
      <c r="AO562" s="52"/>
      <c r="AP562" s="52"/>
      <c r="AQ562" s="52"/>
      <c r="AR562" s="51"/>
      <c r="AS562" s="51"/>
      <c r="AT562" s="51"/>
      <c r="AU562" s="52"/>
      <c r="AV562" s="52"/>
      <c r="AW562" s="52"/>
    </row>
    <row r="563" spans="1:49" ht="13" x14ac:dyDescent="0.3">
      <c r="A563" s="23">
        <f>'4JSON'!A557</f>
        <v>11201</v>
      </c>
      <c r="B563" s="20" t="str">
        <f>'4JSON'!B557</f>
        <v>Management Consultants</v>
      </c>
      <c r="C563" s="24" t="str">
        <f>UPPER('4JSON'!D557)</f>
        <v>IDS</v>
      </c>
      <c r="D563" s="24"/>
      <c r="E563" s="24"/>
      <c r="F563" s="24"/>
      <c r="G563" s="24"/>
      <c r="H563" s="24"/>
      <c r="I563" s="24"/>
      <c r="J563" s="24"/>
      <c r="K563" s="24"/>
      <c r="L563" s="24"/>
      <c r="M563" s="53"/>
      <c r="N563" s="56"/>
      <c r="P563" s="51"/>
      <c r="Q563" s="51"/>
      <c r="S563" s="51"/>
      <c r="T563" s="51"/>
      <c r="AF563" s="51"/>
      <c r="AG563" s="51"/>
      <c r="AH563" s="51"/>
      <c r="AI563" s="52"/>
      <c r="AJ563" s="52"/>
      <c r="AK563" s="52"/>
      <c r="AL563" s="51"/>
      <c r="AM563" s="51"/>
      <c r="AN563" s="51"/>
      <c r="AO563" s="52"/>
      <c r="AP563" s="52"/>
      <c r="AQ563" s="52"/>
      <c r="AR563" s="51"/>
      <c r="AS563" s="51"/>
      <c r="AT563" s="51"/>
      <c r="AU563" s="52"/>
      <c r="AV563" s="52"/>
      <c r="AW563" s="52"/>
    </row>
    <row r="564" spans="1:49" ht="13" x14ac:dyDescent="0.3">
      <c r="A564" s="23">
        <f>'4JSON'!A558</f>
        <v>41403</v>
      </c>
      <c r="B564" s="20" t="str">
        <f>'4JSON'!B558</f>
        <v>Social Policy Researchers</v>
      </c>
      <c r="C564" s="24" t="str">
        <f>UPPER('4JSON'!D558)</f>
        <v>IDS</v>
      </c>
      <c r="D564" s="24"/>
      <c r="E564" s="24"/>
      <c r="F564" s="24"/>
      <c r="G564" s="24"/>
      <c r="H564" s="24"/>
      <c r="I564" s="24"/>
      <c r="J564" s="24"/>
      <c r="K564" s="24"/>
      <c r="L564" s="24"/>
      <c r="M564" s="53"/>
      <c r="N564" s="56"/>
      <c r="P564" s="51"/>
      <c r="Q564" s="51"/>
      <c r="S564" s="51"/>
      <c r="T564" s="51"/>
      <c r="AF564" s="51"/>
      <c r="AG564" s="51"/>
      <c r="AH564" s="51"/>
      <c r="AI564" s="52"/>
      <c r="AJ564" s="52"/>
      <c r="AK564" s="52"/>
      <c r="AL564" s="51"/>
      <c r="AM564" s="51"/>
      <c r="AN564" s="51"/>
      <c r="AO564" s="52"/>
      <c r="AP564" s="52"/>
      <c r="AQ564" s="52"/>
      <c r="AR564" s="51"/>
      <c r="AS564" s="51"/>
      <c r="AT564" s="51"/>
      <c r="AU564" s="52"/>
      <c r="AV564" s="52"/>
      <c r="AW564" s="52"/>
    </row>
    <row r="565" spans="1:49" ht="13" x14ac:dyDescent="0.3">
      <c r="A565" s="23">
        <f>'4JSON'!A559</f>
        <v>41403</v>
      </c>
      <c r="B565" s="20" t="str">
        <f>'4JSON'!B559</f>
        <v>Social Services Planners</v>
      </c>
      <c r="C565" s="24" t="str">
        <f>UPPER('4JSON'!D559)</f>
        <v>IDS</v>
      </c>
      <c r="D565" s="24"/>
      <c r="E565" s="24"/>
      <c r="F565" s="24"/>
      <c r="G565" s="24"/>
      <c r="H565" s="24"/>
      <c r="I565" s="24"/>
      <c r="J565" s="24"/>
      <c r="K565" s="24"/>
      <c r="L565" s="24"/>
      <c r="M565" s="53"/>
      <c r="N565" s="56"/>
      <c r="P565" s="51"/>
      <c r="Q565" s="51"/>
      <c r="S565" s="51"/>
      <c r="T565" s="51"/>
      <c r="AF565" s="51"/>
      <c r="AG565" s="51"/>
      <c r="AH565" s="51"/>
      <c r="AI565" s="52"/>
      <c r="AJ565" s="52"/>
      <c r="AK565" s="52"/>
      <c r="AL565" s="51"/>
      <c r="AM565" s="51"/>
      <c r="AN565" s="51"/>
      <c r="AO565" s="52"/>
      <c r="AP565" s="52"/>
      <c r="AQ565" s="52"/>
      <c r="AR565" s="51"/>
      <c r="AS565" s="51"/>
      <c r="AT565" s="51"/>
      <c r="AU565" s="52"/>
      <c r="AV565" s="52"/>
      <c r="AW565" s="52"/>
    </row>
    <row r="566" spans="1:49" ht="13" x14ac:dyDescent="0.3">
      <c r="A566" s="23">
        <f>'4JSON'!A560</f>
        <v>41403</v>
      </c>
      <c r="B566" s="20" t="str">
        <f>'4JSON'!B560</f>
        <v>Social Survey Researchers</v>
      </c>
      <c r="C566" s="24" t="str">
        <f>UPPER('4JSON'!D560)</f>
        <v>IDS</v>
      </c>
      <c r="D566" s="24"/>
      <c r="E566" s="24"/>
      <c r="F566" s="24"/>
      <c r="G566" s="24"/>
      <c r="H566" s="24"/>
      <c r="I566" s="24"/>
      <c r="J566" s="24"/>
      <c r="K566" s="24"/>
      <c r="L566" s="24"/>
      <c r="M566" s="53"/>
      <c r="N566" s="56"/>
      <c r="P566" s="51"/>
      <c r="Q566" s="51"/>
      <c r="S566" s="51"/>
      <c r="T566" s="51"/>
      <c r="AF566" s="51"/>
      <c r="AG566" s="51"/>
      <c r="AH566" s="51"/>
      <c r="AI566" s="52"/>
      <c r="AJ566" s="52"/>
      <c r="AK566" s="52"/>
      <c r="AL566" s="51"/>
      <c r="AM566" s="51"/>
      <c r="AN566" s="51"/>
      <c r="AO566" s="52"/>
      <c r="AP566" s="52"/>
      <c r="AQ566" s="52"/>
      <c r="AR566" s="51"/>
      <c r="AS566" s="51"/>
      <c r="AT566" s="51"/>
      <c r="AU566" s="52"/>
      <c r="AV566" s="52"/>
      <c r="AW566" s="52"/>
    </row>
    <row r="567" spans="1:49" ht="13" x14ac:dyDescent="0.3">
      <c r="A567" s="23">
        <f>'4JSON'!A561</f>
        <v>41200</v>
      </c>
      <c r="B567" s="20" t="str">
        <f>'4JSON'!B561</f>
        <v>University Professors</v>
      </c>
      <c r="C567" s="24" t="str">
        <f>UPPER('4JSON'!D561)</f>
        <v>IDS</v>
      </c>
      <c r="D567" s="24"/>
      <c r="E567" s="24"/>
      <c r="F567" s="24"/>
      <c r="G567" s="24"/>
      <c r="H567" s="24"/>
      <c r="I567" s="24"/>
      <c r="J567" s="24"/>
      <c r="K567" s="24"/>
      <c r="L567" s="24"/>
      <c r="M567" s="53"/>
      <c r="N567" s="56"/>
      <c r="P567" s="51"/>
      <c r="Q567" s="51"/>
      <c r="S567" s="51"/>
      <c r="T567" s="51"/>
      <c r="AF567" s="51"/>
      <c r="AG567" s="51"/>
      <c r="AH567" s="51"/>
      <c r="AI567" s="52"/>
      <c r="AJ567" s="52"/>
      <c r="AK567" s="52"/>
      <c r="AL567" s="51"/>
      <c r="AM567" s="51"/>
      <c r="AN567" s="51"/>
      <c r="AO567" s="52"/>
      <c r="AP567" s="52"/>
      <c r="AQ567" s="52"/>
      <c r="AR567" s="51"/>
      <c r="AS567" s="51"/>
      <c r="AT567" s="51"/>
      <c r="AU567" s="52"/>
      <c r="AV567" s="52"/>
      <c r="AW567" s="52"/>
    </row>
    <row r="568" spans="1:49" ht="13" x14ac:dyDescent="0.3">
      <c r="A568" s="23">
        <f>'4JSON'!A562</f>
        <v>11202</v>
      </c>
      <c r="B568" s="20" t="str">
        <f>'4JSON'!B562</f>
        <v>Advertising and Promotion Consultants</v>
      </c>
      <c r="C568" s="24" t="str">
        <f>UPPER('4JSON'!D562)</f>
        <v>ISD</v>
      </c>
      <c r="D568" s="24"/>
      <c r="E568" s="24"/>
      <c r="F568" s="24"/>
      <c r="G568" s="24"/>
      <c r="H568" s="24"/>
      <c r="I568" s="24"/>
      <c r="J568" s="24"/>
      <c r="K568" s="24"/>
      <c r="L568" s="24"/>
      <c r="M568" s="53"/>
      <c r="N568" s="56"/>
      <c r="P568" s="51"/>
      <c r="Q568" s="51"/>
      <c r="S568" s="51"/>
      <c r="T568" s="51"/>
      <c r="AF568" s="51"/>
      <c r="AG568" s="51"/>
      <c r="AH568" s="51"/>
      <c r="AI568" s="52"/>
      <c r="AJ568" s="52"/>
      <c r="AK568" s="52"/>
      <c r="AL568" s="51"/>
      <c r="AM568" s="51"/>
      <c r="AN568" s="51"/>
      <c r="AO568" s="52"/>
      <c r="AP568" s="52"/>
      <c r="AQ568" s="52"/>
      <c r="AR568" s="51"/>
      <c r="AS568" s="51"/>
      <c r="AT568" s="51"/>
      <c r="AU568" s="52"/>
      <c r="AV568" s="52"/>
      <c r="AW568" s="52"/>
    </row>
    <row r="569" spans="1:49" ht="13" x14ac:dyDescent="0.3">
      <c r="A569" s="23">
        <f>'4JSON'!A563</f>
        <v>21112</v>
      </c>
      <c r="B569" s="20" t="str">
        <f>'4JSON'!B563</f>
        <v>Agricultural Representatives, Consultants and Specialists</v>
      </c>
      <c r="C569" s="24" t="str">
        <f>UPPER('4JSON'!D563)</f>
        <v>ISD</v>
      </c>
      <c r="D569" s="24"/>
      <c r="E569" s="24"/>
      <c r="F569" s="24"/>
      <c r="G569" s="24"/>
      <c r="H569" s="24"/>
      <c r="I569" s="24"/>
      <c r="J569" s="24"/>
      <c r="K569" s="24"/>
      <c r="L569" s="24"/>
      <c r="M569" s="53"/>
      <c r="N569" s="56"/>
      <c r="P569" s="51"/>
      <c r="Q569" s="51"/>
      <c r="S569" s="51"/>
      <c r="T569" s="51"/>
      <c r="AF569" s="51"/>
      <c r="AG569" s="51"/>
      <c r="AH569" s="51"/>
      <c r="AI569" s="52"/>
      <c r="AJ569" s="52"/>
      <c r="AK569" s="52"/>
      <c r="AL569" s="51"/>
      <c r="AM569" s="51"/>
      <c r="AN569" s="51"/>
      <c r="AO569" s="52"/>
      <c r="AP569" s="52"/>
      <c r="AQ569" s="52"/>
      <c r="AR569" s="51"/>
      <c r="AS569" s="51"/>
      <c r="AT569" s="51"/>
      <c r="AU569" s="52"/>
      <c r="AV569" s="52"/>
      <c r="AW569" s="52"/>
    </row>
    <row r="570" spans="1:49" ht="13" x14ac:dyDescent="0.3">
      <c r="A570" s="23">
        <f>'4JSON'!A564</f>
        <v>21200</v>
      </c>
      <c r="B570" s="20" t="str">
        <f>'4JSON'!B564</f>
        <v>Architects</v>
      </c>
      <c r="C570" s="24" t="str">
        <f>UPPER('4JSON'!D564)</f>
        <v>ISD</v>
      </c>
      <c r="D570" s="24"/>
      <c r="E570" s="24"/>
      <c r="F570" s="24"/>
      <c r="G570" s="24"/>
      <c r="H570" s="24"/>
      <c r="I570" s="24"/>
      <c r="J570" s="24"/>
      <c r="K570" s="24"/>
      <c r="L570" s="24"/>
      <c r="M570" s="53"/>
      <c r="N570" s="56"/>
      <c r="P570" s="51"/>
      <c r="Q570" s="51"/>
      <c r="S570" s="51"/>
      <c r="T570" s="51"/>
      <c r="AF570" s="51"/>
      <c r="AG570" s="51"/>
      <c r="AH570" s="51"/>
      <c r="AI570" s="52"/>
      <c r="AJ570" s="52"/>
      <c r="AK570" s="52"/>
      <c r="AL570" s="51"/>
      <c r="AM570" s="51"/>
      <c r="AN570" s="51"/>
      <c r="AO570" s="52"/>
      <c r="AP570" s="52"/>
      <c r="AQ570" s="52"/>
      <c r="AR570" s="51"/>
      <c r="AS570" s="51"/>
      <c r="AT570" s="51"/>
      <c r="AU570" s="52"/>
      <c r="AV570" s="52"/>
      <c r="AW570" s="52"/>
    </row>
    <row r="571" spans="1:49" ht="13" x14ac:dyDescent="0.3">
      <c r="A571" s="23">
        <f>'4JSON'!A565</f>
        <v>65229</v>
      </c>
      <c r="B571" s="20" t="str">
        <f>'4JSON'!B565</f>
        <v>Astrologers</v>
      </c>
      <c r="C571" s="24" t="str">
        <f>UPPER('4JSON'!D565)</f>
        <v>ISD</v>
      </c>
      <c r="D571" s="24"/>
      <c r="E571" s="24"/>
      <c r="F571" s="24"/>
      <c r="G571" s="24"/>
      <c r="H571" s="24"/>
      <c r="I571" s="24"/>
      <c r="J571" s="24"/>
      <c r="K571" s="24"/>
      <c r="L571" s="24"/>
      <c r="M571" s="53"/>
      <c r="N571" s="56"/>
      <c r="P571" s="51"/>
      <c r="Q571" s="51"/>
      <c r="S571" s="51"/>
      <c r="T571" s="51"/>
      <c r="AF571" s="51"/>
      <c r="AG571" s="51"/>
      <c r="AH571" s="51"/>
      <c r="AI571" s="52"/>
      <c r="AJ571" s="52"/>
      <c r="AK571" s="52"/>
      <c r="AL571" s="51"/>
      <c r="AM571" s="51"/>
      <c r="AN571" s="51"/>
      <c r="AO571" s="52"/>
      <c r="AP571" s="52"/>
      <c r="AQ571" s="52"/>
      <c r="AR571" s="51"/>
      <c r="AS571" s="51"/>
      <c r="AT571" s="51"/>
      <c r="AU571" s="52"/>
      <c r="AV571" s="52"/>
      <c r="AW571" s="52"/>
    </row>
    <row r="572" spans="1:49" ht="13" x14ac:dyDescent="0.3">
      <c r="A572" s="23">
        <f>'4JSON'!A566</f>
        <v>21111</v>
      </c>
      <c r="B572" s="20" t="str">
        <f>'4JSON'!B566</f>
        <v>Forestry Professionals</v>
      </c>
      <c r="C572" s="24" t="str">
        <f>UPPER('4JSON'!D566)</f>
        <v>ISD</v>
      </c>
      <c r="D572" s="24"/>
      <c r="E572" s="24"/>
      <c r="F572" s="24"/>
      <c r="G572" s="24"/>
      <c r="H572" s="24"/>
      <c r="I572" s="24"/>
      <c r="J572" s="24"/>
      <c r="K572" s="24"/>
      <c r="L572" s="24"/>
      <c r="M572" s="53"/>
      <c r="N572" s="56"/>
      <c r="P572" s="51"/>
      <c r="Q572" s="51"/>
      <c r="S572" s="51"/>
      <c r="T572" s="51"/>
      <c r="AF572" s="51"/>
      <c r="AG572" s="51"/>
      <c r="AH572" s="51"/>
      <c r="AI572" s="52"/>
      <c r="AJ572" s="52"/>
      <c r="AK572" s="52"/>
      <c r="AL572" s="51"/>
      <c r="AM572" s="51"/>
      <c r="AN572" s="51"/>
      <c r="AO572" s="52"/>
      <c r="AP572" s="52"/>
      <c r="AQ572" s="52"/>
      <c r="AR572" s="51"/>
      <c r="AS572" s="51"/>
      <c r="AT572" s="51"/>
      <c r="AU572" s="52"/>
      <c r="AV572" s="52"/>
      <c r="AW572" s="52"/>
    </row>
    <row r="573" spans="1:49" ht="13" x14ac:dyDescent="0.3">
      <c r="A573" s="23">
        <f>'4JSON'!A567</f>
        <v>31102</v>
      </c>
      <c r="B573" s="20" t="str">
        <f>'4JSON'!B567</f>
        <v>General Practitioners and Family Physicians</v>
      </c>
      <c r="C573" s="24" t="str">
        <f>UPPER('4JSON'!D567)</f>
        <v>ISD</v>
      </c>
      <c r="D573" s="24"/>
      <c r="E573" s="24"/>
      <c r="F573" s="24"/>
      <c r="G573" s="24"/>
      <c r="H573" s="24"/>
      <c r="I573" s="24"/>
      <c r="J573" s="24"/>
      <c r="K573" s="24"/>
      <c r="L573" s="24"/>
      <c r="M573" s="53"/>
      <c r="N573" s="56"/>
      <c r="P573" s="51"/>
      <c r="Q573" s="51"/>
      <c r="S573" s="51"/>
      <c r="T573" s="51"/>
      <c r="AF573" s="51"/>
      <c r="AG573" s="51"/>
      <c r="AH573" s="51"/>
      <c r="AI573" s="52"/>
      <c r="AJ573" s="52"/>
      <c r="AK573" s="52"/>
      <c r="AL573" s="51"/>
      <c r="AM573" s="51"/>
      <c r="AN573" s="51"/>
      <c r="AO573" s="52"/>
      <c r="AP573" s="52"/>
      <c r="AQ573" s="52"/>
      <c r="AR573" s="51"/>
      <c r="AS573" s="51"/>
      <c r="AT573" s="51"/>
      <c r="AU573" s="52"/>
      <c r="AV573" s="52"/>
      <c r="AW573" s="52"/>
    </row>
    <row r="574" spans="1:49" ht="13" x14ac:dyDescent="0.3">
      <c r="A574" s="23">
        <f>'4JSON'!A568</f>
        <v>64201</v>
      </c>
      <c r="B574" s="20" t="str">
        <f>'4JSON'!B568</f>
        <v>Image Consultants</v>
      </c>
      <c r="C574" s="24" t="str">
        <f>UPPER('4JSON'!D568)</f>
        <v>ISD</v>
      </c>
      <c r="D574" s="24"/>
      <c r="E574" s="24"/>
      <c r="F574" s="24"/>
      <c r="G574" s="24"/>
      <c r="H574" s="24"/>
      <c r="I574" s="24"/>
      <c r="J574" s="24"/>
      <c r="K574" s="24"/>
      <c r="L574" s="24"/>
      <c r="M574" s="53"/>
      <c r="N574" s="56"/>
      <c r="P574" s="51"/>
      <c r="Q574" s="51"/>
      <c r="S574" s="51"/>
      <c r="T574" s="51"/>
      <c r="AF574" s="51"/>
      <c r="AG574" s="51"/>
      <c r="AH574" s="51"/>
      <c r="AI574" s="52"/>
      <c r="AJ574" s="52"/>
      <c r="AK574" s="52"/>
      <c r="AL574" s="51"/>
      <c r="AM574" s="51"/>
      <c r="AN574" s="51"/>
      <c r="AO574" s="52"/>
      <c r="AP574" s="52"/>
      <c r="AQ574" s="52"/>
      <c r="AR574" s="51"/>
      <c r="AS574" s="51"/>
      <c r="AT574" s="51"/>
      <c r="AU574" s="52"/>
      <c r="AV574" s="52"/>
      <c r="AW574" s="52"/>
    </row>
    <row r="575" spans="1:49" ht="13" x14ac:dyDescent="0.3">
      <c r="A575" s="23">
        <f>'4JSON'!A569</f>
        <v>21201</v>
      </c>
      <c r="B575" s="20" t="str">
        <f>'4JSON'!B569</f>
        <v>Landscape Architects</v>
      </c>
      <c r="C575" s="24" t="str">
        <f>UPPER('4JSON'!D569)</f>
        <v>ISD</v>
      </c>
      <c r="D575" s="24"/>
      <c r="E575" s="24"/>
      <c r="F575" s="24"/>
      <c r="G575" s="24"/>
      <c r="H575" s="24"/>
      <c r="I575" s="24"/>
      <c r="J575" s="24"/>
      <c r="K575" s="24"/>
      <c r="L575" s="24"/>
      <c r="M575" s="53"/>
      <c r="N575" s="56"/>
      <c r="P575" s="51"/>
      <c r="Q575" s="51"/>
      <c r="S575" s="51"/>
      <c r="T575" s="51"/>
      <c r="AF575" s="51"/>
      <c r="AG575" s="51"/>
      <c r="AH575" s="51"/>
      <c r="AI575" s="52"/>
      <c r="AJ575" s="52"/>
      <c r="AK575" s="52"/>
      <c r="AL575" s="51"/>
      <c r="AM575" s="51"/>
      <c r="AN575" s="51"/>
      <c r="AO575" s="52"/>
      <c r="AP575" s="52"/>
      <c r="AQ575" s="52"/>
      <c r="AR575" s="51"/>
      <c r="AS575" s="51"/>
      <c r="AT575" s="51"/>
      <c r="AU575" s="52"/>
      <c r="AV575" s="52"/>
      <c r="AW575" s="52"/>
    </row>
    <row r="576" spans="1:49" ht="13" x14ac:dyDescent="0.3">
      <c r="A576" s="23">
        <f>'4JSON'!A570</f>
        <v>65229</v>
      </c>
      <c r="B576" s="20" t="str">
        <f>'4JSON'!B570</f>
        <v>Psychic Consultants</v>
      </c>
      <c r="C576" s="24" t="str">
        <f>UPPER('4JSON'!D570)</f>
        <v>ISD</v>
      </c>
      <c r="D576" s="24"/>
      <c r="E576" s="24"/>
      <c r="F576" s="24"/>
      <c r="G576" s="24"/>
      <c r="H576" s="24"/>
      <c r="I576" s="24"/>
      <c r="J576" s="24"/>
      <c r="K576" s="24"/>
      <c r="L576" s="24"/>
      <c r="M576" s="53"/>
      <c r="N576" s="56"/>
      <c r="P576" s="51"/>
      <c r="Q576" s="51"/>
      <c r="S576" s="51"/>
      <c r="T576" s="51"/>
      <c r="AF576" s="51"/>
      <c r="AG576" s="51"/>
      <c r="AH576" s="51"/>
      <c r="AI576" s="52"/>
      <c r="AJ576" s="52"/>
      <c r="AK576" s="52"/>
      <c r="AL576" s="51"/>
      <c r="AM576" s="51"/>
      <c r="AN576" s="51"/>
      <c r="AO576" s="52"/>
      <c r="AP576" s="52"/>
      <c r="AQ576" s="52"/>
      <c r="AR576" s="51"/>
      <c r="AS576" s="51"/>
      <c r="AT576" s="51"/>
      <c r="AU576" s="52"/>
      <c r="AV576" s="52"/>
      <c r="AW576" s="52"/>
    </row>
    <row r="577" spans="1:49" ht="13" x14ac:dyDescent="0.3">
      <c r="A577" s="23">
        <f>'4JSON'!A571</f>
        <v>31100</v>
      </c>
      <c r="B577" s="20" t="str">
        <f>'4JSON'!B571</f>
        <v>Specialists in Clinical Medicine</v>
      </c>
      <c r="C577" s="24" t="str">
        <f>UPPER('4JSON'!D571)</f>
        <v>ISD</v>
      </c>
      <c r="D577" s="24"/>
      <c r="E577" s="24"/>
      <c r="F577" s="24"/>
      <c r="G577" s="24"/>
      <c r="H577" s="24"/>
      <c r="I577" s="24"/>
      <c r="J577" s="24"/>
      <c r="K577" s="24"/>
      <c r="L577" s="24"/>
      <c r="M577" s="53"/>
      <c r="N577" s="56"/>
      <c r="P577" s="51"/>
      <c r="Q577" s="51"/>
      <c r="S577" s="51"/>
      <c r="T577" s="51"/>
      <c r="AF577" s="51"/>
      <c r="AG577" s="51"/>
      <c r="AH577" s="51"/>
      <c r="AI577" s="52"/>
      <c r="AJ577" s="52"/>
      <c r="AK577" s="52"/>
      <c r="AL577" s="51"/>
      <c r="AM577" s="51"/>
      <c r="AN577" s="51"/>
      <c r="AO577" s="52"/>
      <c r="AP577" s="52"/>
      <c r="AQ577" s="52"/>
      <c r="AR577" s="51"/>
      <c r="AS577" s="51"/>
      <c r="AT577" s="51"/>
      <c r="AU577" s="52"/>
      <c r="AV577" s="52"/>
      <c r="AW577" s="52"/>
    </row>
    <row r="578" spans="1:49" ht="13" x14ac:dyDescent="0.3">
      <c r="A578" s="23">
        <f>'4JSON'!A572</f>
        <v>21202</v>
      </c>
      <c r="B578" s="20" t="str">
        <f>'4JSON'!B572</f>
        <v>Urban and Land Use Planners</v>
      </c>
      <c r="C578" s="24" t="str">
        <f>UPPER('4JSON'!D572)</f>
        <v>ISD</v>
      </c>
      <c r="D578" s="24"/>
      <c r="E578" s="24"/>
      <c r="F578" s="24"/>
      <c r="G578" s="24"/>
      <c r="H578" s="24"/>
      <c r="I578" s="24"/>
      <c r="J578" s="24"/>
      <c r="K578" s="24"/>
      <c r="L578" s="24"/>
      <c r="M578" s="53"/>
      <c r="N578" s="56"/>
      <c r="P578" s="51"/>
      <c r="Q578" s="51"/>
      <c r="S578" s="51"/>
      <c r="T578" s="51"/>
      <c r="AF578" s="51"/>
      <c r="AG578" s="51"/>
      <c r="AH578" s="51"/>
      <c r="AI578" s="52"/>
      <c r="AJ578" s="52"/>
      <c r="AK578" s="52"/>
      <c r="AL578" s="51"/>
      <c r="AM578" s="51"/>
      <c r="AN578" s="51"/>
      <c r="AO578" s="52"/>
      <c r="AP578" s="52"/>
      <c r="AQ578" s="52"/>
      <c r="AR578" s="51"/>
      <c r="AS578" s="51"/>
      <c r="AT578" s="51"/>
      <c r="AU578" s="52"/>
      <c r="AV578" s="52"/>
      <c r="AW578" s="52"/>
    </row>
    <row r="579" spans="1:49" ht="13" x14ac:dyDescent="0.3">
      <c r="A579" s="23">
        <f>'4JSON'!A573</f>
        <v>31202</v>
      </c>
      <c r="B579" s="20" t="str">
        <f>'4JSON'!B573</f>
        <v>Exercise Therapists</v>
      </c>
      <c r="C579" s="24" t="str">
        <f>UPPER('4JSON'!D573)</f>
        <v>SDI</v>
      </c>
      <c r="D579" s="24"/>
      <c r="E579" s="24"/>
      <c r="F579" s="24"/>
      <c r="G579" s="24"/>
      <c r="H579" s="24"/>
      <c r="I579" s="24"/>
      <c r="J579" s="24"/>
      <c r="K579" s="24"/>
      <c r="L579" s="24"/>
      <c r="M579" s="53"/>
      <c r="N579" s="56"/>
      <c r="P579" s="51"/>
      <c r="Q579" s="51"/>
      <c r="S579" s="51"/>
      <c r="T579" s="51"/>
      <c r="AF579" s="51"/>
      <c r="AG579" s="51"/>
      <c r="AH579" s="51"/>
      <c r="AI579" s="52"/>
      <c r="AJ579" s="52"/>
      <c r="AK579" s="52"/>
      <c r="AL579" s="51"/>
      <c r="AM579" s="51"/>
      <c r="AN579" s="51"/>
      <c r="AO579" s="52"/>
      <c r="AP579" s="52"/>
      <c r="AQ579" s="52"/>
      <c r="AR579" s="51"/>
      <c r="AS579" s="51"/>
      <c r="AT579" s="51"/>
      <c r="AU579" s="52"/>
      <c r="AV579" s="52"/>
      <c r="AW579" s="52"/>
    </row>
    <row r="580" spans="1:49" ht="13" x14ac:dyDescent="0.3">
      <c r="A580" s="23">
        <f>'4JSON'!A574</f>
        <v>54100</v>
      </c>
      <c r="B580" s="20" t="str">
        <f>'4JSON'!B574</f>
        <v>Fitness Appraisers</v>
      </c>
      <c r="C580" s="24" t="str">
        <f>UPPER('4JSON'!D574)</f>
        <v>SDI</v>
      </c>
      <c r="D580" s="24"/>
      <c r="E580" s="24"/>
      <c r="F580" s="24"/>
      <c r="G580" s="24"/>
      <c r="H580" s="24"/>
      <c r="I580" s="24"/>
      <c r="J580" s="24"/>
      <c r="K580" s="24"/>
      <c r="L580" s="24"/>
      <c r="M580" s="53"/>
      <c r="N580" s="56"/>
      <c r="P580" s="51"/>
      <c r="Q580" s="51"/>
      <c r="S580" s="51"/>
      <c r="T580" s="51"/>
      <c r="AF580" s="51"/>
      <c r="AG580" s="51"/>
      <c r="AH580" s="51"/>
      <c r="AI580" s="52"/>
      <c r="AJ580" s="52"/>
      <c r="AK580" s="52"/>
      <c r="AL580" s="51"/>
      <c r="AM580" s="51"/>
      <c r="AN580" s="51"/>
      <c r="AO580" s="52"/>
      <c r="AP580" s="52"/>
      <c r="AQ580" s="52"/>
      <c r="AR580" s="51"/>
      <c r="AS580" s="51"/>
      <c r="AT580" s="51"/>
      <c r="AU580" s="52"/>
      <c r="AV580" s="52"/>
      <c r="AW580" s="52"/>
    </row>
    <row r="581" spans="1:49" ht="13" x14ac:dyDescent="0.3">
      <c r="A581" s="23">
        <f>'4JSON'!A575</f>
        <v>41406</v>
      </c>
      <c r="B581" s="20" t="str">
        <f>'4JSON'!B575</f>
        <v>Fitness Consultants</v>
      </c>
      <c r="C581" s="24" t="str">
        <f>UPPER('4JSON'!D575)</f>
        <v>SDI</v>
      </c>
      <c r="D581" s="24"/>
      <c r="E581" s="24"/>
      <c r="F581" s="24"/>
      <c r="G581" s="24"/>
      <c r="H581" s="24"/>
      <c r="I581" s="24"/>
      <c r="J581" s="24"/>
      <c r="K581" s="24"/>
      <c r="L581" s="24"/>
      <c r="M581" s="53"/>
      <c r="N581" s="56"/>
      <c r="P581" s="51"/>
      <c r="Q581" s="51"/>
      <c r="S581" s="51"/>
      <c r="T581" s="51"/>
      <c r="AF581" s="51"/>
      <c r="AG581" s="51"/>
      <c r="AH581" s="51"/>
      <c r="AI581" s="52"/>
      <c r="AJ581" s="52"/>
      <c r="AK581" s="52"/>
      <c r="AL581" s="51"/>
      <c r="AM581" s="51"/>
      <c r="AN581" s="51"/>
      <c r="AO581" s="52"/>
      <c r="AP581" s="52"/>
      <c r="AQ581" s="52"/>
      <c r="AR581" s="51"/>
      <c r="AS581" s="51"/>
      <c r="AT581" s="51"/>
      <c r="AU581" s="52"/>
      <c r="AV581" s="52"/>
      <c r="AW581" s="52"/>
    </row>
    <row r="582" spans="1:49" ht="13" x14ac:dyDescent="0.3">
      <c r="A582" s="23">
        <f>'4JSON'!A576</f>
        <v>31204</v>
      </c>
      <c r="B582" s="20" t="str">
        <f>'4JSON'!B576</f>
        <v>Kinesiologists</v>
      </c>
      <c r="C582" s="24" t="str">
        <f>UPPER('4JSON'!D576)</f>
        <v>SDI</v>
      </c>
      <c r="D582" s="24"/>
      <c r="E582" s="24"/>
      <c r="F582" s="24"/>
      <c r="G582" s="24"/>
      <c r="H582" s="24"/>
      <c r="I582" s="24"/>
      <c r="J582" s="24"/>
      <c r="K582" s="24"/>
      <c r="L582" s="24"/>
      <c r="M582" s="53"/>
      <c r="N582" s="56"/>
      <c r="P582" s="51"/>
      <c r="Q582" s="51"/>
      <c r="S582" s="51"/>
      <c r="T582" s="51"/>
      <c r="AF582" s="51"/>
      <c r="AG582" s="51"/>
      <c r="AH582" s="51"/>
      <c r="AI582" s="52"/>
      <c r="AJ582" s="52"/>
      <c r="AK582" s="52"/>
      <c r="AL582" s="51"/>
      <c r="AM582" s="51"/>
      <c r="AN582" s="51"/>
      <c r="AO582" s="52"/>
      <c r="AP582" s="52"/>
      <c r="AQ582" s="52"/>
      <c r="AR582" s="51"/>
      <c r="AS582" s="51"/>
      <c r="AT582" s="51"/>
      <c r="AU582" s="52"/>
      <c r="AV582" s="52"/>
      <c r="AW582" s="52"/>
    </row>
    <row r="583" spans="1:49" ht="13" x14ac:dyDescent="0.3">
      <c r="A583" s="23">
        <f>'4JSON'!A577</f>
        <v>41406</v>
      </c>
      <c r="B583" s="20" t="str">
        <f>'4JSON'!B577</f>
        <v>Recreation and Sports Program Supervisors</v>
      </c>
      <c r="C583" s="24" t="str">
        <f>UPPER('4JSON'!D577)</f>
        <v>SDI</v>
      </c>
      <c r="D583" s="24"/>
      <c r="E583" s="24"/>
      <c r="F583" s="24"/>
      <c r="G583" s="24"/>
      <c r="H583" s="24"/>
      <c r="I583" s="24"/>
      <c r="J583" s="24"/>
      <c r="K583" s="24"/>
      <c r="L583" s="24"/>
      <c r="M583" s="53"/>
      <c r="N583" s="56"/>
      <c r="P583" s="51"/>
      <c r="Q583" s="51"/>
      <c r="S583" s="51"/>
      <c r="T583" s="51"/>
      <c r="AF583" s="51"/>
      <c r="AG583" s="51"/>
      <c r="AH583" s="51"/>
      <c r="AI583" s="52"/>
      <c r="AJ583" s="52"/>
      <c r="AK583" s="52"/>
      <c r="AL583" s="51"/>
      <c r="AM583" s="51"/>
      <c r="AN583" s="51"/>
      <c r="AO583" s="52"/>
      <c r="AP583" s="52"/>
      <c r="AQ583" s="52"/>
      <c r="AR583" s="51"/>
      <c r="AS583" s="51"/>
      <c r="AT583" s="51"/>
      <c r="AU583" s="52"/>
      <c r="AV583" s="52"/>
      <c r="AW583" s="52"/>
    </row>
    <row r="584" spans="1:49" ht="13" x14ac:dyDescent="0.3">
      <c r="A584" s="23">
        <f>'4JSON'!A578</f>
        <v>41406</v>
      </c>
      <c r="B584" s="20" t="str">
        <f>'4JSON'!B578</f>
        <v>Recreation Consultants</v>
      </c>
      <c r="C584" s="24" t="str">
        <f>UPPER('4JSON'!D578)</f>
        <v>SDI</v>
      </c>
      <c r="D584" s="24"/>
      <c r="E584" s="24"/>
      <c r="F584" s="24"/>
      <c r="G584" s="24"/>
      <c r="H584" s="24"/>
      <c r="I584" s="24"/>
      <c r="J584" s="24"/>
      <c r="K584" s="24"/>
      <c r="L584" s="24"/>
      <c r="M584" s="53"/>
      <c r="N584" s="56"/>
      <c r="P584" s="51"/>
      <c r="Q584" s="51"/>
      <c r="S584" s="51"/>
      <c r="T584" s="51"/>
      <c r="AF584" s="51"/>
      <c r="AG584" s="51"/>
      <c r="AH584" s="51"/>
      <c r="AI584" s="52"/>
      <c r="AJ584" s="52"/>
      <c r="AK584" s="52"/>
      <c r="AL584" s="51"/>
      <c r="AM584" s="51"/>
      <c r="AN584" s="51"/>
      <c r="AO584" s="52"/>
      <c r="AP584" s="52"/>
      <c r="AQ584" s="52"/>
      <c r="AR584" s="51"/>
      <c r="AS584" s="51"/>
      <c r="AT584" s="51"/>
      <c r="AU584" s="52"/>
      <c r="AV584" s="52"/>
      <c r="AW584" s="52"/>
    </row>
    <row r="585" spans="1:49" ht="13" x14ac:dyDescent="0.3">
      <c r="A585" s="23">
        <f>'4JSON'!A579</f>
        <v>41406</v>
      </c>
      <c r="B585" s="20" t="str">
        <f>'4JSON'!B579</f>
        <v>Recreation, Sports and Fitness Policy Analysts</v>
      </c>
      <c r="C585" s="24" t="str">
        <f>UPPER('4JSON'!D579)</f>
        <v>SDI</v>
      </c>
      <c r="D585" s="24"/>
      <c r="E585" s="24"/>
      <c r="F585" s="24"/>
      <c r="G585" s="24"/>
      <c r="H585" s="24"/>
      <c r="I585" s="24"/>
      <c r="J585" s="24"/>
      <c r="K585" s="24"/>
      <c r="L585" s="24"/>
      <c r="M585" s="53"/>
      <c r="N585" s="56"/>
      <c r="P585" s="51"/>
      <c r="Q585" s="51"/>
      <c r="S585" s="51"/>
      <c r="T585" s="51"/>
      <c r="AF585" s="51"/>
      <c r="AG585" s="51"/>
      <c r="AH585" s="51"/>
      <c r="AI585" s="52"/>
      <c r="AJ585" s="52"/>
      <c r="AK585" s="52"/>
      <c r="AL585" s="51"/>
      <c r="AM585" s="51"/>
      <c r="AN585" s="51"/>
      <c r="AO585" s="52"/>
      <c r="AP585" s="52"/>
      <c r="AQ585" s="52"/>
      <c r="AR585" s="51"/>
      <c r="AS585" s="51"/>
      <c r="AT585" s="51"/>
      <c r="AU585" s="52"/>
      <c r="AV585" s="52"/>
      <c r="AW585" s="52"/>
    </row>
    <row r="586" spans="1:49" ht="13" x14ac:dyDescent="0.3">
      <c r="A586" s="23">
        <f>'4JSON'!A580</f>
        <v>41406</v>
      </c>
      <c r="B586" s="20" t="str">
        <f>'4JSON'!B580</f>
        <v>Sports Consultants</v>
      </c>
      <c r="C586" s="24" t="str">
        <f>UPPER('4JSON'!D580)</f>
        <v>SDI</v>
      </c>
      <c r="D586" s="24"/>
      <c r="E586" s="24"/>
      <c r="F586" s="24"/>
      <c r="G586" s="24"/>
      <c r="H586" s="24"/>
      <c r="I586" s="24"/>
      <c r="J586" s="24"/>
      <c r="K586" s="24"/>
      <c r="L586" s="24"/>
      <c r="M586" s="53"/>
      <c r="N586" s="56"/>
      <c r="P586" s="51"/>
      <c r="Q586" s="51"/>
      <c r="S586" s="51"/>
      <c r="T586" s="51"/>
      <c r="AF586" s="51"/>
      <c r="AG586" s="51"/>
      <c r="AH586" s="51"/>
      <c r="AI586" s="52"/>
      <c r="AJ586" s="52"/>
      <c r="AK586" s="52"/>
      <c r="AL586" s="51"/>
      <c r="AM586" s="51"/>
      <c r="AN586" s="51"/>
      <c r="AO586" s="52"/>
      <c r="AP586" s="52"/>
      <c r="AQ586" s="52"/>
      <c r="AR586" s="51"/>
      <c r="AS586" s="51"/>
      <c r="AT586" s="51"/>
      <c r="AU586" s="52"/>
      <c r="AV586" s="52"/>
      <c r="AW586" s="52"/>
    </row>
    <row r="587" spans="1:49" ht="13" x14ac:dyDescent="0.3">
      <c r="A587" s="23">
        <f>'4JSON'!A581</f>
        <v>64201</v>
      </c>
      <c r="B587" s="20" t="str">
        <f>'4JSON'!B581</f>
        <v>Wedding Consultants</v>
      </c>
      <c r="C587" s="24" t="str">
        <f>UPPER('4JSON'!D581)</f>
        <v>SDI</v>
      </c>
      <c r="D587" s="24"/>
      <c r="E587" s="24"/>
      <c r="F587" s="24"/>
      <c r="G587" s="24"/>
      <c r="H587" s="24"/>
      <c r="I587" s="24"/>
      <c r="J587" s="24"/>
      <c r="K587" s="24"/>
      <c r="L587" s="24"/>
      <c r="M587" s="53"/>
      <c r="N587" s="56"/>
      <c r="P587" s="51"/>
      <c r="Q587" s="51"/>
      <c r="S587" s="51"/>
      <c r="T587" s="51"/>
      <c r="AF587" s="51"/>
      <c r="AG587" s="51"/>
      <c r="AH587" s="51"/>
      <c r="AI587" s="52"/>
      <c r="AJ587" s="52"/>
      <c r="AK587" s="52"/>
      <c r="AL587" s="51"/>
      <c r="AM587" s="51"/>
      <c r="AN587" s="51"/>
      <c r="AO587" s="52"/>
      <c r="AP587" s="52"/>
      <c r="AQ587" s="52"/>
      <c r="AR587" s="51"/>
      <c r="AS587" s="51"/>
      <c r="AT587" s="51"/>
      <c r="AU587" s="52"/>
      <c r="AV587" s="52"/>
      <c r="AW587" s="52"/>
    </row>
    <row r="588" spans="1:49" ht="13" x14ac:dyDescent="0.3">
      <c r="A588" s="23">
        <f>'4JSON'!A582</f>
        <v>32200</v>
      </c>
      <c r="B588" s="20" t="str">
        <f>'4JSON'!B582</f>
        <v>Chinese Medical Practitioners</v>
      </c>
      <c r="C588" s="24" t="str">
        <f>UPPER('4JSON'!D582)</f>
        <v>SID</v>
      </c>
      <c r="D588" s="24"/>
      <c r="E588" s="24"/>
      <c r="F588" s="24"/>
      <c r="G588" s="24"/>
      <c r="H588" s="24"/>
      <c r="I588" s="24"/>
      <c r="J588" s="24"/>
      <c r="K588" s="24"/>
      <c r="L588" s="24"/>
      <c r="M588" s="53"/>
      <c r="N588" s="56"/>
      <c r="P588" s="51"/>
      <c r="Q588" s="51"/>
      <c r="S588" s="51"/>
      <c r="T588" s="51"/>
      <c r="AF588" s="51"/>
      <c r="AG588" s="51"/>
      <c r="AH588" s="51"/>
      <c r="AI588" s="52"/>
      <c r="AJ588" s="52"/>
      <c r="AK588" s="52"/>
      <c r="AL588" s="51"/>
      <c r="AM588" s="51"/>
      <c r="AN588" s="51"/>
      <c r="AO588" s="52"/>
      <c r="AP588" s="52"/>
      <c r="AQ588" s="52"/>
      <c r="AR588" s="51"/>
      <c r="AS588" s="51"/>
      <c r="AT588" s="51"/>
      <c r="AU588" s="52"/>
      <c r="AV588" s="52"/>
      <c r="AW588" s="52"/>
    </row>
    <row r="589" spans="1:49" ht="13" x14ac:dyDescent="0.3">
      <c r="A589" s="23">
        <f>'4JSON'!A583</f>
        <v>41221</v>
      </c>
      <c r="B589" s="20" t="str">
        <f>'4JSON'!B583</f>
        <v>Elementary School and Kindergarten Teachers</v>
      </c>
      <c r="C589" s="24" t="str">
        <f>UPPER('4JSON'!D583)</f>
        <v>SID</v>
      </c>
      <c r="D589" s="24"/>
      <c r="E589" s="24"/>
      <c r="F589" s="24"/>
      <c r="G589" s="24"/>
      <c r="H589" s="24"/>
      <c r="I589" s="24"/>
      <c r="J589" s="24"/>
      <c r="K589" s="24"/>
      <c r="L589" s="24"/>
      <c r="M589" s="53"/>
      <c r="N589" s="56"/>
      <c r="P589" s="51"/>
      <c r="Q589" s="51"/>
      <c r="S589" s="51"/>
      <c r="T589" s="51"/>
      <c r="AF589" s="51"/>
      <c r="AG589" s="51"/>
      <c r="AH589" s="51"/>
      <c r="AI589" s="52"/>
      <c r="AJ589" s="52"/>
      <c r="AK589" s="52"/>
      <c r="AL589" s="51"/>
      <c r="AM589" s="51"/>
      <c r="AN589" s="51"/>
      <c r="AO589" s="52"/>
      <c r="AP589" s="52"/>
      <c r="AQ589" s="52"/>
      <c r="AR589" s="51"/>
      <c r="AS589" s="51"/>
      <c r="AT589" s="51"/>
      <c r="AU589" s="52"/>
      <c r="AV589" s="52"/>
      <c r="AW589" s="52"/>
    </row>
    <row r="590" spans="1:49" ht="13" x14ac:dyDescent="0.3">
      <c r="A590" s="23">
        <f>'4JSON'!A584</f>
        <v>44100</v>
      </c>
      <c r="B590" s="20" t="str">
        <f>'4JSON'!B584</f>
        <v>Foster Parents</v>
      </c>
      <c r="C590" s="24" t="str">
        <f>UPPER('4JSON'!D584)</f>
        <v>SID</v>
      </c>
      <c r="D590" s="24"/>
      <c r="E590" s="24"/>
      <c r="F590" s="24"/>
      <c r="G590" s="24"/>
      <c r="H590" s="24"/>
      <c r="I590" s="24"/>
      <c r="J590" s="24"/>
      <c r="K590" s="24"/>
      <c r="L590" s="24"/>
      <c r="M590" s="53"/>
      <c r="N590" s="56"/>
      <c r="P590" s="51"/>
      <c r="Q590" s="51"/>
      <c r="S590" s="51"/>
      <c r="T590" s="51"/>
      <c r="AF590" s="51"/>
      <c r="AG590" s="51"/>
      <c r="AH590" s="51"/>
      <c r="AI590" s="52"/>
      <c r="AJ590" s="52"/>
      <c r="AK590" s="52"/>
      <c r="AL590" s="51"/>
      <c r="AM590" s="51"/>
      <c r="AN590" s="51"/>
      <c r="AO590" s="52"/>
      <c r="AP590" s="52"/>
      <c r="AQ590" s="52"/>
      <c r="AR590" s="51"/>
      <c r="AS590" s="51"/>
      <c r="AT590" s="51"/>
      <c r="AU590" s="52"/>
      <c r="AV590" s="52"/>
      <c r="AW590" s="52"/>
    </row>
    <row r="591" spans="1:49" ht="13" x14ac:dyDescent="0.3">
      <c r="A591" s="23">
        <f>'4JSON'!A585</f>
        <v>32209</v>
      </c>
      <c r="B591" s="20" t="str">
        <f>'4JSON'!B585</f>
        <v>Herbalists</v>
      </c>
      <c r="C591" s="24" t="str">
        <f>UPPER('4JSON'!D585)</f>
        <v>SID</v>
      </c>
      <c r="D591" s="24"/>
      <c r="E591" s="24"/>
      <c r="F591" s="24"/>
      <c r="G591" s="24"/>
      <c r="H591" s="24"/>
      <c r="I591" s="24"/>
      <c r="J591" s="24"/>
      <c r="K591" s="24"/>
      <c r="L591" s="24"/>
      <c r="M591" s="53"/>
      <c r="N591" s="56"/>
      <c r="P591" s="51"/>
      <c r="Q591" s="51"/>
      <c r="S591" s="51"/>
      <c r="T591" s="51"/>
      <c r="AF591" s="51"/>
      <c r="AG591" s="51"/>
      <c r="AH591" s="51"/>
      <c r="AI591" s="52"/>
      <c r="AJ591" s="52"/>
      <c r="AK591" s="52"/>
      <c r="AL591" s="51"/>
      <c r="AM591" s="51"/>
      <c r="AN591" s="51"/>
      <c r="AO591" s="52"/>
      <c r="AP591" s="52"/>
      <c r="AQ591" s="52"/>
      <c r="AR591" s="51"/>
      <c r="AS591" s="51"/>
      <c r="AT591" s="51"/>
      <c r="AU591" s="52"/>
      <c r="AV591" s="52"/>
      <c r="AW591" s="52"/>
    </row>
    <row r="592" spans="1:49" ht="13" x14ac:dyDescent="0.3">
      <c r="A592" s="23">
        <f>'4JSON'!A586</f>
        <v>32209</v>
      </c>
      <c r="B592" s="20" t="str">
        <f>'4JSON'!B586</f>
        <v>Homeopaths</v>
      </c>
      <c r="C592" s="24" t="str">
        <f>UPPER('4JSON'!D586)</f>
        <v>SID</v>
      </c>
      <c r="D592" s="24"/>
      <c r="E592" s="24"/>
      <c r="F592" s="24"/>
      <c r="G592" s="24"/>
      <c r="H592" s="24"/>
      <c r="I592" s="24"/>
      <c r="J592" s="24"/>
      <c r="K592" s="24"/>
      <c r="L592" s="24"/>
      <c r="M592" s="53"/>
      <c r="N592" s="56"/>
      <c r="P592" s="51"/>
      <c r="Q592" s="51"/>
      <c r="S592" s="51"/>
      <c r="T592" s="51"/>
      <c r="AF592" s="51"/>
      <c r="AG592" s="51"/>
      <c r="AH592" s="51"/>
      <c r="AI592" s="52"/>
      <c r="AJ592" s="52"/>
      <c r="AK592" s="52"/>
      <c r="AL592" s="51"/>
      <c r="AM592" s="51"/>
      <c r="AN592" s="51"/>
      <c r="AO592" s="52"/>
      <c r="AP592" s="52"/>
      <c r="AQ592" s="52"/>
      <c r="AR592" s="51"/>
      <c r="AS592" s="51"/>
      <c r="AT592" s="51"/>
      <c r="AU592" s="52"/>
      <c r="AV592" s="52"/>
      <c r="AW592" s="52"/>
    </row>
    <row r="593" spans="1:49" ht="13" x14ac:dyDescent="0.3">
      <c r="A593" s="23">
        <f>'4JSON'!A587</f>
        <v>31303</v>
      </c>
      <c r="B593" s="20" t="str">
        <f>'4JSON'!B587</f>
        <v>Midwives</v>
      </c>
      <c r="C593" s="24" t="str">
        <f>UPPER('4JSON'!D587)</f>
        <v>SID</v>
      </c>
      <c r="D593" s="24"/>
      <c r="E593" s="24"/>
      <c r="F593" s="24"/>
      <c r="G593" s="24"/>
      <c r="H593" s="24"/>
      <c r="I593" s="24"/>
      <c r="J593" s="24"/>
      <c r="K593" s="24"/>
      <c r="L593" s="24"/>
      <c r="M593" s="53"/>
      <c r="N593" s="56"/>
      <c r="P593" s="51"/>
      <c r="Q593" s="51"/>
      <c r="S593" s="51"/>
      <c r="T593" s="51"/>
      <c r="AF593" s="51"/>
      <c r="AG593" s="51"/>
      <c r="AH593" s="51"/>
      <c r="AI593" s="52"/>
      <c r="AJ593" s="52"/>
      <c r="AK593" s="52"/>
      <c r="AL593" s="51"/>
      <c r="AM593" s="51"/>
      <c r="AN593" s="51"/>
      <c r="AO593" s="52"/>
      <c r="AP593" s="52"/>
      <c r="AQ593" s="52"/>
      <c r="AR593" s="51"/>
      <c r="AS593" s="51"/>
      <c r="AT593" s="51"/>
      <c r="AU593" s="52"/>
      <c r="AV593" s="52"/>
      <c r="AW593" s="52"/>
    </row>
    <row r="594" spans="1:49" ht="13" x14ac:dyDescent="0.3">
      <c r="A594" s="23">
        <f>'4JSON'!A588</f>
        <v>41220</v>
      </c>
      <c r="B594" s="20" t="str">
        <f>'4JSON'!B588</f>
        <v>Secondary School Teachers</v>
      </c>
      <c r="C594" s="24" t="str">
        <f>UPPER('4JSON'!D588)</f>
        <v>SID</v>
      </c>
      <c r="D594" s="24"/>
      <c r="E594" s="24"/>
      <c r="F594" s="24"/>
      <c r="G594" s="24"/>
      <c r="H594" s="24"/>
      <c r="I594" s="24"/>
      <c r="J594" s="24"/>
      <c r="K594" s="24"/>
      <c r="L594" s="24"/>
      <c r="M594" s="53"/>
      <c r="N594" s="56"/>
      <c r="P594" s="51"/>
      <c r="Q594" s="51"/>
      <c r="S594" s="51"/>
      <c r="T594" s="51"/>
      <c r="AF594" s="51"/>
      <c r="AG594" s="51"/>
      <c r="AH594" s="51"/>
      <c r="AI594" s="52"/>
      <c r="AJ594" s="52"/>
      <c r="AK594" s="52"/>
      <c r="AL594" s="51"/>
      <c r="AM594" s="51"/>
      <c r="AN594" s="51"/>
      <c r="AO594" s="52"/>
      <c r="AP594" s="52"/>
      <c r="AQ594" s="52"/>
      <c r="AR594" s="51"/>
      <c r="AS594" s="51"/>
      <c r="AT594" s="51"/>
      <c r="AU594" s="52"/>
      <c r="AV594" s="52"/>
      <c r="AW594" s="52"/>
    </row>
    <row r="595" spans="1:49" ht="13" x14ac:dyDescent="0.3">
      <c r="A595" s="23">
        <f>'4JSON'!A589</f>
        <v>41300</v>
      </c>
      <c r="B595" s="20" t="str">
        <f>'4JSON'!B589</f>
        <v>Social Workers</v>
      </c>
      <c r="C595" s="24" t="str">
        <f>UPPER('4JSON'!D589)</f>
        <v>SID</v>
      </c>
      <c r="D595" s="24"/>
      <c r="E595" s="24"/>
      <c r="F595" s="24"/>
      <c r="G595" s="24"/>
      <c r="H595" s="24"/>
      <c r="I595" s="24"/>
      <c r="J595" s="24"/>
      <c r="K595" s="24"/>
      <c r="L595" s="24"/>
      <c r="M595" s="53"/>
      <c r="N595" s="56"/>
      <c r="P595" s="51"/>
      <c r="Q595" s="51"/>
      <c r="S595" s="51"/>
      <c r="T595" s="51"/>
      <c r="AF595" s="51"/>
      <c r="AG595" s="51"/>
      <c r="AH595" s="51"/>
      <c r="AI595" s="52"/>
      <c r="AJ595" s="52"/>
      <c r="AK595" s="52"/>
      <c r="AL595" s="51"/>
      <c r="AM595" s="51"/>
      <c r="AN595" s="51"/>
      <c r="AO595" s="52"/>
      <c r="AP595" s="52"/>
      <c r="AQ595" s="52"/>
      <c r="AR595" s="51"/>
      <c r="AS595" s="51"/>
      <c r="AT595" s="51"/>
      <c r="AU595" s="52"/>
      <c r="AV595" s="52"/>
      <c r="AW595" s="52"/>
    </row>
    <row r="596" spans="1:49" ht="13" x14ac:dyDescent="0.3">
      <c r="A596" s="23">
        <f>'4JSON'!A590</f>
        <v>41320</v>
      </c>
      <c r="B596" s="20" t="str">
        <f>'4JSON'!B590</f>
        <v>Educational Counsellors</v>
      </c>
      <c r="C596" s="24" t="str">
        <f>UPPER('4JSON'!D590)</f>
        <v>SID</v>
      </c>
      <c r="D596" s="24"/>
      <c r="E596" s="24"/>
      <c r="F596" s="24"/>
      <c r="G596" s="24"/>
      <c r="H596" s="24"/>
      <c r="I596" s="24"/>
      <c r="J596" s="24"/>
      <c r="K596" s="24"/>
      <c r="L596" s="24"/>
      <c r="M596" s="53"/>
      <c r="N596" s="56"/>
      <c r="P596" s="51"/>
      <c r="Q596" s="51"/>
      <c r="S596" s="51"/>
      <c r="T596" s="51"/>
      <c r="AF596" s="51"/>
      <c r="AG596" s="51"/>
      <c r="AH596" s="51"/>
      <c r="AI596" s="52"/>
      <c r="AJ596" s="52"/>
      <c r="AK596" s="52"/>
      <c r="AL596" s="51"/>
      <c r="AM596" s="51"/>
      <c r="AN596" s="51"/>
      <c r="AO596" s="52"/>
      <c r="AP596" s="52"/>
      <c r="AQ596" s="52"/>
      <c r="AR596" s="51"/>
      <c r="AS596" s="51"/>
      <c r="AT596" s="51"/>
      <c r="AU596" s="52"/>
      <c r="AV596" s="52"/>
      <c r="AW596" s="52"/>
    </row>
    <row r="597" spans="1:49" ht="13" x14ac:dyDescent="0.3">
      <c r="A597" s="23">
        <f>'4JSON'!A591</f>
        <v>41301</v>
      </c>
      <c r="B597" s="20" t="str">
        <f>'4JSON'!B591</f>
        <v>Family, Marriage and Other Related Counsellors</v>
      </c>
      <c r="C597" s="24" t="str">
        <f>UPPER('4JSON'!D591)</f>
        <v>SID</v>
      </c>
      <c r="D597" s="24"/>
      <c r="E597" s="24"/>
      <c r="F597" s="24"/>
      <c r="G597" s="24"/>
      <c r="H597" s="24"/>
      <c r="I597" s="24"/>
      <c r="J597" s="24"/>
      <c r="K597" s="24"/>
      <c r="L597" s="24"/>
      <c r="M597" s="53"/>
      <c r="N597" s="56"/>
      <c r="P597" s="51"/>
      <c r="Q597" s="51"/>
      <c r="S597" s="51"/>
      <c r="T597" s="51"/>
      <c r="AF597" s="51"/>
      <c r="AG597" s="51"/>
      <c r="AH597" s="51"/>
      <c r="AI597" s="52"/>
      <c r="AJ597" s="52"/>
      <c r="AK597" s="52"/>
      <c r="AL597" s="51"/>
      <c r="AM597" s="51"/>
      <c r="AN597" s="51"/>
      <c r="AO597" s="52"/>
      <c r="AP597" s="52"/>
      <c r="AQ597" s="52"/>
      <c r="AR597" s="51"/>
      <c r="AS597" s="51"/>
      <c r="AT597" s="51"/>
      <c r="AU597" s="52"/>
      <c r="AV597" s="52"/>
      <c r="AW597" s="52"/>
    </row>
    <row r="598" spans="1:49" ht="13" x14ac:dyDescent="0.3">
      <c r="A598" s="23">
        <f>'4JSON'!A592</f>
        <v>31111</v>
      </c>
      <c r="B598" s="20" t="str">
        <f>'4JSON'!B592</f>
        <v>Optometrists</v>
      </c>
      <c r="C598" s="24" t="str">
        <f>UPPER('4JSON'!D592)</f>
        <v>OSD</v>
      </c>
      <c r="D598" s="24"/>
      <c r="E598" s="24"/>
      <c r="F598" s="24"/>
      <c r="G598" s="24"/>
      <c r="H598" s="24"/>
      <c r="I598" s="24"/>
      <c r="J598" s="24"/>
      <c r="K598" s="24"/>
      <c r="L598" s="24"/>
      <c r="M598" s="53"/>
      <c r="N598" s="56"/>
      <c r="P598" s="51"/>
      <c r="Q598" s="51"/>
      <c r="S598" s="51"/>
      <c r="T598" s="51"/>
      <c r="AF598" s="51"/>
      <c r="AG598" s="51"/>
      <c r="AH598" s="51"/>
      <c r="AI598" s="52"/>
      <c r="AJ598" s="52"/>
      <c r="AK598" s="52"/>
      <c r="AL598" s="51"/>
      <c r="AM598" s="51"/>
      <c r="AN598" s="51"/>
      <c r="AO598" s="52"/>
      <c r="AP598" s="52"/>
      <c r="AQ598" s="52"/>
      <c r="AR598" s="51"/>
      <c r="AS598" s="51"/>
      <c r="AT598" s="51"/>
      <c r="AU598" s="52"/>
      <c r="AV598" s="52"/>
      <c r="AW598" s="52"/>
    </row>
    <row r="599" spans="1:49" ht="13" x14ac:dyDescent="0.3">
      <c r="A599" s="23">
        <f>'4JSON'!A593</f>
        <v>13112</v>
      </c>
      <c r="B599" s="20" t="str">
        <f>'4JSON'!B593</f>
        <v>Medical Secretaries</v>
      </c>
      <c r="C599" s="24" t="str">
        <f>UPPER('4JSON'!D593)</f>
        <v>SOD</v>
      </c>
      <c r="D599" s="24"/>
      <c r="E599" s="24"/>
      <c r="F599" s="24"/>
      <c r="G599" s="24"/>
      <c r="H599" s="24"/>
      <c r="I599" s="24"/>
      <c r="J599" s="24"/>
      <c r="K599" s="24"/>
      <c r="L599" s="24"/>
      <c r="M599" s="53"/>
      <c r="N599" s="56"/>
      <c r="P599" s="51"/>
      <c r="Q599" s="51"/>
      <c r="S599" s="51"/>
      <c r="T599" s="51"/>
      <c r="AF599" s="51"/>
      <c r="AG599" s="51"/>
      <c r="AH599" s="51"/>
      <c r="AI599" s="52"/>
      <c r="AJ599" s="52"/>
      <c r="AK599" s="52"/>
      <c r="AL599" s="51"/>
      <c r="AM599" s="51"/>
      <c r="AN599" s="51"/>
      <c r="AO599" s="52"/>
      <c r="AP599" s="52"/>
      <c r="AQ599" s="52"/>
      <c r="AR599" s="51"/>
      <c r="AS599" s="51"/>
      <c r="AT599" s="51"/>
      <c r="AU599" s="52"/>
      <c r="AV599" s="52"/>
      <c r="AW599" s="52"/>
    </row>
    <row r="600" spans="1:49" ht="13" x14ac:dyDescent="0.3">
      <c r="A600" s="23">
        <f>'4JSON'!A594</f>
        <v>13110</v>
      </c>
      <c r="B600" s="20" t="str">
        <f>'4JSON'!B594</f>
        <v>Secretaries (Except Legal and Medical)</v>
      </c>
      <c r="C600" s="24" t="str">
        <f>UPPER('4JSON'!D594)</f>
        <v>SOD</v>
      </c>
      <c r="D600" s="24"/>
      <c r="E600" s="24"/>
      <c r="F600" s="24"/>
      <c r="G600" s="24"/>
      <c r="H600" s="24"/>
      <c r="I600" s="24"/>
      <c r="J600" s="24"/>
      <c r="K600" s="24"/>
      <c r="L600" s="24"/>
      <c r="M600" s="53"/>
      <c r="N600" s="56"/>
      <c r="P600" s="51"/>
      <c r="Q600" s="51"/>
      <c r="S600" s="51"/>
      <c r="T600" s="51"/>
      <c r="AF600" s="51"/>
      <c r="AG600" s="51"/>
      <c r="AH600" s="51"/>
      <c r="AI600" s="52"/>
      <c r="AJ600" s="52"/>
      <c r="AK600" s="52"/>
      <c r="AL600" s="51"/>
      <c r="AM600" s="51"/>
      <c r="AN600" s="51"/>
      <c r="AO600" s="52"/>
      <c r="AP600" s="52"/>
      <c r="AQ600" s="52"/>
      <c r="AR600" s="51"/>
      <c r="AS600" s="51"/>
      <c r="AT600" s="51"/>
      <c r="AU600" s="52"/>
      <c r="AV600" s="52"/>
      <c r="AW600" s="52"/>
    </row>
    <row r="601" spans="1:49" ht="13" x14ac:dyDescent="0.3">
      <c r="A601" s="23">
        <f>'4JSON'!A595</f>
        <v>22212</v>
      </c>
      <c r="B601" s="20" t="str">
        <f>'4JSON'!B595</f>
        <v>Drafting Technicians</v>
      </c>
      <c r="C601" s="24" t="str">
        <f>UPPER('4JSON'!D595)</f>
        <v>MIO</v>
      </c>
      <c r="D601" s="24"/>
      <c r="E601" s="24"/>
      <c r="F601" s="24"/>
      <c r="G601" s="24"/>
      <c r="H601" s="24"/>
      <c r="I601" s="24"/>
      <c r="J601" s="24"/>
      <c r="K601" s="24"/>
      <c r="L601" s="24"/>
      <c r="M601" s="53"/>
      <c r="N601" s="56"/>
      <c r="P601" s="51"/>
      <c r="Q601" s="51"/>
      <c r="S601" s="51"/>
      <c r="T601" s="51"/>
      <c r="AF601" s="51"/>
      <c r="AG601" s="51"/>
      <c r="AH601" s="51"/>
      <c r="AI601" s="52"/>
      <c r="AJ601" s="52"/>
      <c r="AK601" s="52"/>
      <c r="AL601" s="51"/>
      <c r="AM601" s="51"/>
      <c r="AN601" s="51"/>
      <c r="AO601" s="52"/>
      <c r="AP601" s="52"/>
      <c r="AQ601" s="52"/>
      <c r="AR601" s="51"/>
      <c r="AS601" s="51"/>
      <c r="AT601" s="51"/>
      <c r="AU601" s="52"/>
      <c r="AV601" s="52"/>
      <c r="AW601" s="52"/>
    </row>
    <row r="602" spans="1:49" ht="13" x14ac:dyDescent="0.3">
      <c r="A602" s="23">
        <f>'4JSON'!A596</f>
        <v>22212</v>
      </c>
      <c r="B602" s="20" t="str">
        <f>'4JSON'!B596</f>
        <v>Drafting Technologists</v>
      </c>
      <c r="C602" s="24" t="str">
        <f>UPPER('4JSON'!D596)</f>
        <v>MIO</v>
      </c>
      <c r="D602" s="24"/>
      <c r="E602" s="24"/>
      <c r="F602" s="24"/>
      <c r="G602" s="24"/>
      <c r="H602" s="24"/>
      <c r="I602" s="24"/>
      <c r="J602" s="24"/>
      <c r="K602" s="24"/>
      <c r="L602" s="24"/>
      <c r="M602" s="53"/>
      <c r="N602" s="56"/>
      <c r="P602" s="51"/>
      <c r="Q602" s="51"/>
      <c r="S602" s="51"/>
      <c r="T602" s="51"/>
      <c r="AF602" s="51"/>
      <c r="AG602" s="51"/>
      <c r="AH602" s="51"/>
      <c r="AI602" s="52"/>
      <c r="AJ602" s="52"/>
      <c r="AK602" s="52"/>
      <c r="AL602" s="51"/>
      <c r="AM602" s="51"/>
      <c r="AN602" s="51"/>
      <c r="AO602" s="52"/>
      <c r="AP602" s="52"/>
      <c r="AQ602" s="52"/>
      <c r="AR602" s="51"/>
      <c r="AS602" s="51"/>
      <c r="AT602" s="51"/>
      <c r="AU602" s="52"/>
      <c r="AV602" s="52"/>
      <c r="AW602" s="52"/>
    </row>
    <row r="603" spans="1:49" ht="13" x14ac:dyDescent="0.3">
      <c r="A603" s="23">
        <f>'4JSON'!A597</f>
        <v>32120</v>
      </c>
      <c r="B603" s="20" t="str">
        <f>'4JSON'!B597</f>
        <v>Medical Laboratory Technologists</v>
      </c>
      <c r="C603" s="24" t="str">
        <f>UPPER('4JSON'!D597)</f>
        <v>MIO</v>
      </c>
      <c r="D603" s="24"/>
      <c r="E603" s="24"/>
      <c r="F603" s="24"/>
      <c r="G603" s="24"/>
      <c r="H603" s="24"/>
      <c r="I603" s="24"/>
      <c r="J603" s="24"/>
      <c r="K603" s="24"/>
      <c r="L603" s="24"/>
      <c r="M603" s="53"/>
      <c r="N603" s="56"/>
      <c r="P603" s="51"/>
      <c r="Q603" s="51"/>
      <c r="S603" s="51"/>
      <c r="T603" s="51"/>
      <c r="AF603" s="51"/>
      <c r="AG603" s="51"/>
      <c r="AH603" s="51"/>
      <c r="AI603" s="52"/>
      <c r="AJ603" s="52"/>
      <c r="AK603" s="52"/>
      <c r="AL603" s="51"/>
      <c r="AM603" s="51"/>
      <c r="AN603" s="51"/>
      <c r="AO603" s="52"/>
      <c r="AP603" s="52"/>
      <c r="AQ603" s="52"/>
      <c r="AR603" s="51"/>
      <c r="AS603" s="51"/>
      <c r="AT603" s="51"/>
      <c r="AU603" s="52"/>
      <c r="AV603" s="52"/>
      <c r="AW603" s="52"/>
    </row>
    <row r="604" spans="1:49" ht="13" x14ac:dyDescent="0.3">
      <c r="A604" s="23">
        <f>'4JSON'!A598</f>
        <v>33109</v>
      </c>
      <c r="B604" s="20" t="str">
        <f>'4JSON'!B598</f>
        <v>Morgue Attendants</v>
      </c>
      <c r="C604" s="24" t="str">
        <f>UPPER('4JSON'!D598)</f>
        <v>MIO</v>
      </c>
      <c r="D604" s="24"/>
      <c r="E604" s="24"/>
      <c r="F604" s="24"/>
      <c r="G604" s="24"/>
      <c r="H604" s="24"/>
      <c r="I604" s="24"/>
      <c r="J604" s="24"/>
      <c r="K604" s="24"/>
      <c r="L604" s="24"/>
      <c r="M604" s="53"/>
      <c r="N604" s="56"/>
      <c r="P604" s="51"/>
      <c r="Q604" s="51"/>
      <c r="S604" s="51"/>
      <c r="T604" s="51"/>
      <c r="AF604" s="51"/>
      <c r="AG604" s="51"/>
      <c r="AH604" s="51"/>
      <c r="AI604" s="52"/>
      <c r="AJ604" s="52"/>
      <c r="AK604" s="52"/>
      <c r="AL604" s="51"/>
      <c r="AM604" s="51"/>
      <c r="AN604" s="51"/>
      <c r="AO604" s="52"/>
      <c r="AP604" s="52"/>
      <c r="AQ604" s="52"/>
      <c r="AR604" s="51"/>
      <c r="AS604" s="51"/>
      <c r="AT604" s="51"/>
      <c r="AU604" s="52"/>
      <c r="AV604" s="52"/>
      <c r="AW604" s="52"/>
    </row>
    <row r="605" spans="1:49" ht="13" x14ac:dyDescent="0.3">
      <c r="A605" s="23">
        <f>'4JSON'!A599</f>
        <v>33103</v>
      </c>
      <c r="B605" s="20" t="str">
        <f>'4JSON'!B599</f>
        <v>Pharmacy Assistants</v>
      </c>
      <c r="C605" s="24" t="str">
        <f>UPPER('4JSON'!D599)</f>
        <v>MIO</v>
      </c>
      <c r="D605" s="24"/>
      <c r="E605" s="24"/>
      <c r="F605" s="24"/>
      <c r="G605" s="24"/>
      <c r="H605" s="24"/>
      <c r="I605" s="24"/>
      <c r="J605" s="24"/>
      <c r="K605" s="24"/>
      <c r="L605" s="24"/>
      <c r="M605" s="53"/>
      <c r="N605" s="56"/>
      <c r="P605" s="51"/>
      <c r="Q605" s="51"/>
      <c r="S605" s="51"/>
      <c r="T605" s="51"/>
      <c r="AF605" s="51"/>
      <c r="AG605" s="51"/>
      <c r="AH605" s="51"/>
      <c r="AI605" s="52"/>
      <c r="AJ605" s="52"/>
      <c r="AK605" s="52"/>
      <c r="AL605" s="51"/>
      <c r="AM605" s="51"/>
      <c r="AN605" s="51"/>
      <c r="AO605" s="52"/>
      <c r="AP605" s="52"/>
      <c r="AQ605" s="52"/>
      <c r="AR605" s="51"/>
      <c r="AS605" s="51"/>
      <c r="AT605" s="51"/>
      <c r="AU605" s="52"/>
      <c r="AV605" s="52"/>
      <c r="AW605" s="52"/>
    </row>
    <row r="606" spans="1:49" ht="13" x14ac:dyDescent="0.3">
      <c r="A606" s="23">
        <f>'4JSON'!A600</f>
        <v>14110</v>
      </c>
      <c r="B606" s="20" t="str">
        <f>'4JSON'!B600</f>
        <v>Statistical Clerks</v>
      </c>
      <c r="C606" s="24" t="str">
        <f>UPPER('4JSON'!D600)</f>
        <v>MIO</v>
      </c>
      <c r="D606" s="24"/>
      <c r="E606" s="24"/>
      <c r="F606" s="24"/>
      <c r="G606" s="24"/>
      <c r="H606" s="24"/>
      <c r="I606" s="24"/>
      <c r="J606" s="24"/>
      <c r="K606" s="24"/>
      <c r="L606" s="24"/>
      <c r="M606" s="53"/>
      <c r="N606" s="56"/>
      <c r="P606" s="51"/>
      <c r="Q606" s="51"/>
      <c r="S606" s="51"/>
      <c r="T606" s="51"/>
      <c r="AF606" s="51"/>
      <c r="AG606" s="51"/>
      <c r="AH606" s="51"/>
      <c r="AI606" s="52"/>
      <c r="AJ606" s="52"/>
      <c r="AK606" s="52"/>
      <c r="AL606" s="51"/>
      <c r="AM606" s="51"/>
      <c r="AN606" s="51"/>
      <c r="AO606" s="52"/>
      <c r="AP606" s="52"/>
      <c r="AQ606" s="52"/>
      <c r="AR606" s="51"/>
      <c r="AS606" s="51"/>
      <c r="AT606" s="51"/>
      <c r="AU606" s="52"/>
      <c r="AV606" s="52"/>
      <c r="AW606" s="52"/>
    </row>
    <row r="607" spans="1:49" ht="13" x14ac:dyDescent="0.3">
      <c r="A607" s="23">
        <f>'4JSON'!A601</f>
        <v>14200</v>
      </c>
      <c r="B607" s="20" t="str">
        <f>'4JSON'!B601</f>
        <v>Accounting and Related Clerks</v>
      </c>
      <c r="C607" s="24" t="str">
        <f>UPPER('4JSON'!D601)</f>
        <v>MIO</v>
      </c>
      <c r="D607" s="24"/>
      <c r="E607" s="24"/>
      <c r="F607" s="24"/>
      <c r="G607" s="24"/>
      <c r="H607" s="24"/>
      <c r="I607" s="24"/>
      <c r="J607" s="24"/>
      <c r="K607" s="24"/>
      <c r="L607" s="24"/>
      <c r="M607" s="53"/>
      <c r="N607" s="56"/>
      <c r="P607" s="51"/>
      <c r="Q607" s="51"/>
      <c r="S607" s="51"/>
      <c r="T607" s="51"/>
      <c r="AF607" s="51"/>
      <c r="AG607" s="51"/>
      <c r="AH607" s="51"/>
      <c r="AI607" s="52"/>
      <c r="AJ607" s="52"/>
      <c r="AK607" s="52"/>
      <c r="AL607" s="51"/>
      <c r="AM607" s="51"/>
      <c r="AN607" s="51"/>
      <c r="AO607" s="52"/>
      <c r="AP607" s="52"/>
      <c r="AQ607" s="52"/>
      <c r="AR607" s="51"/>
      <c r="AS607" s="51"/>
      <c r="AT607" s="51"/>
      <c r="AU607" s="52"/>
      <c r="AV607" s="52"/>
      <c r="AW607" s="52"/>
    </row>
    <row r="608" spans="1:49" ht="13" x14ac:dyDescent="0.3">
      <c r="A608" s="23">
        <f>'4JSON'!A602</f>
        <v>14100</v>
      </c>
      <c r="B608" s="20" t="str">
        <f>'4JSON'!B602</f>
        <v>Administrative Clerks</v>
      </c>
      <c r="C608" s="24" t="str">
        <f>UPPER('4JSON'!D602)</f>
        <v>MIO</v>
      </c>
      <c r="D608" s="24"/>
      <c r="E608" s="24"/>
      <c r="F608" s="24"/>
      <c r="G608" s="24"/>
      <c r="H608" s="24"/>
      <c r="I608" s="24"/>
      <c r="J608" s="24"/>
      <c r="K608" s="24"/>
      <c r="L608" s="24"/>
      <c r="M608" s="53"/>
      <c r="N608" s="56"/>
      <c r="P608" s="51"/>
      <c r="Q608" s="51"/>
      <c r="S608" s="51"/>
      <c r="T608" s="51"/>
      <c r="AF608" s="51"/>
      <c r="AG608" s="51"/>
      <c r="AH608" s="51"/>
      <c r="AI608" s="52"/>
      <c r="AJ608" s="52"/>
      <c r="AK608" s="52"/>
      <c r="AL608" s="51"/>
      <c r="AM608" s="51"/>
      <c r="AN608" s="51"/>
      <c r="AO608" s="52"/>
      <c r="AP608" s="52"/>
      <c r="AQ608" s="52"/>
      <c r="AR608" s="51"/>
      <c r="AS608" s="51"/>
      <c r="AT608" s="51"/>
      <c r="AU608" s="52"/>
      <c r="AV608" s="52"/>
      <c r="AW608" s="52"/>
    </row>
    <row r="609" spans="1:49" ht="13" x14ac:dyDescent="0.3">
      <c r="A609" s="23">
        <f>'4JSON'!A603</f>
        <v>94143</v>
      </c>
      <c r="B609" s="20" t="str">
        <f>'4JSON'!B603</f>
        <v>Testers and Graders, Food and Beverage Processing</v>
      </c>
      <c r="C609" s="24" t="str">
        <f>UPPER('4JSON'!D603)</f>
        <v>MIO</v>
      </c>
      <c r="D609" s="24"/>
      <c r="E609" s="24"/>
      <c r="F609" s="24"/>
      <c r="G609" s="24"/>
      <c r="H609" s="24"/>
      <c r="I609" s="24"/>
      <c r="J609" s="24"/>
      <c r="K609" s="24"/>
      <c r="L609" s="24"/>
      <c r="M609" s="53"/>
      <c r="N609" s="56"/>
      <c r="P609" s="51"/>
      <c r="Q609" s="51"/>
      <c r="S609" s="51"/>
      <c r="T609" s="51"/>
      <c r="AF609" s="51"/>
      <c r="AG609" s="51"/>
      <c r="AH609" s="51"/>
      <c r="AI609" s="52"/>
      <c r="AJ609" s="52"/>
      <c r="AK609" s="52"/>
      <c r="AL609" s="51"/>
      <c r="AM609" s="51"/>
      <c r="AN609" s="51"/>
      <c r="AO609" s="52"/>
      <c r="AP609" s="52"/>
      <c r="AQ609" s="52"/>
      <c r="AR609" s="51"/>
      <c r="AS609" s="51"/>
      <c r="AT609" s="51"/>
      <c r="AU609" s="52"/>
      <c r="AV609" s="52"/>
      <c r="AW609" s="52"/>
    </row>
    <row r="610" spans="1:49" ht="13" x14ac:dyDescent="0.3">
      <c r="A610" s="23">
        <f>'4JSON'!A604</f>
        <v>14405</v>
      </c>
      <c r="B610" s="20" t="str">
        <f>'4JSON'!B604</f>
        <v>Transportation Route and Crew Schedulers</v>
      </c>
      <c r="C610" s="24" t="str">
        <f>UPPER('4JSON'!D604)</f>
        <v>MIO</v>
      </c>
      <c r="D610" s="24"/>
      <c r="E610" s="24"/>
      <c r="F610" s="24"/>
      <c r="G610" s="24"/>
      <c r="H610" s="24"/>
      <c r="I610" s="24"/>
      <c r="J610" s="24"/>
      <c r="K610" s="24"/>
      <c r="L610" s="24"/>
      <c r="M610" s="53"/>
      <c r="N610" s="56"/>
      <c r="P610" s="51"/>
      <c r="Q610" s="51"/>
      <c r="S610" s="51"/>
      <c r="T610" s="51"/>
      <c r="AF610" s="51"/>
      <c r="AG610" s="51"/>
      <c r="AH610" s="51"/>
      <c r="AI610" s="52"/>
      <c r="AJ610" s="52"/>
      <c r="AK610" s="52"/>
      <c r="AL610" s="51"/>
      <c r="AM610" s="51"/>
      <c r="AN610" s="51"/>
      <c r="AO610" s="52"/>
      <c r="AP610" s="52"/>
      <c r="AQ610" s="52"/>
      <c r="AR610" s="51"/>
      <c r="AS610" s="51"/>
      <c r="AT610" s="51"/>
      <c r="AU610" s="52"/>
      <c r="AV610" s="52"/>
      <c r="AW610" s="52"/>
    </row>
    <row r="611" spans="1:49" ht="13" x14ac:dyDescent="0.3">
      <c r="A611" s="23">
        <f>'4JSON'!A605</f>
        <v>14403</v>
      </c>
      <c r="B611" s="20" t="str">
        <f>'4JSON'!B605</f>
        <v>Inventory Clerks</v>
      </c>
      <c r="C611" s="24" t="str">
        <f>UPPER('4JSON'!D605)</f>
        <v>MIO</v>
      </c>
      <c r="D611" s="24"/>
      <c r="E611" s="24"/>
      <c r="F611" s="24"/>
      <c r="G611" s="24"/>
      <c r="H611" s="24"/>
      <c r="I611" s="24"/>
      <c r="J611" s="24"/>
      <c r="K611" s="24"/>
      <c r="L611" s="24"/>
      <c r="M611" s="53"/>
      <c r="N611" s="56"/>
      <c r="P611" s="51"/>
      <c r="Q611" s="51"/>
      <c r="S611" s="51"/>
      <c r="T611" s="51"/>
      <c r="AF611" s="51"/>
      <c r="AG611" s="51"/>
      <c r="AH611" s="51"/>
      <c r="AI611" s="52"/>
      <c r="AJ611" s="52"/>
      <c r="AK611" s="52"/>
      <c r="AL611" s="51"/>
      <c r="AM611" s="51"/>
      <c r="AN611" s="51"/>
      <c r="AO611" s="52"/>
      <c r="AP611" s="52"/>
      <c r="AQ611" s="52"/>
      <c r="AR611" s="51"/>
      <c r="AS611" s="51"/>
      <c r="AT611" s="51"/>
      <c r="AU611" s="52"/>
      <c r="AV611" s="52"/>
      <c r="AW611" s="52"/>
    </row>
    <row r="612" spans="1:49" ht="13" x14ac:dyDescent="0.3">
      <c r="A612" s="23">
        <f>'4JSON'!A606</f>
        <v>64401</v>
      </c>
      <c r="B612" s="20" t="str">
        <f>'4JSON'!B606</f>
        <v>Mail Room Clerks</v>
      </c>
      <c r="C612" s="24" t="str">
        <f>UPPER('4JSON'!D606)</f>
        <v>MIO</v>
      </c>
      <c r="D612" s="24"/>
      <c r="E612" s="24"/>
      <c r="F612" s="24"/>
      <c r="G612" s="24"/>
      <c r="H612" s="24"/>
      <c r="I612" s="24"/>
      <c r="J612" s="24"/>
      <c r="K612" s="24"/>
      <c r="L612" s="24"/>
      <c r="M612" s="53"/>
      <c r="N612" s="56"/>
      <c r="P612" s="51"/>
      <c r="Q612" s="51"/>
      <c r="S612" s="51"/>
      <c r="T612" s="51"/>
      <c r="AF612" s="51"/>
      <c r="AG612" s="51"/>
      <c r="AH612" s="51"/>
      <c r="AI612" s="52"/>
      <c r="AJ612" s="52"/>
      <c r="AK612" s="52"/>
      <c r="AL612" s="51"/>
      <c r="AM612" s="51"/>
      <c r="AN612" s="51"/>
      <c r="AO612" s="52"/>
      <c r="AP612" s="52"/>
      <c r="AQ612" s="52"/>
      <c r="AR612" s="51"/>
      <c r="AS612" s="51"/>
      <c r="AT612" s="51"/>
      <c r="AU612" s="52"/>
      <c r="AV612" s="52"/>
      <c r="AW612" s="52"/>
    </row>
    <row r="613" spans="1:49" ht="13" x14ac:dyDescent="0.3">
      <c r="A613" s="23">
        <f>'4JSON'!A607</f>
        <v>74100</v>
      </c>
      <c r="B613" s="20" t="str">
        <f>'4JSON'!B607</f>
        <v>Mail Sorters</v>
      </c>
      <c r="C613" s="24" t="str">
        <f>UPPER('4JSON'!D607)</f>
        <v>MIO</v>
      </c>
      <c r="D613" s="24"/>
      <c r="E613" s="24"/>
      <c r="F613" s="24"/>
      <c r="G613" s="24"/>
      <c r="H613" s="24"/>
      <c r="I613" s="24"/>
      <c r="J613" s="24"/>
      <c r="K613" s="24"/>
      <c r="L613" s="24"/>
      <c r="M613" s="53"/>
      <c r="N613" s="56"/>
      <c r="P613" s="51"/>
      <c r="Q613" s="51"/>
      <c r="S613" s="51"/>
      <c r="T613" s="51"/>
      <c r="AF613" s="51"/>
      <c r="AG613" s="51"/>
      <c r="AH613" s="51"/>
      <c r="AI613" s="52"/>
      <c r="AJ613" s="52"/>
      <c r="AK613" s="52"/>
      <c r="AL613" s="51"/>
      <c r="AM613" s="51"/>
      <c r="AN613" s="51"/>
      <c r="AO613" s="52"/>
      <c r="AP613" s="52"/>
      <c r="AQ613" s="52"/>
      <c r="AR613" s="51"/>
      <c r="AS613" s="51"/>
      <c r="AT613" s="51"/>
      <c r="AU613" s="52"/>
      <c r="AV613" s="52"/>
      <c r="AW613" s="52"/>
    </row>
    <row r="614" spans="1:49" ht="13" x14ac:dyDescent="0.3">
      <c r="A614" s="23">
        <f>'4JSON'!A608</f>
        <v>32112</v>
      </c>
      <c r="B614" s="20" t="str">
        <f>'4JSON'!B608</f>
        <v>Dental Technologists and Technicians</v>
      </c>
      <c r="C614" s="24" t="str">
        <f>UPPER('4JSON'!D608)</f>
        <v>MOI</v>
      </c>
      <c r="D614" s="24"/>
      <c r="E614" s="24"/>
      <c r="F614" s="24"/>
      <c r="G614" s="24"/>
      <c r="H614" s="24"/>
      <c r="I614" s="24"/>
      <c r="J614" s="24"/>
      <c r="K614" s="24"/>
      <c r="L614" s="24"/>
      <c r="M614" s="53"/>
      <c r="N614" s="56"/>
      <c r="P614" s="51"/>
      <c r="Q614" s="51"/>
      <c r="S614" s="51"/>
      <c r="T614" s="51"/>
      <c r="AF614" s="51"/>
      <c r="AG614" s="51"/>
      <c r="AH614" s="51"/>
      <c r="AI614" s="52"/>
      <c r="AJ614" s="52"/>
      <c r="AK614" s="52"/>
      <c r="AL614" s="51"/>
      <c r="AM614" s="51"/>
      <c r="AN614" s="51"/>
      <c r="AO614" s="52"/>
      <c r="AP614" s="52"/>
      <c r="AQ614" s="52"/>
      <c r="AR614" s="51"/>
      <c r="AS614" s="51"/>
      <c r="AT614" s="51"/>
      <c r="AU614" s="52"/>
      <c r="AV614" s="52"/>
      <c r="AW614" s="52"/>
    </row>
    <row r="615" spans="1:49" ht="13" x14ac:dyDescent="0.3">
      <c r="A615" s="23">
        <f>'4JSON'!A609</f>
        <v>32110</v>
      </c>
      <c r="B615" s="20" t="str">
        <f>'4JSON'!B609</f>
        <v>Denturists</v>
      </c>
      <c r="C615" s="24" t="str">
        <f>UPPER('4JSON'!D609)</f>
        <v>MOI</v>
      </c>
      <c r="D615" s="24"/>
      <c r="E615" s="24"/>
      <c r="F615" s="24"/>
      <c r="G615" s="24"/>
      <c r="H615" s="24"/>
      <c r="I615" s="24"/>
      <c r="J615" s="24"/>
      <c r="K615" s="24"/>
      <c r="L615" s="24"/>
      <c r="M615" s="53"/>
      <c r="N615" s="56"/>
      <c r="P615" s="51"/>
      <c r="Q615" s="51"/>
      <c r="S615" s="51"/>
      <c r="T615" s="51"/>
      <c r="AF615" s="51"/>
      <c r="AG615" s="51"/>
      <c r="AH615" s="51"/>
      <c r="AI615" s="52"/>
      <c r="AJ615" s="52"/>
      <c r="AK615" s="52"/>
      <c r="AL615" s="51"/>
      <c r="AM615" s="51"/>
      <c r="AN615" s="51"/>
      <c r="AO615" s="52"/>
      <c r="AP615" s="52"/>
      <c r="AQ615" s="52"/>
      <c r="AR615" s="51"/>
      <c r="AS615" s="51"/>
      <c r="AT615" s="51"/>
      <c r="AU615" s="52"/>
      <c r="AV615" s="52"/>
      <c r="AW615" s="52"/>
    </row>
    <row r="616" spans="1:49" ht="13" x14ac:dyDescent="0.3">
      <c r="A616" s="23">
        <f>'4JSON'!A610</f>
        <v>14112</v>
      </c>
      <c r="B616" s="20" t="str">
        <f>'4JSON'!B610</f>
        <v>Desktop Publishing Operators</v>
      </c>
      <c r="C616" s="24" t="str">
        <f>UPPER('4JSON'!D610)</f>
        <v>MOI</v>
      </c>
      <c r="D616" s="24"/>
      <c r="E616" s="24"/>
      <c r="F616" s="24"/>
      <c r="G616" s="24"/>
      <c r="H616" s="24"/>
      <c r="I616" s="24"/>
      <c r="J616" s="24"/>
      <c r="K616" s="24"/>
      <c r="L616" s="24"/>
      <c r="M616" s="53"/>
      <c r="N616" s="56"/>
      <c r="P616" s="51"/>
      <c r="Q616" s="51"/>
      <c r="S616" s="51"/>
      <c r="T616" s="51"/>
      <c r="AF616" s="51"/>
      <c r="AG616" s="51"/>
      <c r="AH616" s="51"/>
      <c r="AI616" s="52"/>
      <c r="AJ616" s="52"/>
      <c r="AK616" s="52"/>
      <c r="AL616" s="51"/>
      <c r="AM616" s="51"/>
      <c r="AN616" s="51"/>
      <c r="AO616" s="52"/>
      <c r="AP616" s="52"/>
      <c r="AQ616" s="52"/>
      <c r="AR616" s="51"/>
      <c r="AS616" s="51"/>
      <c r="AT616" s="51"/>
      <c r="AU616" s="52"/>
      <c r="AV616" s="52"/>
      <c r="AW616" s="52"/>
    </row>
    <row r="617" spans="1:49" ht="13" x14ac:dyDescent="0.3">
      <c r="A617" s="23">
        <f>'4JSON'!A611</f>
        <v>73111</v>
      </c>
      <c r="B617" s="20" t="str">
        <f>'4JSON'!B611</f>
        <v>Glaziers</v>
      </c>
      <c r="C617" s="24" t="str">
        <f>UPPER('4JSON'!D611)</f>
        <v>MOI</v>
      </c>
      <c r="D617" s="24"/>
      <c r="E617" s="24"/>
      <c r="F617" s="24"/>
      <c r="G617" s="24"/>
      <c r="H617" s="24"/>
      <c r="I617" s="24"/>
      <c r="J617" s="24"/>
      <c r="K617" s="24"/>
      <c r="L617" s="24"/>
      <c r="M617" s="53"/>
      <c r="N617" s="56"/>
      <c r="P617" s="51"/>
      <c r="Q617" s="51"/>
      <c r="S617" s="51"/>
      <c r="T617" s="51"/>
      <c r="AF617" s="51"/>
      <c r="AG617" s="51"/>
      <c r="AH617" s="51"/>
      <c r="AI617" s="52"/>
      <c r="AJ617" s="52"/>
      <c r="AK617" s="52"/>
      <c r="AL617" s="51"/>
      <c r="AM617" s="51"/>
      <c r="AN617" s="51"/>
      <c r="AO617" s="52"/>
      <c r="AP617" s="52"/>
      <c r="AQ617" s="52"/>
      <c r="AR617" s="51"/>
      <c r="AS617" s="51"/>
      <c r="AT617" s="51"/>
      <c r="AU617" s="52"/>
      <c r="AV617" s="52"/>
      <c r="AW617" s="52"/>
    </row>
    <row r="618" spans="1:49" ht="13" x14ac:dyDescent="0.3">
      <c r="A618" s="23">
        <f>'4JSON'!A612</f>
        <v>52111</v>
      </c>
      <c r="B618" s="20" t="str">
        <f>'4JSON'!B612</f>
        <v>Graphic Arts Technicians</v>
      </c>
      <c r="C618" s="24" t="str">
        <f>UPPER('4JSON'!D612)</f>
        <v>MOI</v>
      </c>
      <c r="D618" s="24"/>
      <c r="E618" s="24"/>
      <c r="F618" s="24"/>
      <c r="G618" s="24"/>
      <c r="H618" s="24"/>
      <c r="I618" s="24"/>
      <c r="J618" s="24"/>
      <c r="K618" s="24"/>
      <c r="L618" s="24"/>
      <c r="M618" s="53"/>
      <c r="N618" s="56"/>
      <c r="P618" s="51"/>
      <c r="Q618" s="51"/>
      <c r="S618" s="51"/>
      <c r="T618" s="51"/>
      <c r="AF618" s="51"/>
      <c r="AG618" s="51"/>
      <c r="AH618" s="51"/>
      <c r="AI618" s="52"/>
      <c r="AJ618" s="52"/>
      <c r="AK618" s="52"/>
      <c r="AL618" s="51"/>
      <c r="AM618" s="51"/>
      <c r="AN618" s="51"/>
      <c r="AO618" s="52"/>
      <c r="AP618" s="52"/>
      <c r="AQ618" s="52"/>
      <c r="AR618" s="51"/>
      <c r="AS618" s="51"/>
      <c r="AT618" s="51"/>
      <c r="AU618" s="52"/>
      <c r="AV618" s="52"/>
      <c r="AW618" s="52"/>
    </row>
    <row r="619" spans="1:49" ht="13" x14ac:dyDescent="0.3">
      <c r="A619" s="23">
        <f>'4JSON'!A613</f>
        <v>94104</v>
      </c>
      <c r="B619" s="20" t="str">
        <f>'4JSON'!B613</f>
        <v>Inspectors and Testers, Mineral and Metal Processing</v>
      </c>
      <c r="C619" s="24" t="str">
        <f>UPPER('4JSON'!D613)</f>
        <v>MOI</v>
      </c>
      <c r="D619" s="24"/>
      <c r="E619" s="24"/>
      <c r="F619" s="24"/>
      <c r="G619" s="24"/>
      <c r="H619" s="24"/>
      <c r="I619" s="24"/>
      <c r="J619" s="24"/>
      <c r="K619" s="24"/>
      <c r="L619" s="24"/>
      <c r="M619" s="53"/>
      <c r="N619" s="56"/>
      <c r="P619" s="51"/>
      <c r="Q619" s="51"/>
      <c r="S619" s="51"/>
      <c r="T619" s="51"/>
      <c r="AF619" s="51"/>
      <c r="AG619" s="51"/>
      <c r="AH619" s="51"/>
      <c r="AI619" s="52"/>
      <c r="AJ619" s="52"/>
      <c r="AK619" s="52"/>
      <c r="AL619" s="51"/>
      <c r="AM619" s="51"/>
      <c r="AN619" s="51"/>
      <c r="AO619" s="52"/>
      <c r="AP619" s="52"/>
      <c r="AQ619" s="52"/>
      <c r="AR619" s="51"/>
      <c r="AS619" s="51"/>
      <c r="AT619" s="51"/>
      <c r="AU619" s="52"/>
      <c r="AV619" s="52"/>
      <c r="AW619" s="52"/>
    </row>
    <row r="620" spans="1:49" ht="13" x14ac:dyDescent="0.3">
      <c r="A620" s="23">
        <f>'4JSON'!A614</f>
        <v>65312</v>
      </c>
      <c r="B620" s="20" t="str">
        <f>'4JSON'!B614</f>
        <v>Janitors, Caretakers and Building Superintendents</v>
      </c>
      <c r="C620" s="24" t="str">
        <f>UPPER('4JSON'!D614)</f>
        <v>MOI</v>
      </c>
      <c r="D620" s="24"/>
      <c r="E620" s="24"/>
      <c r="F620" s="24"/>
      <c r="G620" s="24"/>
      <c r="H620" s="24"/>
      <c r="I620" s="24"/>
      <c r="J620" s="24"/>
      <c r="K620" s="24"/>
      <c r="L620" s="24"/>
      <c r="M620" s="53"/>
      <c r="N620" s="56"/>
      <c r="P620" s="51"/>
      <c r="Q620" s="51"/>
      <c r="S620" s="51"/>
      <c r="T620" s="51"/>
      <c r="AF620" s="51"/>
      <c r="AG620" s="51"/>
      <c r="AH620" s="51"/>
      <c r="AI620" s="52"/>
      <c r="AJ620" s="52"/>
      <c r="AK620" s="52"/>
      <c r="AL620" s="51"/>
      <c r="AM620" s="51"/>
      <c r="AN620" s="51"/>
      <c r="AO620" s="52"/>
      <c r="AP620" s="52"/>
      <c r="AQ620" s="52"/>
      <c r="AR620" s="51"/>
      <c r="AS620" s="51"/>
      <c r="AT620" s="51"/>
      <c r="AU620" s="52"/>
      <c r="AV620" s="52"/>
      <c r="AW620" s="52"/>
    </row>
    <row r="621" spans="1:49" ht="13" x14ac:dyDescent="0.3">
      <c r="A621" s="23">
        <f>'4JSON'!A615</f>
        <v>14112</v>
      </c>
      <c r="B621" s="20" t="str">
        <f>'4JSON'!B615</f>
        <v>Markup Persons</v>
      </c>
      <c r="C621" s="24" t="str">
        <f>UPPER('4JSON'!D615)</f>
        <v>MOI</v>
      </c>
      <c r="D621" s="24"/>
      <c r="E621" s="24"/>
      <c r="F621" s="24"/>
      <c r="G621" s="24"/>
      <c r="H621" s="24"/>
      <c r="I621" s="24"/>
      <c r="J621" s="24"/>
      <c r="K621" s="24"/>
      <c r="L621" s="24"/>
      <c r="M621" s="53"/>
      <c r="N621" s="56"/>
      <c r="P621" s="51"/>
      <c r="Q621" s="51"/>
      <c r="S621" s="51"/>
      <c r="T621" s="51"/>
      <c r="AF621" s="51"/>
      <c r="AG621" s="51"/>
      <c r="AH621" s="51"/>
      <c r="AI621" s="52"/>
      <c r="AJ621" s="52"/>
      <c r="AK621" s="52"/>
      <c r="AL621" s="51"/>
      <c r="AM621" s="51"/>
      <c r="AN621" s="51"/>
      <c r="AO621" s="52"/>
      <c r="AP621" s="52"/>
      <c r="AQ621" s="52"/>
      <c r="AR621" s="51"/>
      <c r="AS621" s="51"/>
      <c r="AT621" s="51"/>
      <c r="AU621" s="52"/>
      <c r="AV621" s="52"/>
      <c r="AW621" s="52"/>
    </row>
    <row r="622" spans="1:49" ht="13" x14ac:dyDescent="0.3">
      <c r="A622" s="23">
        <f>'4JSON'!A616</f>
        <v>33109</v>
      </c>
      <c r="B622" s="20" t="str">
        <f>'4JSON'!B616</f>
        <v>Orthopedic Technologists</v>
      </c>
      <c r="C622" s="24" t="str">
        <f>UPPER('4JSON'!D616)</f>
        <v>MOI</v>
      </c>
      <c r="D622" s="24"/>
      <c r="E622" s="24"/>
      <c r="F622" s="24"/>
      <c r="G622" s="24"/>
      <c r="H622" s="24"/>
      <c r="I622" s="24"/>
      <c r="J622" s="24"/>
      <c r="K622" s="24"/>
      <c r="L622" s="24"/>
      <c r="M622" s="53"/>
      <c r="N622" s="56"/>
      <c r="P622" s="51"/>
      <c r="Q622" s="51"/>
      <c r="S622" s="51"/>
      <c r="T622" s="51"/>
      <c r="AF622" s="51"/>
      <c r="AG622" s="51"/>
      <c r="AH622" s="51"/>
      <c r="AI622" s="52"/>
      <c r="AJ622" s="52"/>
      <c r="AK622" s="52"/>
      <c r="AL622" s="51"/>
      <c r="AM622" s="51"/>
      <c r="AN622" s="51"/>
      <c r="AO622" s="52"/>
      <c r="AP622" s="52"/>
      <c r="AQ622" s="52"/>
      <c r="AR622" s="51"/>
      <c r="AS622" s="51"/>
      <c r="AT622" s="51"/>
      <c r="AU622" s="52"/>
      <c r="AV622" s="52"/>
      <c r="AW622" s="52"/>
    </row>
    <row r="623" spans="1:49" ht="13" x14ac:dyDescent="0.3">
      <c r="A623" s="23">
        <f>'4JSON'!A617</f>
        <v>31303</v>
      </c>
      <c r="B623" s="20" t="str">
        <f>'4JSON'!B617</f>
        <v>Pathologists' Assistants</v>
      </c>
      <c r="C623" s="24" t="str">
        <f>UPPER('4JSON'!D617)</f>
        <v>MOI</v>
      </c>
      <c r="D623" s="24"/>
      <c r="E623" s="24"/>
      <c r="F623" s="24"/>
      <c r="G623" s="24"/>
      <c r="H623" s="24"/>
      <c r="I623" s="24"/>
      <c r="J623" s="24"/>
      <c r="K623" s="24"/>
      <c r="L623" s="24"/>
      <c r="M623" s="53"/>
      <c r="N623" s="56"/>
      <c r="P623" s="51"/>
      <c r="Q623" s="51"/>
      <c r="S623" s="51"/>
      <c r="T623" s="51"/>
      <c r="AF623" s="51"/>
      <c r="AG623" s="51"/>
      <c r="AH623" s="51"/>
      <c r="AI623" s="52"/>
      <c r="AJ623" s="52"/>
      <c r="AK623" s="52"/>
      <c r="AL623" s="51"/>
      <c r="AM623" s="51"/>
      <c r="AN623" s="51"/>
      <c r="AO623" s="52"/>
      <c r="AP623" s="52"/>
      <c r="AQ623" s="52"/>
      <c r="AR623" s="51"/>
      <c r="AS623" s="51"/>
      <c r="AT623" s="51"/>
      <c r="AU623" s="52"/>
      <c r="AV623" s="52"/>
      <c r="AW623" s="52"/>
    </row>
    <row r="624" spans="1:49" ht="13" x14ac:dyDescent="0.3">
      <c r="A624" s="23">
        <f>'4JSON'!A618</f>
        <v>94150</v>
      </c>
      <c r="B624" s="20" t="str">
        <f>'4JSON'!B618</f>
        <v>Printing Machine Operators</v>
      </c>
      <c r="C624" s="24" t="str">
        <f>UPPER('4JSON'!D618)</f>
        <v>MOI</v>
      </c>
      <c r="D624" s="24"/>
      <c r="E624" s="24"/>
      <c r="F624" s="24"/>
      <c r="G624" s="24"/>
      <c r="H624" s="24"/>
      <c r="I624" s="24"/>
      <c r="J624" s="24"/>
      <c r="K624" s="24"/>
      <c r="L624" s="24"/>
      <c r="M624" s="53"/>
      <c r="N624" s="56"/>
      <c r="P624" s="51"/>
      <c r="Q624" s="51"/>
      <c r="S624" s="51"/>
      <c r="T624" s="51"/>
      <c r="AF624" s="51"/>
      <c r="AG624" s="51"/>
      <c r="AH624" s="51"/>
      <c r="AI624" s="52"/>
      <c r="AJ624" s="52"/>
      <c r="AK624" s="52"/>
      <c r="AL624" s="51"/>
      <c r="AM624" s="51"/>
      <c r="AN624" s="51"/>
      <c r="AO624" s="52"/>
      <c r="AP624" s="52"/>
      <c r="AQ624" s="52"/>
      <c r="AR624" s="51"/>
      <c r="AS624" s="51"/>
      <c r="AT624" s="51"/>
      <c r="AU624" s="52"/>
      <c r="AV624" s="52"/>
      <c r="AW624" s="52"/>
    </row>
    <row r="625" spans="1:49" ht="13" x14ac:dyDescent="0.3">
      <c r="A625" s="23">
        <f>'4JSON'!A619</f>
        <v>32104</v>
      </c>
      <c r="B625" s="20" t="str">
        <f>'4JSON'!B619</f>
        <v>Veterinary and Animal Health Technologists and Technicians</v>
      </c>
      <c r="C625" s="24" t="str">
        <f>UPPER('4JSON'!D619)</f>
        <v>MOI</v>
      </c>
      <c r="D625" s="24"/>
      <c r="E625" s="24"/>
      <c r="F625" s="24"/>
      <c r="G625" s="24"/>
      <c r="H625" s="24"/>
      <c r="I625" s="24"/>
      <c r="J625" s="24"/>
      <c r="K625" s="24"/>
      <c r="L625" s="24"/>
      <c r="M625" s="53"/>
      <c r="N625" s="56"/>
      <c r="P625" s="51"/>
      <c r="Q625" s="51"/>
      <c r="S625" s="51"/>
      <c r="T625" s="51"/>
      <c r="AF625" s="51"/>
      <c r="AG625" s="51"/>
      <c r="AH625" s="51"/>
      <c r="AI625" s="52"/>
      <c r="AJ625" s="52"/>
      <c r="AK625" s="52"/>
      <c r="AL625" s="51"/>
      <c r="AM625" s="51"/>
      <c r="AN625" s="51"/>
      <c r="AO625" s="52"/>
      <c r="AP625" s="52"/>
      <c r="AQ625" s="52"/>
      <c r="AR625" s="51"/>
      <c r="AS625" s="51"/>
      <c r="AT625" s="51"/>
      <c r="AU625" s="52"/>
      <c r="AV625" s="52"/>
      <c r="AW625" s="52"/>
    </row>
    <row r="626" spans="1:49" ht="13" x14ac:dyDescent="0.3">
      <c r="A626" s="23">
        <f>'4JSON'!A620</f>
        <v>74202</v>
      </c>
      <c r="B626" s="20" t="str">
        <f>'4JSON'!B620</f>
        <v>Air Transport Ramp Attendants</v>
      </c>
      <c r="C626" s="24" t="str">
        <f>UPPER('4JSON'!D620)</f>
        <v>MOI</v>
      </c>
      <c r="D626" s="24"/>
      <c r="E626" s="24"/>
      <c r="F626" s="24"/>
      <c r="G626" s="24"/>
      <c r="H626" s="24"/>
      <c r="I626" s="24"/>
      <c r="J626" s="24"/>
      <c r="K626" s="24"/>
      <c r="L626" s="24"/>
      <c r="M626" s="53"/>
      <c r="N626" s="56"/>
      <c r="P626" s="51"/>
      <c r="Q626" s="51"/>
      <c r="S626" s="51"/>
      <c r="T626" s="51"/>
      <c r="AF626" s="51"/>
      <c r="AG626" s="51"/>
      <c r="AH626" s="51"/>
      <c r="AI626" s="52"/>
      <c r="AJ626" s="52"/>
      <c r="AK626" s="52"/>
      <c r="AL626" s="51"/>
      <c r="AM626" s="51"/>
      <c r="AN626" s="51"/>
      <c r="AO626" s="52"/>
      <c r="AP626" s="52"/>
      <c r="AQ626" s="52"/>
      <c r="AR626" s="51"/>
      <c r="AS626" s="51"/>
      <c r="AT626" s="51"/>
      <c r="AU626" s="52"/>
      <c r="AV626" s="52"/>
      <c r="AW626" s="52"/>
    </row>
    <row r="627" spans="1:49" ht="13" x14ac:dyDescent="0.3">
      <c r="A627" s="23">
        <f>'4JSON'!A621</f>
        <v>85102</v>
      </c>
      <c r="B627" s="20" t="str">
        <f>'4JSON'!B621</f>
        <v>Aquaculture Support Workers</v>
      </c>
      <c r="C627" s="24" t="str">
        <f>UPPER('4JSON'!D621)</f>
        <v>MOI</v>
      </c>
      <c r="D627" s="24"/>
      <c r="E627" s="24"/>
      <c r="F627" s="24"/>
      <c r="G627" s="24"/>
      <c r="H627" s="24"/>
      <c r="I627" s="24"/>
      <c r="J627" s="24"/>
      <c r="K627" s="24"/>
      <c r="L627" s="24"/>
      <c r="M627" s="53"/>
      <c r="N627" s="56"/>
      <c r="P627" s="51"/>
      <c r="Q627" s="51"/>
      <c r="S627" s="51"/>
      <c r="T627" s="51"/>
      <c r="AF627" s="51"/>
      <c r="AG627" s="51"/>
      <c r="AH627" s="51"/>
      <c r="AI627" s="52"/>
      <c r="AJ627" s="52"/>
      <c r="AK627" s="52"/>
      <c r="AL627" s="51"/>
      <c r="AM627" s="51"/>
      <c r="AN627" s="51"/>
      <c r="AO627" s="52"/>
      <c r="AP627" s="52"/>
      <c r="AQ627" s="52"/>
      <c r="AR627" s="51"/>
      <c r="AS627" s="51"/>
      <c r="AT627" s="51"/>
      <c r="AU627" s="52"/>
      <c r="AV627" s="52"/>
      <c r="AW627" s="52"/>
    </row>
    <row r="628" spans="1:49" ht="13" x14ac:dyDescent="0.3">
      <c r="A628" s="23">
        <f>'4JSON'!A622</f>
        <v>94202</v>
      </c>
      <c r="B628" s="20" t="str">
        <f>'4JSON'!B622</f>
        <v>Assemblers, Electrical Appliance, Apparatus and Equipment Manufacturing</v>
      </c>
      <c r="C628" s="24" t="str">
        <f>UPPER('4JSON'!D622)</f>
        <v>MOI</v>
      </c>
      <c r="D628" s="24"/>
      <c r="E628" s="24"/>
      <c r="F628" s="24"/>
      <c r="G628" s="24"/>
      <c r="H628" s="24"/>
      <c r="I628" s="24"/>
      <c r="J628" s="24"/>
      <c r="K628" s="24"/>
      <c r="L628" s="24"/>
      <c r="M628" s="53"/>
      <c r="N628" s="56"/>
      <c r="P628" s="51"/>
      <c r="Q628" s="51"/>
      <c r="S628" s="51"/>
      <c r="T628" s="51"/>
      <c r="AF628" s="51"/>
      <c r="AG628" s="51"/>
      <c r="AH628" s="51"/>
      <c r="AI628" s="52"/>
      <c r="AJ628" s="52"/>
      <c r="AK628" s="52"/>
      <c r="AL628" s="51"/>
      <c r="AM628" s="51"/>
      <c r="AN628" s="51"/>
      <c r="AO628" s="52"/>
      <c r="AP628" s="52"/>
      <c r="AQ628" s="52"/>
      <c r="AR628" s="51"/>
      <c r="AS628" s="51"/>
      <c r="AT628" s="51"/>
      <c r="AU628" s="52"/>
      <c r="AV628" s="52"/>
      <c r="AW628" s="52"/>
    </row>
    <row r="629" spans="1:49" ht="13" x14ac:dyDescent="0.3">
      <c r="A629" s="23">
        <f>'4JSON'!A623</f>
        <v>74203</v>
      </c>
      <c r="B629" s="20" t="str">
        <f>'4JSON'!B623</f>
        <v>Automotive Mechanical Installers and Servicers</v>
      </c>
      <c r="C629" s="24" t="str">
        <f>UPPER('4JSON'!D623)</f>
        <v>MOI</v>
      </c>
      <c r="D629" s="24"/>
      <c r="E629" s="24"/>
      <c r="F629" s="24"/>
      <c r="G629" s="24"/>
      <c r="H629" s="24"/>
      <c r="I629" s="24"/>
      <c r="J629" s="24"/>
      <c r="K629" s="24"/>
      <c r="L629" s="24"/>
      <c r="M629" s="53"/>
      <c r="N629" s="56"/>
      <c r="P629" s="51"/>
      <c r="Q629" s="51"/>
      <c r="S629" s="51"/>
      <c r="T629" s="51"/>
      <c r="AF629" s="51"/>
      <c r="AG629" s="51"/>
      <c r="AH629" s="51"/>
      <c r="AI629" s="52"/>
      <c r="AJ629" s="52"/>
      <c r="AK629" s="52"/>
      <c r="AL629" s="51"/>
      <c r="AM629" s="51"/>
      <c r="AN629" s="51"/>
      <c r="AO629" s="52"/>
      <c r="AP629" s="52"/>
      <c r="AQ629" s="52"/>
      <c r="AR629" s="51"/>
      <c r="AS629" s="51"/>
      <c r="AT629" s="51"/>
      <c r="AU629" s="52"/>
      <c r="AV629" s="52"/>
      <c r="AW629" s="52"/>
    </row>
    <row r="630" spans="1:49" ht="13" x14ac:dyDescent="0.3">
      <c r="A630" s="23">
        <f>'4JSON'!A624</f>
        <v>94219</v>
      </c>
      <c r="B630" s="20" t="str">
        <f>'4JSON'!B624</f>
        <v>Boat Inspectors</v>
      </c>
      <c r="C630" s="24" t="str">
        <f>UPPER('4JSON'!D624)</f>
        <v>MOI</v>
      </c>
      <c r="D630" s="24"/>
      <c r="E630" s="24"/>
      <c r="F630" s="24"/>
      <c r="G630" s="24"/>
      <c r="H630" s="24"/>
      <c r="I630" s="24"/>
      <c r="J630" s="24"/>
      <c r="K630" s="24"/>
      <c r="L630" s="24"/>
      <c r="M630" s="53"/>
      <c r="N630" s="56"/>
      <c r="P630" s="51"/>
      <c r="Q630" s="51"/>
      <c r="S630" s="51"/>
      <c r="T630" s="51"/>
      <c r="AF630" s="51"/>
      <c r="AG630" s="51"/>
      <c r="AH630" s="51"/>
      <c r="AI630" s="52"/>
      <c r="AJ630" s="52"/>
      <c r="AK630" s="52"/>
      <c r="AL630" s="51"/>
      <c r="AM630" s="51"/>
      <c r="AN630" s="51"/>
      <c r="AO630" s="52"/>
      <c r="AP630" s="52"/>
      <c r="AQ630" s="52"/>
      <c r="AR630" s="51"/>
      <c r="AS630" s="51"/>
      <c r="AT630" s="51"/>
      <c r="AU630" s="52"/>
      <c r="AV630" s="52"/>
      <c r="AW630" s="52"/>
    </row>
    <row r="631" spans="1:49" ht="13" x14ac:dyDescent="0.3">
      <c r="A631" s="23">
        <f>'4JSON'!A625</f>
        <v>22100</v>
      </c>
      <c r="B631" s="20" t="str">
        <f>'4JSON'!B625</f>
        <v>Chemical Technicians</v>
      </c>
      <c r="C631" s="24" t="str">
        <f>UPPER('4JSON'!D625)</f>
        <v>MOI</v>
      </c>
      <c r="D631" s="24"/>
      <c r="E631" s="24"/>
      <c r="F631" s="24"/>
      <c r="G631" s="24"/>
      <c r="H631" s="24"/>
      <c r="I631" s="24"/>
      <c r="J631" s="24"/>
      <c r="K631" s="24"/>
      <c r="L631" s="24"/>
      <c r="M631" s="53"/>
      <c r="N631" s="56"/>
      <c r="P631" s="51"/>
      <c r="Q631" s="51"/>
      <c r="S631" s="51"/>
      <c r="T631" s="51"/>
      <c r="AF631" s="51"/>
      <c r="AG631" s="51"/>
      <c r="AH631" s="51"/>
      <c r="AI631" s="52"/>
      <c r="AJ631" s="52"/>
      <c r="AK631" s="52"/>
      <c r="AL631" s="51"/>
      <c r="AM631" s="51"/>
      <c r="AN631" s="51"/>
      <c r="AO631" s="52"/>
      <c r="AP631" s="52"/>
      <c r="AQ631" s="52"/>
      <c r="AR631" s="51"/>
      <c r="AS631" s="51"/>
      <c r="AT631" s="51"/>
      <c r="AU631" s="52"/>
      <c r="AV631" s="52"/>
      <c r="AW631" s="52"/>
    </row>
    <row r="632" spans="1:49" ht="13" x14ac:dyDescent="0.3">
      <c r="A632" s="23">
        <f>'4JSON'!A626</f>
        <v>75110</v>
      </c>
      <c r="B632" s="20" t="str">
        <f>'4JSON'!B626</f>
        <v>Construction Trades Helpers and Labourers</v>
      </c>
      <c r="C632" s="24" t="str">
        <f>UPPER('4JSON'!D626)</f>
        <v>MOI</v>
      </c>
      <c r="D632" s="24"/>
      <c r="E632" s="24"/>
      <c r="F632" s="24"/>
      <c r="G632" s="24"/>
      <c r="H632" s="24"/>
      <c r="I632" s="24"/>
      <c r="J632" s="24"/>
      <c r="K632" s="24"/>
      <c r="L632" s="24"/>
      <c r="M632" s="53"/>
      <c r="N632" s="56"/>
      <c r="P632" s="51"/>
      <c r="Q632" s="51"/>
      <c r="S632" s="51"/>
      <c r="T632" s="51"/>
      <c r="AF632" s="51"/>
      <c r="AG632" s="51"/>
      <c r="AH632" s="51"/>
      <c r="AI632" s="52"/>
      <c r="AJ632" s="52"/>
      <c r="AK632" s="52"/>
      <c r="AL632" s="51"/>
      <c r="AM632" s="51"/>
      <c r="AN632" s="51"/>
      <c r="AO632" s="52"/>
      <c r="AP632" s="52"/>
      <c r="AQ632" s="52"/>
      <c r="AR632" s="51"/>
      <c r="AS632" s="51"/>
      <c r="AT632" s="51"/>
      <c r="AU632" s="52"/>
      <c r="AV632" s="52"/>
      <c r="AW632" s="52"/>
    </row>
    <row r="633" spans="1:49" ht="13" x14ac:dyDescent="0.3">
      <c r="A633" s="23">
        <f>'4JSON'!A627</f>
        <v>12110</v>
      </c>
      <c r="B633" s="20" t="str">
        <f>'4JSON'!B627</f>
        <v>Court Recorders</v>
      </c>
      <c r="C633" s="24" t="str">
        <f>UPPER('4JSON'!D627)</f>
        <v>MOI</v>
      </c>
      <c r="D633" s="24"/>
      <c r="E633" s="24"/>
      <c r="F633" s="24"/>
      <c r="G633" s="24"/>
      <c r="H633" s="24"/>
      <c r="I633" s="24"/>
      <c r="J633" s="24"/>
      <c r="K633" s="24"/>
      <c r="L633" s="24"/>
      <c r="M633" s="53"/>
      <c r="N633" s="56"/>
      <c r="P633" s="51"/>
      <c r="Q633" s="51"/>
      <c r="S633" s="51"/>
      <c r="T633" s="51"/>
      <c r="AF633" s="51"/>
      <c r="AG633" s="51"/>
      <c r="AH633" s="51"/>
      <c r="AI633" s="52"/>
      <c r="AJ633" s="52"/>
      <c r="AK633" s="52"/>
      <c r="AL633" s="51"/>
      <c r="AM633" s="51"/>
      <c r="AN633" s="51"/>
      <c r="AO633" s="52"/>
      <c r="AP633" s="52"/>
      <c r="AQ633" s="52"/>
      <c r="AR633" s="51"/>
      <c r="AS633" s="51"/>
      <c r="AT633" s="51"/>
      <c r="AU633" s="52"/>
      <c r="AV633" s="52"/>
      <c r="AW633" s="52"/>
    </row>
    <row r="634" spans="1:49" ht="13" x14ac:dyDescent="0.3">
      <c r="A634" s="23">
        <f>'4JSON'!A628</f>
        <v>53100</v>
      </c>
      <c r="B634" s="20" t="str">
        <f>'4JSON'!B628</f>
        <v>Curatorial Assistants</v>
      </c>
      <c r="C634" s="24" t="str">
        <f>UPPER('4JSON'!D628)</f>
        <v>MOI</v>
      </c>
      <c r="D634" s="24"/>
      <c r="E634" s="24"/>
      <c r="F634" s="24"/>
      <c r="G634" s="24"/>
      <c r="H634" s="24"/>
      <c r="I634" s="24"/>
      <c r="J634" s="24"/>
      <c r="K634" s="24"/>
      <c r="L634" s="24"/>
      <c r="M634" s="53"/>
      <c r="N634" s="56"/>
      <c r="P634" s="51"/>
      <c r="Q634" s="51"/>
      <c r="S634" s="51"/>
      <c r="T634" s="51"/>
      <c r="AF634" s="51"/>
      <c r="AG634" s="51"/>
      <c r="AH634" s="51"/>
      <c r="AI634" s="52"/>
      <c r="AJ634" s="52"/>
      <c r="AK634" s="52"/>
      <c r="AL634" s="51"/>
      <c r="AM634" s="51"/>
      <c r="AN634" s="51"/>
      <c r="AO634" s="52"/>
      <c r="AP634" s="52"/>
      <c r="AQ634" s="52"/>
      <c r="AR634" s="51"/>
      <c r="AS634" s="51"/>
      <c r="AT634" s="51"/>
      <c r="AU634" s="52"/>
      <c r="AV634" s="52"/>
      <c r="AW634" s="52"/>
    </row>
    <row r="635" spans="1:49" ht="13" x14ac:dyDescent="0.3">
      <c r="A635" s="23">
        <f>'4JSON'!A629</f>
        <v>73102</v>
      </c>
      <c r="B635" s="20" t="str">
        <f>'4JSON'!B629</f>
        <v>Drywall Installers and Finishers</v>
      </c>
      <c r="C635" s="24" t="str">
        <f>UPPER('4JSON'!D629)</f>
        <v>MOI</v>
      </c>
      <c r="D635" s="24"/>
      <c r="E635" s="24"/>
      <c r="F635" s="24"/>
      <c r="G635" s="24"/>
      <c r="H635" s="24"/>
      <c r="I635" s="24"/>
      <c r="J635" s="24"/>
      <c r="K635" s="24"/>
      <c r="L635" s="24"/>
      <c r="M635" s="53"/>
      <c r="N635" s="56"/>
      <c r="P635" s="51"/>
      <c r="Q635" s="51"/>
      <c r="S635" s="51"/>
      <c r="T635" s="51"/>
      <c r="AF635" s="51"/>
      <c r="AG635" s="51"/>
      <c r="AH635" s="51"/>
      <c r="AI635" s="52"/>
      <c r="AJ635" s="52"/>
      <c r="AK635" s="52"/>
      <c r="AL635" s="51"/>
      <c r="AM635" s="51"/>
      <c r="AN635" s="51"/>
      <c r="AO635" s="52"/>
      <c r="AP635" s="52"/>
      <c r="AQ635" s="52"/>
      <c r="AR635" s="51"/>
      <c r="AS635" s="51"/>
      <c r="AT635" s="51"/>
      <c r="AU635" s="52"/>
      <c r="AV635" s="52"/>
      <c r="AW635" s="52"/>
    </row>
    <row r="636" spans="1:49" ht="13" x14ac:dyDescent="0.3">
      <c r="A636" s="23">
        <f>'4JSON'!A630</f>
        <v>74201</v>
      </c>
      <c r="B636" s="20" t="str">
        <f>'4JSON'!B630</f>
        <v>Engine Room Crew, Water Transport</v>
      </c>
      <c r="C636" s="24" t="str">
        <f>UPPER('4JSON'!D630)</f>
        <v>MOI</v>
      </c>
      <c r="D636" s="24"/>
      <c r="E636" s="24"/>
      <c r="F636" s="24"/>
      <c r="G636" s="24"/>
      <c r="H636" s="24"/>
      <c r="I636" s="24"/>
      <c r="J636" s="24"/>
      <c r="K636" s="24"/>
      <c r="L636" s="24"/>
      <c r="M636" s="53"/>
      <c r="N636" s="56"/>
      <c r="P636" s="51"/>
      <c r="Q636" s="51"/>
      <c r="S636" s="51"/>
      <c r="T636" s="51"/>
      <c r="AF636" s="51"/>
      <c r="AG636" s="51"/>
      <c r="AH636" s="51"/>
      <c r="AI636" s="52"/>
      <c r="AJ636" s="52"/>
      <c r="AK636" s="52"/>
      <c r="AL636" s="51"/>
      <c r="AM636" s="51"/>
      <c r="AN636" s="51"/>
      <c r="AO636" s="52"/>
      <c r="AP636" s="52"/>
      <c r="AQ636" s="52"/>
      <c r="AR636" s="51"/>
      <c r="AS636" s="51"/>
      <c r="AT636" s="51"/>
      <c r="AU636" s="52"/>
      <c r="AV636" s="52"/>
      <c r="AW636" s="52"/>
    </row>
    <row r="637" spans="1:49" ht="13" x14ac:dyDescent="0.3">
      <c r="A637" s="23">
        <f>'4JSON'!A631</f>
        <v>95105</v>
      </c>
      <c r="B637" s="20" t="str">
        <f>'4JSON'!B631</f>
        <v>Fabric Cutters</v>
      </c>
      <c r="C637" s="24" t="str">
        <f>UPPER('4JSON'!D631)</f>
        <v>MOI</v>
      </c>
      <c r="D637" s="24"/>
      <c r="E637" s="24"/>
      <c r="F637" s="24"/>
      <c r="G637" s="24"/>
      <c r="H637" s="24"/>
      <c r="I637" s="24"/>
      <c r="J637" s="24"/>
      <c r="K637" s="24"/>
      <c r="L637" s="24"/>
      <c r="M637" s="53"/>
      <c r="N637" s="56"/>
      <c r="P637" s="51"/>
      <c r="Q637" s="51"/>
      <c r="S637" s="51"/>
      <c r="T637" s="51"/>
      <c r="AF637" s="51"/>
      <c r="AG637" s="51"/>
      <c r="AH637" s="51"/>
      <c r="AI637" s="52"/>
      <c r="AJ637" s="52"/>
      <c r="AK637" s="52"/>
      <c r="AL637" s="51"/>
      <c r="AM637" s="51"/>
      <c r="AN637" s="51"/>
      <c r="AO637" s="52"/>
      <c r="AP637" s="52"/>
      <c r="AQ637" s="52"/>
      <c r="AR637" s="51"/>
      <c r="AS637" s="51"/>
      <c r="AT637" s="51"/>
      <c r="AU637" s="52"/>
      <c r="AV637" s="52"/>
      <c r="AW637" s="52"/>
    </row>
    <row r="638" spans="1:49" ht="13" x14ac:dyDescent="0.3">
      <c r="A638" s="23">
        <f>'4JSON'!A632</f>
        <v>94151</v>
      </c>
      <c r="B638" s="20" t="str">
        <f>'4JSON'!B632</f>
        <v>File Preparation Operators</v>
      </c>
      <c r="C638" s="24" t="str">
        <f>UPPER('4JSON'!D632)</f>
        <v>MOI</v>
      </c>
      <c r="D638" s="24"/>
      <c r="E638" s="24"/>
      <c r="F638" s="24"/>
      <c r="G638" s="24"/>
      <c r="H638" s="24"/>
      <c r="I638" s="24"/>
      <c r="J638" s="24"/>
      <c r="K638" s="24"/>
      <c r="L638" s="24"/>
      <c r="M638" s="53"/>
      <c r="N638" s="56"/>
      <c r="P638" s="51"/>
      <c r="Q638" s="51"/>
      <c r="S638" s="51"/>
      <c r="T638" s="51"/>
      <c r="AF638" s="51"/>
      <c r="AG638" s="51"/>
      <c r="AH638" s="51"/>
      <c r="AI638" s="52"/>
      <c r="AJ638" s="52"/>
      <c r="AK638" s="52"/>
      <c r="AL638" s="51"/>
      <c r="AM638" s="51"/>
      <c r="AN638" s="51"/>
      <c r="AO638" s="52"/>
      <c r="AP638" s="52"/>
      <c r="AQ638" s="52"/>
      <c r="AR638" s="51"/>
      <c r="AS638" s="51"/>
      <c r="AT638" s="51"/>
      <c r="AU638" s="52"/>
      <c r="AV638" s="52"/>
      <c r="AW638" s="52"/>
    </row>
    <row r="639" spans="1:49" ht="13" x14ac:dyDescent="0.3">
      <c r="A639" s="23">
        <f>'4JSON'!A633</f>
        <v>84121</v>
      </c>
      <c r="B639" s="20" t="str">
        <f>'4JSON'!B633</f>
        <v>Fishing Vessel Deckhands</v>
      </c>
      <c r="C639" s="24" t="str">
        <f>UPPER('4JSON'!D633)</f>
        <v>MOI</v>
      </c>
      <c r="D639" s="24"/>
      <c r="E639" s="24"/>
      <c r="F639" s="24"/>
      <c r="G639" s="24"/>
      <c r="H639" s="24"/>
      <c r="I639" s="24"/>
      <c r="J639" s="24"/>
      <c r="K639" s="24"/>
      <c r="L639" s="24"/>
      <c r="M639" s="53"/>
      <c r="N639" s="56"/>
      <c r="P639" s="51"/>
      <c r="Q639" s="51"/>
      <c r="S639" s="51"/>
      <c r="T639" s="51"/>
      <c r="AF639" s="51"/>
      <c r="AG639" s="51"/>
      <c r="AH639" s="51"/>
      <c r="AI639" s="52"/>
      <c r="AJ639" s="52"/>
      <c r="AK639" s="52"/>
      <c r="AL639" s="51"/>
      <c r="AM639" s="51"/>
      <c r="AN639" s="51"/>
      <c r="AO639" s="52"/>
      <c r="AP639" s="52"/>
      <c r="AQ639" s="52"/>
      <c r="AR639" s="51"/>
      <c r="AS639" s="51"/>
      <c r="AT639" s="51"/>
      <c r="AU639" s="52"/>
      <c r="AV639" s="52"/>
      <c r="AW639" s="52"/>
    </row>
    <row r="640" spans="1:49" ht="13" x14ac:dyDescent="0.3">
      <c r="A640" s="23">
        <f>'4JSON'!A634</f>
        <v>73113</v>
      </c>
      <c r="B640" s="20" t="str">
        <f>'4JSON'!B634</f>
        <v>Floor Covering Installers</v>
      </c>
      <c r="C640" s="24" t="str">
        <f>UPPER('4JSON'!D634)</f>
        <v>MOI</v>
      </c>
      <c r="D640" s="24"/>
      <c r="E640" s="24"/>
      <c r="F640" s="24"/>
      <c r="G640" s="24"/>
      <c r="H640" s="24"/>
      <c r="I640" s="24"/>
      <c r="J640" s="24"/>
      <c r="K640" s="24"/>
      <c r="L640" s="24"/>
      <c r="M640" s="53"/>
      <c r="N640" s="56"/>
      <c r="P640" s="51"/>
      <c r="Q640" s="51"/>
      <c r="S640" s="51"/>
      <c r="T640" s="51"/>
      <c r="AF640" s="51"/>
      <c r="AG640" s="51"/>
      <c r="AH640" s="51"/>
      <c r="AI640" s="52"/>
      <c r="AJ640" s="52"/>
      <c r="AK640" s="52"/>
      <c r="AL640" s="51"/>
      <c r="AM640" s="51"/>
      <c r="AN640" s="51"/>
      <c r="AO640" s="52"/>
      <c r="AP640" s="52"/>
      <c r="AQ640" s="52"/>
      <c r="AR640" s="51"/>
      <c r="AS640" s="51"/>
      <c r="AT640" s="51"/>
      <c r="AU640" s="52"/>
      <c r="AV640" s="52"/>
      <c r="AW640" s="52"/>
    </row>
    <row r="641" spans="1:49" ht="13" x14ac:dyDescent="0.3">
      <c r="A641" s="23">
        <f>'4JSON'!A635</f>
        <v>95105</v>
      </c>
      <c r="B641" s="20" t="str">
        <f>'4JSON'!B635</f>
        <v>Fur Cutters</v>
      </c>
      <c r="C641" s="24" t="str">
        <f>UPPER('4JSON'!D635)</f>
        <v>MOI</v>
      </c>
      <c r="D641" s="24"/>
      <c r="E641" s="24"/>
      <c r="F641" s="24"/>
      <c r="G641" s="24"/>
      <c r="H641" s="24"/>
      <c r="I641" s="24"/>
      <c r="J641" s="24"/>
      <c r="K641" s="24"/>
      <c r="L641" s="24"/>
      <c r="M641" s="53"/>
      <c r="N641" s="56"/>
      <c r="P641" s="51"/>
      <c r="Q641" s="51"/>
      <c r="S641" s="51"/>
      <c r="T641" s="51"/>
      <c r="AF641" s="51"/>
      <c r="AG641" s="51"/>
      <c r="AH641" s="51"/>
      <c r="AI641" s="52"/>
      <c r="AJ641" s="52"/>
      <c r="AK641" s="52"/>
      <c r="AL641" s="51"/>
      <c r="AM641" s="51"/>
      <c r="AN641" s="51"/>
      <c r="AO641" s="52"/>
      <c r="AP641" s="52"/>
      <c r="AQ641" s="52"/>
      <c r="AR641" s="51"/>
      <c r="AS641" s="51"/>
      <c r="AT641" s="51"/>
      <c r="AU641" s="52"/>
      <c r="AV641" s="52"/>
      <c r="AW641" s="52"/>
    </row>
    <row r="642" spans="1:49" ht="13" x14ac:dyDescent="0.3">
      <c r="A642" s="23">
        <f>'4JSON'!A636</f>
        <v>94210</v>
      </c>
      <c r="B642" s="20" t="str">
        <f>'4JSON'!B636</f>
        <v>Furniture and Fixture Inspectors</v>
      </c>
      <c r="C642" s="24" t="str">
        <f>UPPER('4JSON'!D636)</f>
        <v>MOI</v>
      </c>
      <c r="D642" s="24"/>
      <c r="E642" s="24"/>
      <c r="F642" s="24"/>
      <c r="G642" s="24"/>
      <c r="H642" s="24"/>
      <c r="I642" s="24"/>
      <c r="J642" s="24"/>
      <c r="K642" s="24"/>
      <c r="L642" s="24"/>
      <c r="M642" s="53"/>
      <c r="N642" s="56"/>
      <c r="P642" s="51"/>
      <c r="Q642" s="51"/>
      <c r="S642" s="51"/>
      <c r="T642" s="51"/>
      <c r="AF642" s="51"/>
      <c r="AG642" s="51"/>
      <c r="AH642" s="51"/>
      <c r="AI642" s="52"/>
      <c r="AJ642" s="52"/>
      <c r="AK642" s="52"/>
      <c r="AL642" s="51"/>
      <c r="AM642" s="51"/>
      <c r="AN642" s="51"/>
      <c r="AO642" s="52"/>
      <c r="AP642" s="52"/>
      <c r="AQ642" s="52"/>
      <c r="AR642" s="51"/>
      <c r="AS642" s="51"/>
      <c r="AT642" s="51"/>
      <c r="AU642" s="52"/>
      <c r="AV642" s="52"/>
      <c r="AW642" s="52"/>
    </row>
    <row r="643" spans="1:49" ht="13" x14ac:dyDescent="0.3">
      <c r="A643" s="23">
        <f>'4JSON'!A637</f>
        <v>74204</v>
      </c>
      <c r="B643" s="20" t="str">
        <f>'4JSON'!B637</f>
        <v>Gas Maintenance Workers</v>
      </c>
      <c r="C643" s="24" t="str">
        <f>UPPER('4JSON'!D637)</f>
        <v>MOI</v>
      </c>
      <c r="D643" s="24"/>
      <c r="E643" s="24"/>
      <c r="F643" s="24"/>
      <c r="G643" s="24"/>
      <c r="H643" s="24"/>
      <c r="I643" s="24"/>
      <c r="J643" s="24"/>
      <c r="K643" s="24"/>
      <c r="L643" s="24"/>
      <c r="M643" s="53"/>
      <c r="N643" s="56"/>
      <c r="P643" s="51"/>
      <c r="Q643" s="51"/>
      <c r="S643" s="51"/>
      <c r="T643" s="51"/>
      <c r="AF643" s="51"/>
      <c r="AG643" s="51"/>
      <c r="AH643" s="51"/>
      <c r="AI643" s="52"/>
      <c r="AJ643" s="52"/>
      <c r="AK643" s="52"/>
      <c r="AL643" s="51"/>
      <c r="AM643" s="51"/>
      <c r="AN643" s="51"/>
      <c r="AO643" s="52"/>
      <c r="AP643" s="52"/>
      <c r="AQ643" s="52"/>
      <c r="AR643" s="51"/>
      <c r="AS643" s="51"/>
      <c r="AT643" s="51"/>
      <c r="AU643" s="52"/>
      <c r="AV643" s="52"/>
      <c r="AW643" s="52"/>
    </row>
    <row r="644" spans="1:49" ht="13" x14ac:dyDescent="0.3">
      <c r="A644" s="23">
        <f>'4JSON'!A638</f>
        <v>85100</v>
      </c>
      <c r="B644" s="20" t="str">
        <f>'4JSON'!B638</f>
        <v>General Farm Workers</v>
      </c>
      <c r="C644" s="24" t="str">
        <f>UPPER('4JSON'!D638)</f>
        <v>MOI</v>
      </c>
      <c r="D644" s="24"/>
      <c r="E644" s="24"/>
      <c r="F644" s="24"/>
      <c r="G644" s="24"/>
      <c r="H644" s="24"/>
      <c r="I644" s="24"/>
      <c r="J644" s="24"/>
      <c r="K644" s="24"/>
      <c r="L644" s="24"/>
      <c r="M644" s="53"/>
      <c r="N644" s="56"/>
      <c r="P644" s="51"/>
      <c r="Q644" s="51"/>
      <c r="S644" s="51"/>
      <c r="T644" s="51"/>
      <c r="AF644" s="51"/>
      <c r="AG644" s="51"/>
      <c r="AH644" s="51"/>
      <c r="AI644" s="52"/>
      <c r="AJ644" s="52"/>
      <c r="AK644" s="52"/>
      <c r="AL644" s="51"/>
      <c r="AM644" s="51"/>
      <c r="AN644" s="51"/>
      <c r="AO644" s="52"/>
      <c r="AP644" s="52"/>
      <c r="AQ644" s="52"/>
      <c r="AR644" s="51"/>
      <c r="AS644" s="51"/>
      <c r="AT644" s="51"/>
      <c r="AU644" s="52"/>
      <c r="AV644" s="52"/>
      <c r="AW644" s="52"/>
    </row>
    <row r="645" spans="1:49" ht="13" x14ac:dyDescent="0.3">
      <c r="A645" s="23">
        <f>'4JSON'!A639</f>
        <v>94202</v>
      </c>
      <c r="B645" s="20" t="str">
        <f>'4JSON'!B639</f>
        <v>Inspectors and Testers, Electrical Appliance, Apparatus and Equipment Manufacturing</v>
      </c>
      <c r="C645" s="24" t="str">
        <f>UPPER('4JSON'!D639)</f>
        <v>MOI</v>
      </c>
      <c r="D645" s="24"/>
      <c r="E645" s="24"/>
      <c r="F645" s="24"/>
      <c r="G645" s="24"/>
      <c r="H645" s="24"/>
      <c r="I645" s="24"/>
      <c r="J645" s="24"/>
      <c r="K645" s="24"/>
      <c r="L645" s="24"/>
      <c r="M645" s="53"/>
      <c r="N645" s="56"/>
      <c r="P645" s="51"/>
      <c r="Q645" s="51"/>
      <c r="S645" s="51"/>
      <c r="T645" s="51"/>
      <c r="AF645" s="51"/>
      <c r="AG645" s="51"/>
      <c r="AH645" s="51"/>
      <c r="AI645" s="52"/>
      <c r="AJ645" s="52"/>
      <c r="AK645" s="52"/>
      <c r="AL645" s="51"/>
      <c r="AM645" s="51"/>
      <c r="AN645" s="51"/>
      <c r="AO645" s="52"/>
      <c r="AP645" s="52"/>
      <c r="AQ645" s="52"/>
      <c r="AR645" s="51"/>
      <c r="AS645" s="51"/>
      <c r="AT645" s="51"/>
      <c r="AU645" s="52"/>
      <c r="AV645" s="52"/>
      <c r="AW645" s="52"/>
    </row>
    <row r="646" spans="1:49" ht="13" x14ac:dyDescent="0.3">
      <c r="A646" s="23">
        <f>'4JSON'!A640</f>
        <v>72321</v>
      </c>
      <c r="B646" s="20" t="str">
        <f>'4JSON'!B640</f>
        <v>Insulators</v>
      </c>
      <c r="C646" s="24" t="str">
        <f>UPPER('4JSON'!D640)</f>
        <v>MOI</v>
      </c>
      <c r="D646" s="24"/>
      <c r="E646" s="24"/>
      <c r="F646" s="24"/>
      <c r="G646" s="24"/>
      <c r="H646" s="24"/>
      <c r="I646" s="24"/>
      <c r="J646" s="24"/>
      <c r="K646" s="24"/>
      <c r="L646" s="24"/>
      <c r="M646" s="53"/>
      <c r="N646" s="56"/>
      <c r="P646" s="51"/>
      <c r="Q646" s="51"/>
      <c r="S646" s="51"/>
      <c r="T646" s="51"/>
      <c r="AF646" s="51"/>
      <c r="AG646" s="51"/>
      <c r="AH646" s="51"/>
      <c r="AI646" s="52"/>
      <c r="AJ646" s="52"/>
      <c r="AK646" s="52"/>
      <c r="AL646" s="51"/>
      <c r="AM646" s="51"/>
      <c r="AN646" s="51"/>
      <c r="AO646" s="52"/>
      <c r="AP646" s="52"/>
      <c r="AQ646" s="52"/>
      <c r="AR646" s="51"/>
      <c r="AS646" s="51"/>
      <c r="AT646" s="51"/>
      <c r="AU646" s="52"/>
      <c r="AV646" s="52"/>
      <c r="AW646" s="52"/>
    </row>
    <row r="647" spans="1:49" ht="13" x14ac:dyDescent="0.3">
      <c r="A647" s="23">
        <f>'4JSON'!A641</f>
        <v>65320</v>
      </c>
      <c r="B647" s="20" t="str">
        <f>'4JSON'!B641</f>
        <v>Ironing, Pressing and Finishing Occupations</v>
      </c>
      <c r="C647" s="24" t="str">
        <f>UPPER('4JSON'!D641)</f>
        <v>MOI</v>
      </c>
      <c r="D647" s="24"/>
      <c r="E647" s="24"/>
      <c r="F647" s="24"/>
      <c r="G647" s="24"/>
      <c r="H647" s="24"/>
      <c r="I647" s="24"/>
      <c r="J647" s="24"/>
      <c r="K647" s="24"/>
      <c r="L647" s="24"/>
      <c r="M647" s="53"/>
      <c r="N647" s="56"/>
      <c r="P647" s="51"/>
      <c r="Q647" s="51"/>
      <c r="S647" s="51"/>
      <c r="T647" s="51"/>
      <c r="AF647" s="51"/>
      <c r="AG647" s="51"/>
      <c r="AH647" s="51"/>
      <c r="AI647" s="52"/>
      <c r="AJ647" s="52"/>
      <c r="AK647" s="52"/>
      <c r="AL647" s="51"/>
      <c r="AM647" s="51"/>
      <c r="AN647" s="51"/>
      <c r="AO647" s="52"/>
      <c r="AP647" s="52"/>
      <c r="AQ647" s="52"/>
      <c r="AR647" s="51"/>
      <c r="AS647" s="51"/>
      <c r="AT647" s="51"/>
      <c r="AU647" s="52"/>
      <c r="AV647" s="52"/>
      <c r="AW647" s="52"/>
    </row>
    <row r="648" spans="1:49" ht="13" x14ac:dyDescent="0.3">
      <c r="A648" s="23">
        <f>'4JSON'!A642</f>
        <v>95102</v>
      </c>
      <c r="B648" s="20" t="str">
        <f>'4JSON'!B642</f>
        <v>Labourers in Chemical Products Processing and Utilities</v>
      </c>
      <c r="C648" s="24" t="str">
        <f>UPPER('4JSON'!D642)</f>
        <v>MOI</v>
      </c>
      <c r="D648" s="24"/>
      <c r="E648" s="24"/>
      <c r="F648" s="24"/>
      <c r="G648" s="24"/>
      <c r="H648" s="24"/>
      <c r="I648" s="24"/>
      <c r="J648" s="24"/>
      <c r="K648" s="24"/>
      <c r="L648" s="24"/>
      <c r="M648" s="53"/>
      <c r="N648" s="56"/>
      <c r="P648" s="51"/>
      <c r="Q648" s="51"/>
      <c r="S648" s="51"/>
      <c r="T648" s="51"/>
      <c r="AF648" s="51"/>
      <c r="AG648" s="51"/>
      <c r="AH648" s="51"/>
      <c r="AI648" s="52"/>
      <c r="AJ648" s="52"/>
      <c r="AK648" s="52"/>
      <c r="AL648" s="51"/>
      <c r="AM648" s="51"/>
      <c r="AN648" s="51"/>
      <c r="AO648" s="52"/>
      <c r="AP648" s="52"/>
      <c r="AQ648" s="52"/>
      <c r="AR648" s="51"/>
      <c r="AS648" s="51"/>
      <c r="AT648" s="51"/>
      <c r="AU648" s="52"/>
      <c r="AV648" s="52"/>
      <c r="AW648" s="52"/>
    </row>
    <row r="649" spans="1:49" ht="13" x14ac:dyDescent="0.3">
      <c r="A649" s="23">
        <f>'4JSON'!A643</f>
        <v>95107</v>
      </c>
      <c r="B649" s="20" t="str">
        <f>'4JSON'!B643</f>
        <v>Labourers in Fish Processing</v>
      </c>
      <c r="C649" s="24" t="str">
        <f>UPPER('4JSON'!D643)</f>
        <v>MOI</v>
      </c>
      <c r="D649" s="24"/>
      <c r="E649" s="24"/>
      <c r="F649" s="24"/>
      <c r="G649" s="24"/>
      <c r="H649" s="24"/>
      <c r="I649" s="24"/>
      <c r="J649" s="24"/>
      <c r="K649" s="24"/>
      <c r="L649" s="24"/>
      <c r="M649" s="53"/>
      <c r="N649" s="56"/>
      <c r="P649" s="51"/>
      <c r="Q649" s="51"/>
      <c r="S649" s="51"/>
      <c r="T649" s="51"/>
      <c r="AF649" s="51"/>
      <c r="AG649" s="51"/>
      <c r="AH649" s="51"/>
      <c r="AI649" s="52"/>
      <c r="AJ649" s="52"/>
      <c r="AK649" s="52"/>
      <c r="AL649" s="51"/>
      <c r="AM649" s="51"/>
      <c r="AN649" s="51"/>
      <c r="AO649" s="52"/>
      <c r="AP649" s="52"/>
      <c r="AQ649" s="52"/>
      <c r="AR649" s="51"/>
      <c r="AS649" s="51"/>
      <c r="AT649" s="51"/>
      <c r="AU649" s="52"/>
      <c r="AV649" s="52"/>
      <c r="AW649" s="52"/>
    </row>
    <row r="650" spans="1:49" ht="13" x14ac:dyDescent="0.3">
      <c r="A650" s="23">
        <f>'4JSON'!A644</f>
        <v>95106</v>
      </c>
      <c r="B650" s="20" t="str">
        <f>'4JSON'!B644</f>
        <v>Labourers in Food, Beverage and Tobacco Processing</v>
      </c>
      <c r="C650" s="24" t="str">
        <f>UPPER('4JSON'!D644)</f>
        <v>MOI</v>
      </c>
      <c r="D650" s="24"/>
      <c r="E650" s="24"/>
      <c r="F650" s="24"/>
      <c r="G650" s="24"/>
      <c r="H650" s="24"/>
      <c r="I650" s="24"/>
      <c r="J650" s="24"/>
      <c r="K650" s="24"/>
      <c r="L650" s="24"/>
      <c r="M650" s="53"/>
      <c r="N650" s="56"/>
      <c r="P650" s="51"/>
      <c r="Q650" s="51"/>
      <c r="S650" s="51"/>
      <c r="T650" s="51"/>
      <c r="AF650" s="51"/>
      <c r="AG650" s="51"/>
      <c r="AH650" s="51"/>
      <c r="AI650" s="52"/>
      <c r="AJ650" s="52"/>
      <c r="AK650" s="52"/>
      <c r="AL650" s="51"/>
      <c r="AM650" s="51"/>
      <c r="AN650" s="51"/>
      <c r="AO650" s="52"/>
      <c r="AP650" s="52"/>
      <c r="AQ650" s="52"/>
      <c r="AR650" s="51"/>
      <c r="AS650" s="51"/>
      <c r="AT650" s="51"/>
      <c r="AU650" s="52"/>
      <c r="AV650" s="52"/>
      <c r="AW650" s="52"/>
    </row>
    <row r="651" spans="1:49" ht="13" x14ac:dyDescent="0.3">
      <c r="A651" s="23">
        <f>'4JSON'!A645</f>
        <v>95101</v>
      </c>
      <c r="B651" s="20" t="str">
        <f>'4JSON'!B645</f>
        <v>Labourers in Metal Fabrication</v>
      </c>
      <c r="C651" s="24" t="str">
        <f>UPPER('4JSON'!D645)</f>
        <v>MOI</v>
      </c>
      <c r="D651" s="24"/>
      <c r="E651" s="24"/>
      <c r="F651" s="24"/>
      <c r="G651" s="24"/>
      <c r="H651" s="24"/>
      <c r="I651" s="24"/>
      <c r="J651" s="24"/>
      <c r="K651" s="24"/>
      <c r="L651" s="24"/>
      <c r="M651" s="53"/>
      <c r="N651" s="56"/>
      <c r="P651" s="51"/>
      <c r="Q651" s="51"/>
      <c r="S651" s="51"/>
      <c r="T651" s="51"/>
      <c r="AF651" s="51"/>
      <c r="AG651" s="51"/>
      <c r="AH651" s="51"/>
      <c r="AI651" s="52"/>
      <c r="AJ651" s="52"/>
      <c r="AK651" s="52"/>
      <c r="AL651" s="51"/>
      <c r="AM651" s="51"/>
      <c r="AN651" s="51"/>
      <c r="AO651" s="52"/>
      <c r="AP651" s="52"/>
      <c r="AQ651" s="52"/>
      <c r="AR651" s="51"/>
      <c r="AS651" s="51"/>
      <c r="AT651" s="51"/>
      <c r="AU651" s="52"/>
      <c r="AV651" s="52"/>
      <c r="AW651" s="52"/>
    </row>
    <row r="652" spans="1:49" ht="13" x14ac:dyDescent="0.3">
      <c r="A652" s="23">
        <f>'4JSON'!A646</f>
        <v>95100</v>
      </c>
      <c r="B652" s="20" t="str">
        <f>'4JSON'!B646</f>
        <v>Labourers in Mineral and Metal Processing</v>
      </c>
      <c r="C652" s="24" t="str">
        <f>UPPER('4JSON'!D646)</f>
        <v>MOI</v>
      </c>
      <c r="D652" s="24"/>
      <c r="E652" s="24"/>
      <c r="F652" s="24"/>
      <c r="G652" s="24"/>
      <c r="H652" s="24"/>
      <c r="I652" s="24"/>
      <c r="J652" s="24"/>
      <c r="K652" s="24"/>
      <c r="L652" s="24"/>
      <c r="M652" s="53"/>
      <c r="N652" s="56"/>
      <c r="P652" s="51"/>
      <c r="Q652" s="51"/>
      <c r="S652" s="51"/>
      <c r="T652" s="51"/>
      <c r="AF652" s="51"/>
      <c r="AG652" s="51"/>
      <c r="AH652" s="51"/>
      <c r="AI652" s="52"/>
      <c r="AJ652" s="52"/>
      <c r="AK652" s="52"/>
      <c r="AL652" s="51"/>
      <c r="AM652" s="51"/>
      <c r="AN652" s="51"/>
      <c r="AO652" s="52"/>
      <c r="AP652" s="52"/>
      <c r="AQ652" s="52"/>
      <c r="AR652" s="51"/>
      <c r="AS652" s="51"/>
      <c r="AT652" s="51"/>
      <c r="AU652" s="52"/>
      <c r="AV652" s="52"/>
      <c r="AW652" s="52"/>
    </row>
    <row r="653" spans="1:49" ht="13" x14ac:dyDescent="0.3">
      <c r="A653" s="23">
        <f>'4JSON'!A647</f>
        <v>95104</v>
      </c>
      <c r="B653" s="20" t="str">
        <f>'4JSON'!B647</f>
        <v>Labourers in Rubber and Plastic Products Manufacturing</v>
      </c>
      <c r="C653" s="24" t="str">
        <f>UPPER('4JSON'!D647)</f>
        <v>MOI</v>
      </c>
      <c r="D653" s="24"/>
      <c r="E653" s="24"/>
      <c r="F653" s="24"/>
      <c r="G653" s="24"/>
      <c r="H653" s="24"/>
      <c r="I653" s="24"/>
      <c r="J653" s="24"/>
      <c r="K653" s="24"/>
      <c r="L653" s="24"/>
      <c r="M653" s="53"/>
      <c r="N653" s="56"/>
      <c r="P653" s="51"/>
      <c r="Q653" s="51"/>
      <c r="S653" s="51"/>
      <c r="T653" s="51"/>
      <c r="AF653" s="51"/>
      <c r="AG653" s="51"/>
      <c r="AH653" s="51"/>
      <c r="AI653" s="52"/>
      <c r="AJ653" s="52"/>
      <c r="AK653" s="52"/>
      <c r="AL653" s="51"/>
      <c r="AM653" s="51"/>
      <c r="AN653" s="51"/>
      <c r="AO653" s="52"/>
      <c r="AP653" s="52"/>
      <c r="AQ653" s="52"/>
      <c r="AR653" s="51"/>
      <c r="AS653" s="51"/>
      <c r="AT653" s="51"/>
      <c r="AU653" s="52"/>
      <c r="AV653" s="52"/>
      <c r="AW653" s="52"/>
    </row>
    <row r="654" spans="1:49" ht="13" x14ac:dyDescent="0.3">
      <c r="A654" s="23">
        <f>'4JSON'!A648</f>
        <v>95103</v>
      </c>
      <c r="B654" s="20" t="str">
        <f>'4JSON'!B648</f>
        <v>Labourers in Wood, Pulp and Paper Processing</v>
      </c>
      <c r="C654" s="24" t="str">
        <f>UPPER('4JSON'!D648)</f>
        <v>MOI</v>
      </c>
      <c r="D654" s="24"/>
      <c r="E654" s="24"/>
      <c r="F654" s="24"/>
      <c r="G654" s="24"/>
      <c r="H654" s="24"/>
      <c r="I654" s="24"/>
      <c r="J654" s="24"/>
      <c r="K654" s="24"/>
      <c r="L654" s="24"/>
      <c r="M654" s="53"/>
      <c r="N654" s="56"/>
      <c r="P654" s="51"/>
      <c r="Q654" s="51"/>
      <c r="S654" s="51"/>
      <c r="T654" s="51"/>
      <c r="AF654" s="51"/>
      <c r="AG654" s="51"/>
      <c r="AH654" s="51"/>
      <c r="AI654" s="52"/>
      <c r="AJ654" s="52"/>
      <c r="AK654" s="52"/>
      <c r="AL654" s="51"/>
      <c r="AM654" s="51"/>
      <c r="AN654" s="51"/>
      <c r="AO654" s="52"/>
      <c r="AP654" s="52"/>
      <c r="AQ654" s="52"/>
      <c r="AR654" s="51"/>
      <c r="AS654" s="51"/>
      <c r="AT654" s="51"/>
      <c r="AU654" s="52"/>
      <c r="AV654" s="52"/>
      <c r="AW654" s="52"/>
    </row>
    <row r="655" spans="1:49" ht="13" x14ac:dyDescent="0.3">
      <c r="A655" s="23">
        <f>'4JSON'!A649</f>
        <v>85121</v>
      </c>
      <c r="B655" s="20" t="str">
        <f>'4JSON'!B649</f>
        <v>Landscaping and Grounds Maintenance Labourers</v>
      </c>
      <c r="C655" s="24" t="str">
        <f>UPPER('4JSON'!D649)</f>
        <v>MOI</v>
      </c>
      <c r="D655" s="24"/>
      <c r="E655" s="24"/>
      <c r="F655" s="24"/>
      <c r="G655" s="24"/>
      <c r="H655" s="24"/>
      <c r="I655" s="24"/>
      <c r="J655" s="24"/>
      <c r="K655" s="24"/>
      <c r="L655" s="24"/>
      <c r="M655" s="53"/>
      <c r="N655" s="56"/>
      <c r="P655" s="51"/>
      <c r="Q655" s="51"/>
      <c r="S655" s="51"/>
      <c r="T655" s="51"/>
      <c r="AF655" s="51"/>
      <c r="AG655" s="51"/>
      <c r="AH655" s="51"/>
      <c r="AI655" s="52"/>
      <c r="AJ655" s="52"/>
      <c r="AK655" s="52"/>
      <c r="AL655" s="51"/>
      <c r="AM655" s="51"/>
      <c r="AN655" s="51"/>
      <c r="AO655" s="52"/>
      <c r="AP655" s="52"/>
      <c r="AQ655" s="52"/>
      <c r="AR655" s="51"/>
      <c r="AS655" s="51"/>
      <c r="AT655" s="51"/>
      <c r="AU655" s="52"/>
      <c r="AV655" s="52"/>
      <c r="AW655" s="52"/>
    </row>
    <row r="656" spans="1:49" ht="13" x14ac:dyDescent="0.3">
      <c r="A656" s="23">
        <f>'4JSON'!A650</f>
        <v>73102</v>
      </c>
      <c r="B656" s="20" t="str">
        <f>'4JSON'!B650</f>
        <v>Lathers</v>
      </c>
      <c r="C656" s="24" t="str">
        <f>UPPER('4JSON'!D650)</f>
        <v>MOI</v>
      </c>
      <c r="D656" s="24"/>
      <c r="E656" s="24"/>
      <c r="F656" s="24"/>
      <c r="G656" s="24"/>
      <c r="H656" s="24"/>
      <c r="I656" s="24"/>
      <c r="J656" s="24"/>
      <c r="K656" s="24"/>
      <c r="L656" s="24"/>
      <c r="M656" s="53"/>
      <c r="N656" s="56"/>
      <c r="P656" s="51"/>
      <c r="Q656" s="51"/>
      <c r="S656" s="51"/>
      <c r="T656" s="51"/>
      <c r="AF656" s="51"/>
      <c r="AG656" s="51"/>
      <c r="AH656" s="51"/>
      <c r="AI656" s="52"/>
      <c r="AJ656" s="52"/>
      <c r="AK656" s="52"/>
      <c r="AL656" s="51"/>
      <c r="AM656" s="51"/>
      <c r="AN656" s="51"/>
      <c r="AO656" s="52"/>
      <c r="AP656" s="52"/>
      <c r="AQ656" s="52"/>
      <c r="AR656" s="51"/>
      <c r="AS656" s="51"/>
      <c r="AT656" s="51"/>
      <c r="AU656" s="52"/>
      <c r="AV656" s="52"/>
      <c r="AW656" s="52"/>
    </row>
    <row r="657" spans="1:49" ht="13" x14ac:dyDescent="0.3">
      <c r="A657" s="23">
        <f>'4JSON'!A651</f>
        <v>65310</v>
      </c>
      <c r="B657" s="20" t="str">
        <f>'4JSON'!B651</f>
        <v>Light Duty Cleaners</v>
      </c>
      <c r="C657" s="24" t="str">
        <f>UPPER('4JSON'!D651)</f>
        <v>MOI</v>
      </c>
      <c r="D657" s="24"/>
      <c r="E657" s="24"/>
      <c r="F657" s="24"/>
      <c r="G657" s="24"/>
      <c r="H657" s="24"/>
      <c r="I657" s="24"/>
      <c r="J657" s="24"/>
      <c r="K657" s="24"/>
      <c r="L657" s="24"/>
      <c r="M657" s="53"/>
      <c r="N657" s="56"/>
      <c r="P657" s="51"/>
      <c r="Q657" s="51"/>
      <c r="S657" s="51"/>
      <c r="T657" s="51"/>
      <c r="AF657" s="51"/>
      <c r="AG657" s="51"/>
      <c r="AH657" s="51"/>
      <c r="AI657" s="52"/>
      <c r="AJ657" s="52"/>
      <c r="AK657" s="52"/>
      <c r="AL657" s="51"/>
      <c r="AM657" s="51"/>
      <c r="AN657" s="51"/>
      <c r="AO657" s="52"/>
      <c r="AP657" s="52"/>
      <c r="AQ657" s="52"/>
      <c r="AR657" s="51"/>
      <c r="AS657" s="51"/>
      <c r="AT657" s="51"/>
      <c r="AU657" s="52"/>
      <c r="AV657" s="52"/>
      <c r="AW657" s="52"/>
    </row>
    <row r="658" spans="1:49" ht="13" x14ac:dyDescent="0.3">
      <c r="A658" s="23">
        <f>'4JSON'!A652</f>
        <v>85120</v>
      </c>
      <c r="B658" s="20" t="str">
        <f>'4JSON'!B652</f>
        <v>Logging and Forestry Labourers</v>
      </c>
      <c r="C658" s="24" t="str">
        <f>UPPER('4JSON'!D652)</f>
        <v>MOI</v>
      </c>
      <c r="D658" s="24"/>
      <c r="E658" s="24"/>
      <c r="F658" s="24"/>
      <c r="G658" s="24"/>
      <c r="H658" s="24"/>
      <c r="I658" s="24"/>
      <c r="J658" s="24"/>
      <c r="K658" s="24"/>
      <c r="L658" s="24"/>
      <c r="M658" s="53"/>
      <c r="N658" s="56"/>
      <c r="P658" s="51"/>
      <c r="Q658" s="51"/>
      <c r="S658" s="51"/>
      <c r="T658" s="51"/>
      <c r="AF658" s="51"/>
      <c r="AG658" s="51"/>
      <c r="AH658" s="51"/>
      <c r="AI658" s="52"/>
      <c r="AJ658" s="52"/>
      <c r="AK658" s="52"/>
      <c r="AL658" s="51"/>
      <c r="AM658" s="51"/>
      <c r="AN658" s="51"/>
      <c r="AO658" s="52"/>
      <c r="AP658" s="52"/>
      <c r="AQ658" s="52"/>
      <c r="AR658" s="51"/>
      <c r="AS658" s="51"/>
      <c r="AT658" s="51"/>
      <c r="AU658" s="52"/>
      <c r="AV658" s="52"/>
      <c r="AW658" s="52"/>
    </row>
    <row r="659" spans="1:49" ht="13" x14ac:dyDescent="0.3">
      <c r="A659" s="23">
        <f>'4JSON'!A653</f>
        <v>94205</v>
      </c>
      <c r="B659" s="20" t="str">
        <f>'4JSON'!B653</f>
        <v>Machine Operators, Electrical Apparatus Manufacturing</v>
      </c>
      <c r="C659" s="24" t="str">
        <f>UPPER('4JSON'!D653)</f>
        <v>MOI</v>
      </c>
      <c r="D659" s="24"/>
      <c r="E659" s="24"/>
      <c r="F659" s="24"/>
      <c r="G659" s="24"/>
      <c r="H659" s="24"/>
      <c r="I659" s="24"/>
      <c r="J659" s="24"/>
      <c r="K659" s="24"/>
      <c r="L659" s="24"/>
      <c r="M659" s="53"/>
      <c r="N659" s="56"/>
      <c r="P659" s="51"/>
      <c r="Q659" s="51"/>
      <c r="S659" s="51"/>
      <c r="T659" s="51"/>
      <c r="AF659" s="51"/>
      <c r="AG659" s="51"/>
      <c r="AH659" s="51"/>
      <c r="AI659" s="52"/>
      <c r="AJ659" s="52"/>
      <c r="AK659" s="52"/>
      <c r="AL659" s="51"/>
      <c r="AM659" s="51"/>
      <c r="AN659" s="51"/>
      <c r="AO659" s="52"/>
      <c r="AP659" s="52"/>
      <c r="AQ659" s="52"/>
      <c r="AR659" s="51"/>
      <c r="AS659" s="51"/>
      <c r="AT659" s="51"/>
      <c r="AU659" s="52"/>
      <c r="AV659" s="52"/>
      <c r="AW659" s="52"/>
    </row>
    <row r="660" spans="1:49" ht="13" x14ac:dyDescent="0.3">
      <c r="A660" s="23">
        <f>'4JSON'!A654</f>
        <v>75101</v>
      </c>
      <c r="B660" s="20" t="str">
        <f>'4JSON'!B654</f>
        <v>Material Handlers (Manual)</v>
      </c>
      <c r="C660" s="24" t="str">
        <f>UPPER('4JSON'!D654)</f>
        <v>MOI</v>
      </c>
      <c r="D660" s="24"/>
      <c r="E660" s="24"/>
      <c r="F660" s="24"/>
      <c r="G660" s="24"/>
      <c r="H660" s="24"/>
      <c r="I660" s="24"/>
      <c r="J660" s="24"/>
      <c r="K660" s="24"/>
      <c r="L660" s="24"/>
      <c r="M660" s="53"/>
      <c r="N660" s="56"/>
      <c r="P660" s="51"/>
      <c r="Q660" s="51"/>
      <c r="S660" s="51"/>
      <c r="T660" s="51"/>
      <c r="AF660" s="51"/>
      <c r="AG660" s="51"/>
      <c r="AH660" s="51"/>
      <c r="AI660" s="52"/>
      <c r="AJ660" s="52"/>
      <c r="AK660" s="52"/>
      <c r="AL660" s="51"/>
      <c r="AM660" s="51"/>
      <c r="AN660" s="51"/>
      <c r="AO660" s="52"/>
      <c r="AP660" s="52"/>
      <c r="AQ660" s="52"/>
      <c r="AR660" s="51"/>
      <c r="AS660" s="51"/>
      <c r="AT660" s="51"/>
      <c r="AU660" s="52"/>
      <c r="AV660" s="52"/>
      <c r="AW660" s="52"/>
    </row>
    <row r="661" spans="1:49" ht="13" x14ac:dyDescent="0.3">
      <c r="A661" s="23">
        <f>'4JSON'!A655</f>
        <v>33101</v>
      </c>
      <c r="B661" s="20" t="str">
        <f>'4JSON'!B655</f>
        <v>Medical Laboratory Technicians</v>
      </c>
      <c r="C661" s="24" t="str">
        <f>UPPER('4JSON'!D655)</f>
        <v>MOI</v>
      </c>
      <c r="D661" s="24"/>
      <c r="E661" s="24"/>
      <c r="F661" s="24"/>
      <c r="G661" s="24"/>
      <c r="H661" s="24"/>
      <c r="I661" s="24"/>
      <c r="J661" s="24"/>
      <c r="K661" s="24"/>
      <c r="L661" s="24"/>
      <c r="M661" s="53"/>
      <c r="N661" s="56"/>
      <c r="P661" s="51"/>
      <c r="Q661" s="51"/>
      <c r="S661" s="51"/>
      <c r="T661" s="51"/>
      <c r="AF661" s="51"/>
      <c r="AG661" s="51"/>
      <c r="AH661" s="51"/>
      <c r="AI661" s="52"/>
      <c r="AJ661" s="52"/>
      <c r="AK661" s="52"/>
      <c r="AL661" s="51"/>
      <c r="AM661" s="51"/>
      <c r="AN661" s="51"/>
      <c r="AO661" s="52"/>
      <c r="AP661" s="52"/>
      <c r="AQ661" s="52"/>
      <c r="AR661" s="51"/>
      <c r="AS661" s="51"/>
      <c r="AT661" s="51"/>
      <c r="AU661" s="52"/>
      <c r="AV661" s="52"/>
      <c r="AW661" s="52"/>
    </row>
    <row r="662" spans="1:49" ht="13" x14ac:dyDescent="0.3">
      <c r="A662" s="23">
        <f>'4JSON'!A656</f>
        <v>12110</v>
      </c>
      <c r="B662" s="20" t="str">
        <f>'4JSON'!B656</f>
        <v>Medical Transcriptionists</v>
      </c>
      <c r="C662" s="24" t="str">
        <f>UPPER('4JSON'!D656)</f>
        <v>MOI</v>
      </c>
      <c r="D662" s="24"/>
      <c r="E662" s="24"/>
      <c r="F662" s="24"/>
      <c r="G662" s="24"/>
      <c r="H662" s="24"/>
      <c r="I662" s="24"/>
      <c r="J662" s="24"/>
      <c r="K662" s="24"/>
      <c r="L662" s="24"/>
      <c r="M662" s="53"/>
      <c r="N662" s="56"/>
      <c r="P662" s="51"/>
      <c r="Q662" s="51"/>
      <c r="S662" s="51"/>
      <c r="T662" s="51"/>
      <c r="AF662" s="51"/>
      <c r="AG662" s="51"/>
      <c r="AH662" s="51"/>
      <c r="AI662" s="52"/>
      <c r="AJ662" s="52"/>
      <c r="AK662" s="52"/>
      <c r="AL662" s="51"/>
      <c r="AM662" s="51"/>
      <c r="AN662" s="51"/>
      <c r="AO662" s="52"/>
      <c r="AP662" s="52"/>
      <c r="AQ662" s="52"/>
      <c r="AR662" s="51"/>
      <c r="AS662" s="51"/>
      <c r="AT662" s="51"/>
      <c r="AU662" s="52"/>
      <c r="AV662" s="52"/>
      <c r="AW662" s="52"/>
    </row>
    <row r="663" spans="1:49" ht="13" x14ac:dyDescent="0.3">
      <c r="A663" s="23">
        <f>'4JSON'!A657</f>
        <v>85110</v>
      </c>
      <c r="B663" s="20" t="str">
        <f>'4JSON'!B657</f>
        <v>Mine Labourers</v>
      </c>
      <c r="C663" s="24" t="str">
        <f>UPPER('4JSON'!D657)</f>
        <v>MOI</v>
      </c>
      <c r="D663" s="24"/>
      <c r="E663" s="24"/>
      <c r="F663" s="24"/>
      <c r="G663" s="24"/>
      <c r="H663" s="24"/>
      <c r="I663" s="24"/>
      <c r="J663" s="24"/>
      <c r="K663" s="24"/>
      <c r="L663" s="24"/>
      <c r="M663" s="53"/>
      <c r="N663" s="56"/>
      <c r="P663" s="51"/>
      <c r="Q663" s="51"/>
      <c r="S663" s="51"/>
      <c r="T663" s="51"/>
      <c r="AF663" s="51"/>
      <c r="AG663" s="51"/>
      <c r="AH663" s="51"/>
      <c r="AI663" s="52"/>
      <c r="AJ663" s="52"/>
      <c r="AK663" s="52"/>
      <c r="AL663" s="51"/>
      <c r="AM663" s="51"/>
      <c r="AN663" s="51"/>
      <c r="AO663" s="52"/>
      <c r="AP663" s="52"/>
      <c r="AQ663" s="52"/>
      <c r="AR663" s="51"/>
      <c r="AS663" s="51"/>
      <c r="AT663" s="51"/>
      <c r="AU663" s="52"/>
      <c r="AV663" s="52"/>
      <c r="AW663" s="52"/>
    </row>
    <row r="664" spans="1:49" ht="13" x14ac:dyDescent="0.3">
      <c r="A664" s="23">
        <f>'4JSON'!A658</f>
        <v>94111</v>
      </c>
      <c r="B664" s="20" t="str">
        <f>'4JSON'!B658</f>
        <v>Mixing Machine Operators - Plastics Processing</v>
      </c>
      <c r="C664" s="24" t="str">
        <f>UPPER('4JSON'!D658)</f>
        <v>MOI</v>
      </c>
      <c r="D664" s="24"/>
      <c r="E664" s="24"/>
      <c r="F664" s="24"/>
      <c r="G664" s="24"/>
      <c r="H664" s="24"/>
      <c r="I664" s="24"/>
      <c r="J664" s="24"/>
      <c r="K664" s="24"/>
      <c r="L664" s="24"/>
      <c r="M664" s="53"/>
      <c r="N664" s="56"/>
      <c r="P664" s="51"/>
      <c r="Q664" s="51"/>
      <c r="S664" s="51"/>
      <c r="T664" s="51"/>
      <c r="AF664" s="51"/>
      <c r="AG664" s="51"/>
      <c r="AH664" s="51"/>
      <c r="AI664" s="52"/>
      <c r="AJ664" s="52"/>
      <c r="AK664" s="52"/>
      <c r="AL664" s="51"/>
      <c r="AM664" s="51"/>
      <c r="AN664" s="51"/>
      <c r="AO664" s="52"/>
      <c r="AP664" s="52"/>
      <c r="AQ664" s="52"/>
      <c r="AR664" s="51"/>
      <c r="AS664" s="51"/>
      <c r="AT664" s="51"/>
      <c r="AU664" s="52"/>
      <c r="AV664" s="52"/>
      <c r="AW664" s="52"/>
    </row>
    <row r="665" spans="1:49" ht="13" x14ac:dyDescent="0.3">
      <c r="A665" s="23">
        <f>'4JSON'!A659</f>
        <v>85103</v>
      </c>
      <c r="B665" s="20" t="str">
        <f>'4JSON'!B659</f>
        <v>Nursery and Greenhouse Workers</v>
      </c>
      <c r="C665" s="24" t="str">
        <f>UPPER('4JSON'!D659)</f>
        <v>MOI</v>
      </c>
      <c r="D665" s="24"/>
      <c r="E665" s="24"/>
      <c r="F665" s="24"/>
      <c r="G665" s="24"/>
      <c r="H665" s="24"/>
      <c r="I665" s="24"/>
      <c r="J665" s="24"/>
      <c r="K665" s="24"/>
      <c r="L665" s="24"/>
      <c r="M665" s="53"/>
      <c r="N665" s="56"/>
      <c r="P665" s="51"/>
      <c r="Q665" s="51"/>
      <c r="S665" s="51"/>
      <c r="T665" s="51"/>
      <c r="AF665" s="51"/>
      <c r="AG665" s="51"/>
      <c r="AH665" s="51"/>
      <c r="AI665" s="52"/>
      <c r="AJ665" s="52"/>
      <c r="AK665" s="52"/>
      <c r="AL665" s="51"/>
      <c r="AM665" s="51"/>
      <c r="AN665" s="51"/>
      <c r="AO665" s="52"/>
      <c r="AP665" s="52"/>
      <c r="AQ665" s="52"/>
      <c r="AR665" s="51"/>
      <c r="AS665" s="51"/>
      <c r="AT665" s="51"/>
      <c r="AU665" s="52"/>
      <c r="AV665" s="52"/>
      <c r="AW665" s="52"/>
    </row>
    <row r="666" spans="1:49" ht="13" x14ac:dyDescent="0.3">
      <c r="A666" s="23">
        <f>'4JSON'!A660</f>
        <v>85111</v>
      </c>
      <c r="B666" s="20" t="str">
        <f>'4JSON'!B660</f>
        <v>Oil and Gas Drilling, Servicing and Related Labourers</v>
      </c>
      <c r="C666" s="24" t="str">
        <f>UPPER('4JSON'!D660)</f>
        <v>MOI</v>
      </c>
      <c r="D666" s="24"/>
      <c r="E666" s="24"/>
      <c r="F666" s="24"/>
      <c r="G666" s="24"/>
      <c r="H666" s="24"/>
      <c r="I666" s="24"/>
      <c r="J666" s="24"/>
      <c r="K666" s="24"/>
      <c r="L666" s="24"/>
      <c r="M666" s="53"/>
      <c r="N666" s="56"/>
      <c r="P666" s="51"/>
      <c r="Q666" s="51"/>
      <c r="S666" s="51"/>
      <c r="T666" s="51"/>
      <c r="AF666" s="51"/>
      <c r="AG666" s="51"/>
      <c r="AH666" s="51"/>
      <c r="AI666" s="52"/>
      <c r="AJ666" s="52"/>
      <c r="AK666" s="52"/>
      <c r="AL666" s="51"/>
      <c r="AM666" s="51"/>
      <c r="AN666" s="51"/>
      <c r="AO666" s="52"/>
      <c r="AP666" s="52"/>
      <c r="AQ666" s="52"/>
      <c r="AR666" s="51"/>
      <c r="AS666" s="51"/>
      <c r="AT666" s="51"/>
      <c r="AU666" s="52"/>
      <c r="AV666" s="52"/>
      <c r="AW666" s="52"/>
    </row>
    <row r="667" spans="1:49" ht="13" x14ac:dyDescent="0.3">
      <c r="A667" s="23">
        <f>'4JSON'!A661</f>
        <v>95109</v>
      </c>
      <c r="B667" s="20" t="str">
        <f>'4JSON'!B661</f>
        <v>Other Labourers in Processing, Manufacturing and Utilities</v>
      </c>
      <c r="C667" s="24" t="str">
        <f>UPPER('4JSON'!D661)</f>
        <v>MOI</v>
      </c>
      <c r="D667" s="24"/>
      <c r="E667" s="24"/>
      <c r="F667" s="24"/>
      <c r="G667" s="24"/>
      <c r="H667" s="24"/>
      <c r="I667" s="24"/>
      <c r="J667" s="24"/>
      <c r="K667" s="24"/>
      <c r="L667" s="24"/>
      <c r="M667" s="53"/>
      <c r="N667" s="56"/>
      <c r="P667" s="51"/>
      <c r="Q667" s="51"/>
      <c r="S667" s="51"/>
      <c r="T667" s="51"/>
      <c r="AF667" s="51"/>
      <c r="AG667" s="51"/>
      <c r="AH667" s="51"/>
      <c r="AI667" s="52"/>
      <c r="AJ667" s="52"/>
      <c r="AK667" s="52"/>
      <c r="AL667" s="51"/>
      <c r="AM667" s="51"/>
      <c r="AN667" s="51"/>
      <c r="AO667" s="52"/>
      <c r="AP667" s="52"/>
      <c r="AQ667" s="52"/>
      <c r="AR667" s="51"/>
      <c r="AS667" s="51"/>
      <c r="AT667" s="51"/>
      <c r="AU667" s="52"/>
      <c r="AV667" s="52"/>
      <c r="AW667" s="52"/>
    </row>
    <row r="668" spans="1:49" ht="13" x14ac:dyDescent="0.3">
      <c r="A668" s="23">
        <f>'4JSON'!A662</f>
        <v>94123</v>
      </c>
      <c r="B668" s="20" t="str">
        <f>'4JSON'!B662</f>
        <v>Other Wood Products Inspectors</v>
      </c>
      <c r="C668" s="24" t="str">
        <f>UPPER('4JSON'!D662)</f>
        <v>MOI</v>
      </c>
      <c r="D668" s="24"/>
      <c r="E668" s="24"/>
      <c r="F668" s="24"/>
      <c r="G668" s="24"/>
      <c r="H668" s="24"/>
      <c r="I668" s="24"/>
      <c r="J668" s="24"/>
      <c r="K668" s="24"/>
      <c r="L668" s="24"/>
      <c r="M668" s="53"/>
      <c r="N668" s="56"/>
      <c r="P668" s="51"/>
      <c r="Q668" s="51"/>
      <c r="S668" s="51"/>
      <c r="T668" s="51"/>
      <c r="AF668" s="51"/>
      <c r="AG668" s="51"/>
      <c r="AH668" s="51"/>
      <c r="AI668" s="52"/>
      <c r="AJ668" s="52"/>
      <c r="AK668" s="52"/>
      <c r="AL668" s="51"/>
      <c r="AM668" s="51"/>
      <c r="AN668" s="51"/>
      <c r="AO668" s="52"/>
      <c r="AP668" s="52"/>
      <c r="AQ668" s="52"/>
      <c r="AR668" s="51"/>
      <c r="AS668" s="51"/>
      <c r="AT668" s="51"/>
      <c r="AU668" s="52"/>
      <c r="AV668" s="52"/>
      <c r="AW668" s="52"/>
    </row>
    <row r="669" spans="1:49" ht="13" x14ac:dyDescent="0.3">
      <c r="A669" s="23">
        <f>'4JSON'!A663</f>
        <v>73112</v>
      </c>
      <c r="B669" s="20" t="str">
        <f>'4JSON'!B663</f>
        <v>Painters and Decorators</v>
      </c>
      <c r="C669" s="24" t="str">
        <f>UPPER('4JSON'!D663)</f>
        <v>MOI</v>
      </c>
      <c r="D669" s="24"/>
      <c r="E669" s="24"/>
      <c r="F669" s="24"/>
      <c r="G669" s="24"/>
      <c r="H669" s="24"/>
      <c r="I669" s="24"/>
      <c r="J669" s="24"/>
      <c r="K669" s="24"/>
      <c r="L669" s="24"/>
      <c r="M669" s="53"/>
      <c r="N669" s="56"/>
      <c r="P669" s="51"/>
      <c r="Q669" s="51"/>
      <c r="S669" s="51"/>
      <c r="T669" s="51"/>
      <c r="AF669" s="51"/>
      <c r="AG669" s="51"/>
      <c r="AH669" s="51"/>
      <c r="AI669" s="52"/>
      <c r="AJ669" s="52"/>
      <c r="AK669" s="52"/>
      <c r="AL669" s="51"/>
      <c r="AM669" s="51"/>
      <c r="AN669" s="51"/>
      <c r="AO669" s="52"/>
      <c r="AP669" s="52"/>
      <c r="AQ669" s="52"/>
      <c r="AR669" s="51"/>
      <c r="AS669" s="51"/>
      <c r="AT669" s="51"/>
      <c r="AU669" s="52"/>
      <c r="AV669" s="52"/>
      <c r="AW669" s="52"/>
    </row>
    <row r="670" spans="1:49" ht="13" x14ac:dyDescent="0.3">
      <c r="A670" s="23">
        <f>'4JSON'!A664</f>
        <v>94122</v>
      </c>
      <c r="B670" s="20" t="str">
        <f>'4JSON'!B664</f>
        <v>Paper Converting Machine Operators</v>
      </c>
      <c r="C670" s="24" t="str">
        <f>UPPER('4JSON'!D664)</f>
        <v>MOI</v>
      </c>
      <c r="D670" s="24"/>
      <c r="E670" s="24"/>
      <c r="F670" s="24"/>
      <c r="G670" s="24"/>
      <c r="H670" s="24"/>
      <c r="I670" s="24"/>
      <c r="J670" s="24"/>
      <c r="K670" s="24"/>
      <c r="L670" s="24"/>
      <c r="M670" s="53"/>
      <c r="N670" s="56"/>
      <c r="P670" s="51"/>
      <c r="Q670" s="51"/>
      <c r="S670" s="51"/>
      <c r="T670" s="51"/>
      <c r="AF670" s="51"/>
      <c r="AG670" s="51"/>
      <c r="AH670" s="51"/>
      <c r="AI670" s="52"/>
      <c r="AJ670" s="52"/>
      <c r="AK670" s="52"/>
      <c r="AL670" s="51"/>
      <c r="AM670" s="51"/>
      <c r="AN670" s="51"/>
      <c r="AO670" s="52"/>
      <c r="AP670" s="52"/>
      <c r="AQ670" s="52"/>
      <c r="AR670" s="51"/>
      <c r="AS670" s="51"/>
      <c r="AT670" s="51"/>
      <c r="AU670" s="52"/>
      <c r="AV670" s="52"/>
      <c r="AW670" s="52"/>
    </row>
    <row r="671" spans="1:49" ht="13" x14ac:dyDescent="0.3">
      <c r="A671" s="23">
        <f>'4JSON'!A665</f>
        <v>73102</v>
      </c>
      <c r="B671" s="20" t="str">
        <f>'4JSON'!B665</f>
        <v>Plasterers</v>
      </c>
      <c r="C671" s="24" t="str">
        <f>UPPER('4JSON'!D665)</f>
        <v>MOI</v>
      </c>
      <c r="D671" s="24"/>
      <c r="E671" s="24"/>
      <c r="F671" s="24"/>
      <c r="G671" s="24"/>
      <c r="H671" s="24"/>
      <c r="I671" s="24"/>
      <c r="J671" s="24"/>
      <c r="K671" s="24"/>
      <c r="L671" s="24"/>
      <c r="M671" s="53"/>
      <c r="N671" s="56"/>
      <c r="P671" s="51"/>
      <c r="Q671" s="51"/>
      <c r="S671" s="51"/>
      <c r="T671" s="51"/>
      <c r="AF671" s="51"/>
      <c r="AG671" s="51"/>
      <c r="AH671" s="51"/>
      <c r="AI671" s="52"/>
      <c r="AJ671" s="52"/>
      <c r="AK671" s="52"/>
      <c r="AL671" s="51"/>
      <c r="AM671" s="51"/>
      <c r="AN671" s="51"/>
      <c r="AO671" s="52"/>
      <c r="AP671" s="52"/>
      <c r="AQ671" s="52"/>
      <c r="AR671" s="51"/>
      <c r="AS671" s="51"/>
      <c r="AT671" s="51"/>
      <c r="AU671" s="52"/>
      <c r="AV671" s="52"/>
      <c r="AW671" s="52"/>
    </row>
    <row r="672" spans="1:49" ht="13" x14ac:dyDescent="0.3">
      <c r="A672" s="23">
        <f>'4JSON'!A666</f>
        <v>94212</v>
      </c>
      <c r="B672" s="20" t="str">
        <f>'4JSON'!B666</f>
        <v>Plastics Products Inspectors</v>
      </c>
      <c r="C672" s="24" t="str">
        <f>UPPER('4JSON'!D666)</f>
        <v>MOI</v>
      </c>
      <c r="D672" s="24"/>
      <c r="E672" s="24"/>
      <c r="F672" s="24"/>
      <c r="G672" s="24"/>
      <c r="H672" s="24"/>
      <c r="I672" s="24"/>
      <c r="J672" s="24"/>
      <c r="K672" s="24"/>
      <c r="L672" s="24"/>
      <c r="M672" s="53"/>
      <c r="N672" s="56"/>
      <c r="P672" s="51"/>
      <c r="Q672" s="51"/>
      <c r="S672" s="51"/>
      <c r="T672" s="51"/>
      <c r="AF672" s="51"/>
      <c r="AG672" s="51"/>
      <c r="AH672" s="51"/>
      <c r="AI672" s="52"/>
      <c r="AJ672" s="52"/>
      <c r="AK672" s="52"/>
      <c r="AL672" s="51"/>
      <c r="AM672" s="51"/>
      <c r="AN672" s="51"/>
      <c r="AO672" s="52"/>
      <c r="AP672" s="52"/>
      <c r="AQ672" s="52"/>
      <c r="AR672" s="51"/>
      <c r="AS672" s="51"/>
      <c r="AT672" s="51"/>
      <c r="AU672" s="52"/>
      <c r="AV672" s="52"/>
      <c r="AW672" s="52"/>
    </row>
    <row r="673" spans="1:49" ht="13" x14ac:dyDescent="0.3">
      <c r="A673" s="23">
        <f>'4JSON'!A667</f>
        <v>94151</v>
      </c>
      <c r="B673" s="20" t="str">
        <f>'4JSON'!B667</f>
        <v>Pre-flight Operators</v>
      </c>
      <c r="C673" s="24" t="str">
        <f>UPPER('4JSON'!D667)</f>
        <v>MOI</v>
      </c>
      <c r="D673" s="24"/>
      <c r="E673" s="24"/>
      <c r="F673" s="24"/>
      <c r="G673" s="24"/>
      <c r="H673" s="24"/>
      <c r="I673" s="24"/>
      <c r="J673" s="24"/>
      <c r="K673" s="24"/>
      <c r="L673" s="24"/>
      <c r="M673" s="53"/>
      <c r="N673" s="56"/>
      <c r="P673" s="51"/>
      <c r="Q673" s="51"/>
      <c r="S673" s="51"/>
      <c r="T673" s="51"/>
      <c r="AF673" s="51"/>
      <c r="AG673" s="51"/>
      <c r="AH673" s="51"/>
      <c r="AI673" s="52"/>
      <c r="AJ673" s="52"/>
      <c r="AK673" s="52"/>
      <c r="AL673" s="51"/>
      <c r="AM673" s="51"/>
      <c r="AN673" s="51"/>
      <c r="AO673" s="52"/>
      <c r="AP673" s="52"/>
      <c r="AQ673" s="52"/>
      <c r="AR673" s="51"/>
      <c r="AS673" s="51"/>
      <c r="AT673" s="51"/>
      <c r="AU673" s="52"/>
      <c r="AV673" s="52"/>
      <c r="AW673" s="52"/>
    </row>
    <row r="674" spans="1:49" ht="13" x14ac:dyDescent="0.3">
      <c r="A674" s="23">
        <f>'4JSON'!A668</f>
        <v>73110</v>
      </c>
      <c r="B674" s="20" t="str">
        <f>'4JSON'!B668</f>
        <v>Roofers</v>
      </c>
      <c r="C674" s="24" t="str">
        <f>UPPER('4JSON'!D668)</f>
        <v>MOI</v>
      </c>
      <c r="D674" s="24"/>
      <c r="E674" s="24"/>
      <c r="F674" s="24"/>
      <c r="G674" s="24"/>
      <c r="H674" s="24"/>
      <c r="I674" s="24"/>
      <c r="J674" s="24"/>
      <c r="K674" s="24"/>
      <c r="L674" s="24"/>
      <c r="M674" s="53"/>
      <c r="N674" s="56"/>
      <c r="P674" s="51"/>
      <c r="Q674" s="51"/>
      <c r="S674" s="51"/>
      <c r="T674" s="51"/>
      <c r="AF674" s="51"/>
      <c r="AG674" s="51"/>
      <c r="AH674" s="51"/>
      <c r="AI674" s="52"/>
      <c r="AJ674" s="52"/>
      <c r="AK674" s="52"/>
      <c r="AL674" s="51"/>
      <c r="AM674" s="51"/>
      <c r="AN674" s="51"/>
      <c r="AO674" s="52"/>
      <c r="AP674" s="52"/>
      <c r="AQ674" s="52"/>
      <c r="AR674" s="51"/>
      <c r="AS674" s="51"/>
      <c r="AT674" s="51"/>
      <c r="AU674" s="52"/>
      <c r="AV674" s="52"/>
      <c r="AW674" s="52"/>
    </row>
    <row r="675" spans="1:49" ht="13" x14ac:dyDescent="0.3">
      <c r="A675" s="23">
        <f>'4JSON'!A669</f>
        <v>73110</v>
      </c>
      <c r="B675" s="20" t="str">
        <f>'4JSON'!B669</f>
        <v>Shinglers</v>
      </c>
      <c r="C675" s="24" t="str">
        <f>UPPER('4JSON'!D669)</f>
        <v>MOI</v>
      </c>
      <c r="D675" s="24"/>
      <c r="E675" s="24"/>
      <c r="F675" s="24"/>
      <c r="G675" s="24"/>
      <c r="H675" s="24"/>
      <c r="I675" s="24"/>
      <c r="J675" s="24"/>
      <c r="K675" s="24"/>
      <c r="L675" s="24"/>
      <c r="M675" s="53"/>
      <c r="N675" s="56"/>
      <c r="P675" s="51"/>
      <c r="Q675" s="51"/>
      <c r="S675" s="51"/>
      <c r="T675" s="51"/>
      <c r="AF675" s="51"/>
      <c r="AG675" s="51"/>
      <c r="AH675" s="51"/>
      <c r="AI675" s="52"/>
      <c r="AJ675" s="52"/>
      <c r="AK675" s="52"/>
      <c r="AL675" s="51"/>
      <c r="AM675" s="51"/>
      <c r="AN675" s="51"/>
      <c r="AO675" s="52"/>
      <c r="AP675" s="52"/>
      <c r="AQ675" s="52"/>
      <c r="AR675" s="51"/>
      <c r="AS675" s="51"/>
      <c r="AT675" s="51"/>
      <c r="AU675" s="52"/>
      <c r="AV675" s="52"/>
      <c r="AW675" s="52"/>
    </row>
    <row r="676" spans="1:49" ht="13" x14ac:dyDescent="0.3">
      <c r="A676" s="23">
        <f>'4JSON'!A670</f>
        <v>22222</v>
      </c>
      <c r="B676" s="20" t="str">
        <f>'4JSON'!B670</f>
        <v>Systems Testing Technicians</v>
      </c>
      <c r="C676" s="24" t="str">
        <f>UPPER('4JSON'!D670)</f>
        <v>MOI</v>
      </c>
      <c r="D676" s="24"/>
      <c r="E676" s="24"/>
      <c r="F676" s="24"/>
      <c r="G676" s="24"/>
      <c r="H676" s="24"/>
      <c r="I676" s="24"/>
      <c r="J676" s="24"/>
      <c r="K676" s="24"/>
      <c r="L676" s="24"/>
      <c r="M676" s="53"/>
      <c r="N676" s="56"/>
      <c r="P676" s="51"/>
      <c r="Q676" s="51"/>
      <c r="S676" s="51"/>
      <c r="T676" s="51"/>
      <c r="AF676" s="51"/>
      <c r="AG676" s="51"/>
      <c r="AH676" s="51"/>
      <c r="AI676" s="52"/>
      <c r="AJ676" s="52"/>
      <c r="AK676" s="52"/>
      <c r="AL676" s="51"/>
      <c r="AM676" s="51"/>
      <c r="AN676" s="51"/>
      <c r="AO676" s="52"/>
      <c r="AP676" s="52"/>
      <c r="AQ676" s="52"/>
      <c r="AR676" s="51"/>
      <c r="AS676" s="51"/>
      <c r="AT676" s="51"/>
      <c r="AU676" s="52"/>
      <c r="AV676" s="52"/>
      <c r="AW676" s="52"/>
    </row>
    <row r="677" spans="1:49" ht="13" x14ac:dyDescent="0.3">
      <c r="A677" s="23">
        <f>'4JSON'!A671</f>
        <v>94130</v>
      </c>
      <c r="B677" s="20" t="str">
        <f>'4JSON'!B671</f>
        <v>Textile Fibre and Yarn Preparation Machine Operators</v>
      </c>
      <c r="C677" s="24" t="str">
        <f>UPPER('4JSON'!D671)</f>
        <v>MOI</v>
      </c>
      <c r="D677" s="24"/>
      <c r="E677" s="24"/>
      <c r="F677" s="24"/>
      <c r="G677" s="24"/>
      <c r="H677" s="24"/>
      <c r="I677" s="24"/>
      <c r="J677" s="24"/>
      <c r="K677" s="24"/>
      <c r="L677" s="24"/>
      <c r="M677" s="53"/>
      <c r="N677" s="56"/>
      <c r="P677" s="51"/>
      <c r="Q677" s="51"/>
      <c r="S677" s="51"/>
      <c r="T677" s="51"/>
      <c r="AF677" s="51"/>
      <c r="AG677" s="51"/>
      <c r="AH677" s="51"/>
      <c r="AI677" s="52"/>
      <c r="AJ677" s="52"/>
      <c r="AK677" s="52"/>
      <c r="AL677" s="51"/>
      <c r="AM677" s="51"/>
      <c r="AN677" s="51"/>
      <c r="AO677" s="52"/>
      <c r="AP677" s="52"/>
      <c r="AQ677" s="52"/>
      <c r="AR677" s="51"/>
      <c r="AS677" s="51"/>
      <c r="AT677" s="51"/>
      <c r="AU677" s="52"/>
      <c r="AV677" s="52"/>
      <c r="AW677" s="52"/>
    </row>
    <row r="678" spans="1:49" ht="13" x14ac:dyDescent="0.3">
      <c r="A678" s="23">
        <f>'4JSON'!A672</f>
        <v>94140</v>
      </c>
      <c r="B678" s="20" t="str">
        <f>'4JSON'!B672</f>
        <v>Tobacco Processing Machine Operators</v>
      </c>
      <c r="C678" s="24" t="str">
        <f>UPPER('4JSON'!D672)</f>
        <v>MOI</v>
      </c>
      <c r="D678" s="24"/>
      <c r="E678" s="24"/>
      <c r="F678" s="24"/>
      <c r="G678" s="24"/>
      <c r="H678" s="24"/>
      <c r="I678" s="24"/>
      <c r="J678" s="24"/>
      <c r="K678" s="24"/>
      <c r="L678" s="24"/>
      <c r="M678" s="53"/>
      <c r="N678" s="56"/>
      <c r="P678" s="51"/>
      <c r="Q678" s="51"/>
      <c r="S678" s="51"/>
      <c r="T678" s="51"/>
      <c r="AF678" s="51"/>
      <c r="AG678" s="51"/>
      <c r="AH678" s="51"/>
      <c r="AI678" s="52"/>
      <c r="AJ678" s="52"/>
      <c r="AK678" s="52"/>
      <c r="AL678" s="51"/>
      <c r="AM678" s="51"/>
      <c r="AN678" s="51"/>
      <c r="AO678" s="52"/>
      <c r="AP678" s="52"/>
      <c r="AQ678" s="52"/>
      <c r="AR678" s="51"/>
      <c r="AS678" s="51"/>
      <c r="AT678" s="51"/>
      <c r="AU678" s="52"/>
      <c r="AV678" s="52"/>
      <c r="AW678" s="52"/>
    </row>
    <row r="679" spans="1:49" ht="13" x14ac:dyDescent="0.3">
      <c r="A679" s="23">
        <f>'4JSON'!A673</f>
        <v>14112</v>
      </c>
      <c r="B679" s="20" t="str">
        <f>'4JSON'!B673</f>
        <v>Typesetting Input Operators</v>
      </c>
      <c r="C679" s="24" t="str">
        <f>UPPER('4JSON'!D673)</f>
        <v>MOI</v>
      </c>
      <c r="D679" s="24"/>
      <c r="E679" s="24"/>
      <c r="F679" s="24"/>
      <c r="G679" s="24"/>
      <c r="H679" s="24"/>
      <c r="I679" s="24"/>
      <c r="J679" s="24"/>
      <c r="K679" s="24"/>
      <c r="L679" s="24"/>
      <c r="M679" s="53"/>
      <c r="N679" s="56"/>
      <c r="P679" s="51"/>
      <c r="Q679" s="51"/>
      <c r="S679" s="51"/>
      <c r="T679" s="51"/>
      <c r="AF679" s="51"/>
      <c r="AG679" s="51"/>
      <c r="AH679" s="51"/>
      <c r="AI679" s="52"/>
      <c r="AJ679" s="52"/>
      <c r="AK679" s="52"/>
      <c r="AL679" s="51"/>
      <c r="AM679" s="51"/>
      <c r="AN679" s="51"/>
      <c r="AO679" s="52"/>
      <c r="AP679" s="52"/>
      <c r="AQ679" s="52"/>
      <c r="AR679" s="51"/>
      <c r="AS679" s="51"/>
      <c r="AT679" s="51"/>
      <c r="AU679" s="52"/>
      <c r="AV679" s="52"/>
      <c r="AW679" s="52"/>
    </row>
    <row r="680" spans="1:49" ht="13" x14ac:dyDescent="0.3">
      <c r="A680" s="23">
        <f>'4JSON'!A674</f>
        <v>14112</v>
      </c>
      <c r="B680" s="20" t="str">
        <f>'4JSON'!B674</f>
        <v>Typesetting Output Operators</v>
      </c>
      <c r="C680" s="24" t="str">
        <f>UPPER('4JSON'!D674)</f>
        <v>MOI</v>
      </c>
      <c r="D680" s="24"/>
      <c r="E680" s="24"/>
      <c r="F680" s="24"/>
      <c r="G680" s="24"/>
      <c r="H680" s="24"/>
      <c r="I680" s="24"/>
      <c r="J680" s="24"/>
      <c r="K680" s="24"/>
      <c r="L680" s="24"/>
      <c r="M680" s="53"/>
      <c r="N680" s="56"/>
      <c r="P680" s="51"/>
      <c r="Q680" s="51"/>
      <c r="S680" s="51"/>
      <c r="T680" s="51"/>
      <c r="AF680" s="51"/>
      <c r="AG680" s="51"/>
      <c r="AH680" s="51"/>
      <c r="AI680" s="52"/>
      <c r="AJ680" s="52"/>
      <c r="AK680" s="52"/>
      <c r="AL680" s="51"/>
      <c r="AM680" s="51"/>
      <c r="AN680" s="51"/>
      <c r="AO680" s="52"/>
      <c r="AP680" s="52"/>
      <c r="AQ680" s="52"/>
      <c r="AR680" s="51"/>
      <c r="AS680" s="51"/>
      <c r="AT680" s="51"/>
      <c r="AU680" s="52"/>
      <c r="AV680" s="52"/>
      <c r="AW680" s="52"/>
    </row>
    <row r="681" spans="1:49" ht="13" x14ac:dyDescent="0.3">
      <c r="A681" s="23">
        <f>'4JSON'!A675</f>
        <v>74204</v>
      </c>
      <c r="B681" s="20" t="str">
        <f>'4JSON'!B675</f>
        <v>Waterworks Maintenance Workers</v>
      </c>
      <c r="C681" s="24" t="str">
        <f>UPPER('4JSON'!D675)</f>
        <v>MOI</v>
      </c>
      <c r="D681" s="24"/>
      <c r="E681" s="24"/>
      <c r="F681" s="24"/>
      <c r="G681" s="24"/>
      <c r="H681" s="24"/>
      <c r="I681" s="24"/>
      <c r="J681" s="24"/>
      <c r="K681" s="24"/>
      <c r="L681" s="24"/>
      <c r="M681" s="53"/>
      <c r="N681" s="56"/>
      <c r="P681" s="51"/>
      <c r="Q681" s="51"/>
      <c r="S681" s="51"/>
      <c r="T681" s="51"/>
      <c r="AF681" s="51"/>
      <c r="AG681" s="51"/>
      <c r="AH681" s="51"/>
      <c r="AI681" s="52"/>
      <c r="AJ681" s="52"/>
      <c r="AK681" s="52"/>
      <c r="AL681" s="51"/>
      <c r="AM681" s="51"/>
      <c r="AN681" s="51"/>
      <c r="AO681" s="52"/>
      <c r="AP681" s="52"/>
      <c r="AQ681" s="52"/>
      <c r="AR681" s="51"/>
      <c r="AS681" s="51"/>
      <c r="AT681" s="51"/>
      <c r="AU681" s="52"/>
      <c r="AV681" s="52"/>
      <c r="AW681" s="52"/>
    </row>
    <row r="682" spans="1:49" ht="13" x14ac:dyDescent="0.3">
      <c r="A682" s="23">
        <f>'4JSON'!A676</f>
        <v>22110</v>
      </c>
      <c r="B682" s="20" t="str">
        <f>'4JSON'!B676</f>
        <v>Biological Technicians</v>
      </c>
      <c r="C682" s="24" t="str">
        <f>UPPER('4JSON'!D676)</f>
        <v>MOI</v>
      </c>
      <c r="D682" s="24"/>
      <c r="E682" s="24"/>
      <c r="F682" s="24"/>
      <c r="G682" s="24"/>
      <c r="H682" s="24"/>
      <c r="I682" s="24"/>
      <c r="J682" s="24"/>
      <c r="K682" s="24"/>
      <c r="L682" s="24"/>
      <c r="M682" s="53"/>
      <c r="N682" s="56"/>
      <c r="P682" s="51"/>
      <c r="Q682" s="51"/>
      <c r="S682" s="51"/>
      <c r="T682" s="51"/>
      <c r="AF682" s="51"/>
      <c r="AG682" s="51"/>
      <c r="AH682" s="51"/>
      <c r="AI682" s="52"/>
      <c r="AJ682" s="52"/>
      <c r="AK682" s="52"/>
      <c r="AL682" s="51"/>
      <c r="AM682" s="51"/>
      <c r="AN682" s="51"/>
      <c r="AO682" s="52"/>
      <c r="AP682" s="52"/>
      <c r="AQ682" s="52"/>
      <c r="AR682" s="51"/>
      <c r="AS682" s="51"/>
      <c r="AT682" s="51"/>
      <c r="AU682" s="52"/>
      <c r="AV682" s="52"/>
      <c r="AW682" s="52"/>
    </row>
    <row r="683" spans="1:49" ht="13" x14ac:dyDescent="0.3">
      <c r="A683" s="23">
        <f>'4JSON'!A677</f>
        <v>94142</v>
      </c>
      <c r="B683" s="20" t="str">
        <f>'4JSON'!B677</f>
        <v>Fish Plant Cutters and Cleaners</v>
      </c>
      <c r="C683" s="24" t="str">
        <f>UPPER('4JSON'!D677)</f>
        <v>MOI</v>
      </c>
      <c r="D683" s="24"/>
      <c r="E683" s="24"/>
      <c r="F683" s="24"/>
      <c r="G683" s="24"/>
      <c r="H683" s="24"/>
      <c r="I683" s="24"/>
      <c r="J683" s="24"/>
      <c r="K683" s="24"/>
      <c r="L683" s="24"/>
      <c r="M683" s="53"/>
      <c r="N683" s="56"/>
      <c r="P683" s="51"/>
      <c r="Q683" s="51"/>
      <c r="S683" s="51"/>
      <c r="T683" s="51"/>
      <c r="AF683" s="51"/>
      <c r="AG683" s="51"/>
      <c r="AH683" s="51"/>
      <c r="AI683" s="52"/>
      <c r="AJ683" s="52"/>
      <c r="AK683" s="52"/>
      <c r="AL683" s="51"/>
      <c r="AM683" s="51"/>
      <c r="AN683" s="51"/>
      <c r="AO683" s="52"/>
      <c r="AP683" s="52"/>
      <c r="AQ683" s="52"/>
      <c r="AR683" s="51"/>
      <c r="AS683" s="51"/>
      <c r="AT683" s="51"/>
      <c r="AU683" s="52"/>
      <c r="AV683" s="52"/>
      <c r="AW683" s="52"/>
    </row>
    <row r="684" spans="1:49" ht="13" x14ac:dyDescent="0.3">
      <c r="A684" s="23">
        <f>'4JSON'!A678</f>
        <v>85101</v>
      </c>
      <c r="B684" s="20" t="str">
        <f>'4JSON'!B678</f>
        <v>Harvesting Labourers</v>
      </c>
      <c r="C684" s="24" t="str">
        <f>UPPER('4JSON'!D678)</f>
        <v>MOI</v>
      </c>
      <c r="D684" s="24"/>
      <c r="E684" s="24"/>
      <c r="F684" s="24"/>
      <c r="G684" s="24"/>
      <c r="H684" s="24"/>
      <c r="I684" s="24"/>
      <c r="J684" s="24"/>
      <c r="K684" s="24"/>
      <c r="L684" s="24"/>
      <c r="M684" s="53"/>
      <c r="N684" s="56"/>
      <c r="P684" s="51"/>
      <c r="Q684" s="51"/>
      <c r="S684" s="51"/>
      <c r="T684" s="51"/>
      <c r="AF684" s="51"/>
      <c r="AG684" s="51"/>
      <c r="AH684" s="51"/>
      <c r="AI684" s="52"/>
      <c r="AJ684" s="52"/>
      <c r="AK684" s="52"/>
      <c r="AL684" s="51"/>
      <c r="AM684" s="51"/>
      <c r="AN684" s="51"/>
      <c r="AO684" s="52"/>
      <c r="AP684" s="52"/>
      <c r="AQ684" s="52"/>
      <c r="AR684" s="51"/>
      <c r="AS684" s="51"/>
      <c r="AT684" s="51"/>
      <c r="AU684" s="52"/>
      <c r="AV684" s="52"/>
      <c r="AW684" s="52"/>
    </row>
    <row r="685" spans="1:49" ht="13" x14ac:dyDescent="0.3">
      <c r="A685" s="23">
        <f>'4JSON'!A679</f>
        <v>94133</v>
      </c>
      <c r="B685" s="20" t="str">
        <f>'4JSON'!B679</f>
        <v>Inspectors and Testers, Fabric, Fur and Leather Products Manufacturing</v>
      </c>
      <c r="C685" s="24" t="str">
        <f>UPPER('4JSON'!D679)</f>
        <v>MOI</v>
      </c>
      <c r="D685" s="24"/>
      <c r="E685" s="24"/>
      <c r="F685" s="24"/>
      <c r="G685" s="24"/>
      <c r="H685" s="24"/>
      <c r="I685" s="24"/>
      <c r="J685" s="24"/>
      <c r="K685" s="24"/>
      <c r="L685" s="24"/>
      <c r="M685" s="53"/>
      <c r="N685" s="56"/>
      <c r="P685" s="51"/>
      <c r="Q685" s="51"/>
      <c r="S685" s="51"/>
      <c r="T685" s="51"/>
      <c r="AF685" s="51"/>
      <c r="AG685" s="51"/>
      <c r="AH685" s="51"/>
      <c r="AI685" s="52"/>
      <c r="AJ685" s="52"/>
      <c r="AK685" s="52"/>
      <c r="AL685" s="51"/>
      <c r="AM685" s="51"/>
      <c r="AN685" s="51"/>
      <c r="AO685" s="52"/>
      <c r="AP685" s="52"/>
      <c r="AQ685" s="52"/>
      <c r="AR685" s="51"/>
      <c r="AS685" s="51"/>
      <c r="AT685" s="51"/>
      <c r="AU685" s="52"/>
      <c r="AV685" s="52"/>
      <c r="AW685" s="52"/>
    </row>
    <row r="686" spans="1:49" ht="13" x14ac:dyDescent="0.3">
      <c r="A686" s="23">
        <f>'4JSON'!A680</f>
        <v>95105</v>
      </c>
      <c r="B686" s="20" t="str">
        <f>'4JSON'!B680</f>
        <v>Labourers in Textile Processing</v>
      </c>
      <c r="C686" s="24" t="str">
        <f>UPPER('4JSON'!D680)</f>
        <v>MOI</v>
      </c>
      <c r="D686" s="24"/>
      <c r="E686" s="24"/>
      <c r="F686" s="24"/>
      <c r="G686" s="24"/>
      <c r="H686" s="24"/>
      <c r="I686" s="24"/>
      <c r="J686" s="24"/>
      <c r="K686" s="24"/>
      <c r="L686" s="24"/>
      <c r="M686" s="53"/>
      <c r="N686" s="56"/>
      <c r="P686" s="51"/>
      <c r="Q686" s="51"/>
      <c r="S686" s="51"/>
      <c r="T686" s="51"/>
      <c r="AF686" s="51"/>
      <c r="AG686" s="51"/>
      <c r="AH686" s="51"/>
      <c r="AI686" s="52"/>
      <c r="AJ686" s="52"/>
      <c r="AK686" s="52"/>
      <c r="AL686" s="51"/>
      <c r="AM686" s="51"/>
      <c r="AN686" s="51"/>
      <c r="AO686" s="52"/>
      <c r="AP686" s="52"/>
      <c r="AQ686" s="52"/>
      <c r="AR686" s="51"/>
      <c r="AS686" s="51"/>
      <c r="AT686" s="51"/>
      <c r="AU686" s="52"/>
      <c r="AV686" s="52"/>
      <c r="AW686" s="52"/>
    </row>
    <row r="687" spans="1:49" ht="13" x14ac:dyDescent="0.3">
      <c r="A687" s="23">
        <f>'4JSON'!A681</f>
        <v>94123</v>
      </c>
      <c r="B687" s="20" t="str">
        <f>'4JSON'!B681</f>
        <v>Lumber Graders</v>
      </c>
      <c r="C687" s="24" t="str">
        <f>UPPER('4JSON'!D681)</f>
        <v>MOI</v>
      </c>
      <c r="D687" s="24"/>
      <c r="E687" s="24"/>
      <c r="F687" s="24"/>
      <c r="G687" s="24"/>
      <c r="H687" s="24"/>
      <c r="I687" s="24"/>
      <c r="J687" s="24"/>
      <c r="K687" s="24"/>
      <c r="L687" s="24"/>
      <c r="M687" s="53"/>
      <c r="N687" s="56"/>
      <c r="P687" s="51"/>
      <c r="Q687" s="51"/>
      <c r="S687" s="51"/>
      <c r="T687" s="51"/>
      <c r="AF687" s="51"/>
      <c r="AG687" s="51"/>
      <c r="AH687" s="51"/>
      <c r="AI687" s="52"/>
      <c r="AJ687" s="52"/>
      <c r="AK687" s="52"/>
      <c r="AL687" s="51"/>
      <c r="AM687" s="51"/>
      <c r="AN687" s="51"/>
      <c r="AO687" s="52"/>
      <c r="AP687" s="52"/>
      <c r="AQ687" s="52"/>
      <c r="AR687" s="51"/>
      <c r="AS687" s="51"/>
      <c r="AT687" s="51"/>
      <c r="AU687" s="52"/>
      <c r="AV687" s="52"/>
      <c r="AW687" s="52"/>
    </row>
    <row r="688" spans="1:49" ht="13" x14ac:dyDescent="0.3">
      <c r="A688" s="23">
        <f>'4JSON'!A682</f>
        <v>85102</v>
      </c>
      <c r="B688" s="20" t="str">
        <f>'4JSON'!B682</f>
        <v>Marine Plant Gatherers</v>
      </c>
      <c r="C688" s="24" t="str">
        <f>UPPER('4JSON'!D682)</f>
        <v>MOI</v>
      </c>
      <c r="D688" s="24"/>
      <c r="E688" s="24"/>
      <c r="F688" s="24"/>
      <c r="G688" s="24"/>
      <c r="H688" s="24"/>
      <c r="I688" s="24"/>
      <c r="J688" s="24"/>
      <c r="K688" s="24"/>
      <c r="L688" s="24"/>
      <c r="M688" s="53"/>
      <c r="N688" s="56"/>
      <c r="P688" s="51"/>
      <c r="Q688" s="51"/>
      <c r="S688" s="51"/>
      <c r="T688" s="51"/>
      <c r="AF688" s="51"/>
      <c r="AG688" s="51"/>
      <c r="AH688" s="51"/>
      <c r="AI688" s="52"/>
      <c r="AJ688" s="52"/>
      <c r="AK688" s="52"/>
      <c r="AL688" s="51"/>
      <c r="AM688" s="51"/>
      <c r="AN688" s="51"/>
      <c r="AO688" s="52"/>
      <c r="AP688" s="52"/>
      <c r="AQ688" s="52"/>
      <c r="AR688" s="51"/>
      <c r="AS688" s="51"/>
      <c r="AT688" s="51"/>
      <c r="AU688" s="52"/>
      <c r="AV688" s="52"/>
      <c r="AW688" s="52"/>
    </row>
    <row r="689" spans="1:49" ht="13" x14ac:dyDescent="0.3">
      <c r="A689" s="23">
        <f>'4JSON'!A683</f>
        <v>22301</v>
      </c>
      <c r="B689" s="20" t="str">
        <f>'4JSON'!B683</f>
        <v>Mechanical Engineering Technicians</v>
      </c>
      <c r="C689" s="24" t="str">
        <f>UPPER('4JSON'!D683)</f>
        <v>MOI</v>
      </c>
      <c r="D689" s="24"/>
      <c r="E689" s="24"/>
      <c r="F689" s="24"/>
      <c r="G689" s="24"/>
      <c r="H689" s="24"/>
      <c r="I689" s="24"/>
      <c r="J689" s="24"/>
      <c r="K689" s="24"/>
      <c r="L689" s="24"/>
      <c r="M689" s="53"/>
      <c r="N689" s="56"/>
      <c r="P689" s="51"/>
      <c r="Q689" s="51"/>
      <c r="S689" s="51"/>
      <c r="T689" s="51"/>
      <c r="AF689" s="51"/>
      <c r="AG689" s="51"/>
      <c r="AH689" s="51"/>
      <c r="AI689" s="52"/>
      <c r="AJ689" s="52"/>
      <c r="AK689" s="52"/>
      <c r="AL689" s="51"/>
      <c r="AM689" s="51"/>
      <c r="AN689" s="51"/>
      <c r="AO689" s="52"/>
      <c r="AP689" s="52"/>
      <c r="AQ689" s="52"/>
      <c r="AR689" s="51"/>
      <c r="AS689" s="51"/>
      <c r="AT689" s="51"/>
      <c r="AU689" s="52"/>
      <c r="AV689" s="52"/>
      <c r="AW689" s="52"/>
    </row>
    <row r="690" spans="1:49" ht="13" x14ac:dyDescent="0.3">
      <c r="A690" s="23">
        <f>'4JSON'!A684</f>
        <v>94123</v>
      </c>
      <c r="B690" s="20" t="str">
        <f>'4JSON'!B684</f>
        <v>Other Wood Processing Inspectors and Graders</v>
      </c>
      <c r="C690" s="24" t="str">
        <f>UPPER('4JSON'!D684)</f>
        <v>MOI</v>
      </c>
      <c r="D690" s="24"/>
      <c r="E690" s="24"/>
      <c r="F690" s="24"/>
      <c r="G690" s="24"/>
      <c r="H690" s="24"/>
      <c r="I690" s="24"/>
      <c r="J690" s="24"/>
      <c r="K690" s="24"/>
      <c r="L690" s="24"/>
      <c r="M690" s="53"/>
      <c r="N690" s="56"/>
      <c r="P690" s="51"/>
      <c r="Q690" s="51"/>
      <c r="S690" s="51"/>
      <c r="T690" s="51"/>
      <c r="AF690" s="51"/>
      <c r="AG690" s="51"/>
      <c r="AH690" s="51"/>
      <c r="AI690" s="52"/>
      <c r="AJ690" s="52"/>
      <c r="AK690" s="52"/>
      <c r="AL690" s="51"/>
      <c r="AM690" s="51"/>
      <c r="AN690" s="51"/>
      <c r="AO690" s="52"/>
      <c r="AP690" s="52"/>
      <c r="AQ690" s="52"/>
      <c r="AR690" s="51"/>
      <c r="AS690" s="51"/>
      <c r="AT690" s="51"/>
      <c r="AU690" s="52"/>
      <c r="AV690" s="52"/>
      <c r="AW690" s="52"/>
    </row>
    <row r="691" spans="1:49" ht="13" x14ac:dyDescent="0.3">
      <c r="A691" s="23">
        <f>'4JSON'!A685</f>
        <v>75212</v>
      </c>
      <c r="B691" s="20" t="str">
        <f>'4JSON'!B685</f>
        <v>Public Works and Maintenance Labourers</v>
      </c>
      <c r="C691" s="24" t="str">
        <f>UPPER('4JSON'!D685)</f>
        <v>MOI</v>
      </c>
      <c r="D691" s="24"/>
      <c r="E691" s="24"/>
      <c r="F691" s="24"/>
      <c r="G691" s="24"/>
      <c r="H691" s="24"/>
      <c r="I691" s="24"/>
      <c r="J691" s="24"/>
      <c r="K691" s="24"/>
      <c r="L691" s="24"/>
      <c r="M691" s="53"/>
      <c r="N691" s="56"/>
      <c r="P691" s="51"/>
      <c r="Q691" s="51"/>
      <c r="S691" s="51"/>
      <c r="T691" s="51"/>
      <c r="AF691" s="51"/>
      <c r="AG691" s="51"/>
      <c r="AH691" s="51"/>
      <c r="AI691" s="52"/>
      <c r="AJ691" s="52"/>
      <c r="AK691" s="52"/>
      <c r="AL691" s="51"/>
      <c r="AM691" s="51"/>
      <c r="AN691" s="51"/>
      <c r="AO691" s="52"/>
      <c r="AP691" s="52"/>
      <c r="AQ691" s="52"/>
      <c r="AR691" s="51"/>
      <c r="AS691" s="51"/>
      <c r="AT691" s="51"/>
      <c r="AU691" s="52"/>
      <c r="AV691" s="52"/>
      <c r="AW691" s="52"/>
    </row>
    <row r="692" spans="1:49" ht="13" x14ac:dyDescent="0.3">
      <c r="A692" s="23">
        <f>'4JSON'!A686</f>
        <v>85102</v>
      </c>
      <c r="B692" s="20" t="str">
        <f>'4JSON'!B686</f>
        <v>Shellfish Harvesters</v>
      </c>
      <c r="C692" s="24" t="str">
        <f>UPPER('4JSON'!D686)</f>
        <v>MOI</v>
      </c>
      <c r="D692" s="24"/>
      <c r="E692" s="24"/>
      <c r="F692" s="24"/>
      <c r="G692" s="24"/>
      <c r="H692" s="24"/>
      <c r="I692" s="24"/>
      <c r="J692" s="24"/>
      <c r="K692" s="24"/>
      <c r="L692" s="24"/>
      <c r="M692" s="53"/>
      <c r="N692" s="56"/>
      <c r="P692" s="51"/>
      <c r="Q692" s="51"/>
      <c r="S692" s="51"/>
      <c r="T692" s="51"/>
      <c r="AF692" s="51"/>
      <c r="AG692" s="51"/>
      <c r="AH692" s="51"/>
      <c r="AI692" s="52"/>
      <c r="AJ692" s="52"/>
      <c r="AK692" s="52"/>
      <c r="AL692" s="51"/>
      <c r="AM692" s="51"/>
      <c r="AN692" s="51"/>
      <c r="AO692" s="52"/>
      <c r="AP692" s="52"/>
      <c r="AQ692" s="52"/>
      <c r="AR692" s="51"/>
      <c r="AS692" s="51"/>
      <c r="AT692" s="51"/>
      <c r="AU692" s="52"/>
      <c r="AV692" s="52"/>
      <c r="AW692" s="52"/>
    </row>
    <row r="693" spans="1:49" ht="13" x14ac:dyDescent="0.3">
      <c r="A693" s="23">
        <f>'4JSON'!A687</f>
        <v>94133</v>
      </c>
      <c r="B693" s="20" t="str">
        <f>'4JSON'!B687</f>
        <v>Textile Inspectors, Graders and Samplers</v>
      </c>
      <c r="C693" s="24" t="str">
        <f>UPPER('4JSON'!D687)</f>
        <v>MOI</v>
      </c>
      <c r="D693" s="24"/>
      <c r="E693" s="24"/>
      <c r="F693" s="24"/>
      <c r="G693" s="24"/>
      <c r="H693" s="24"/>
      <c r="I693" s="24"/>
      <c r="J693" s="24"/>
      <c r="K693" s="24"/>
      <c r="L693" s="24"/>
      <c r="M693" s="53"/>
      <c r="N693" s="56"/>
      <c r="P693" s="51"/>
      <c r="Q693" s="51"/>
      <c r="S693" s="51"/>
      <c r="T693" s="51"/>
      <c r="AF693" s="51"/>
      <c r="AG693" s="51"/>
      <c r="AH693" s="51"/>
      <c r="AI693" s="52"/>
      <c r="AJ693" s="52"/>
      <c r="AK693" s="52"/>
      <c r="AL693" s="51"/>
      <c r="AM693" s="51"/>
      <c r="AN693" s="51"/>
      <c r="AO693" s="52"/>
      <c r="AP693" s="52"/>
      <c r="AQ693" s="52"/>
      <c r="AR693" s="51"/>
      <c r="AS693" s="51"/>
      <c r="AT693" s="51"/>
      <c r="AU693" s="52"/>
      <c r="AV693" s="52"/>
      <c r="AW693" s="52"/>
    </row>
    <row r="694" spans="1:49" ht="13" x14ac:dyDescent="0.3">
      <c r="A694" s="23">
        <f>'4JSON'!A688</f>
        <v>32102</v>
      </c>
      <c r="B694" s="20" t="str">
        <f>'4JSON'!B688</f>
        <v>Ambulance Attendants and Other Paramedical Occupations</v>
      </c>
      <c r="C694" s="24" t="str">
        <f>UPPER('4JSON'!D688)</f>
        <v>IMO</v>
      </c>
      <c r="D694" s="24"/>
      <c r="E694" s="24"/>
      <c r="F694" s="24"/>
      <c r="G694" s="24"/>
      <c r="H694" s="24"/>
      <c r="I694" s="24"/>
      <c r="J694" s="24"/>
      <c r="K694" s="24"/>
      <c r="L694" s="24"/>
      <c r="M694" s="53"/>
      <c r="N694" s="56"/>
      <c r="P694" s="51"/>
      <c r="Q694" s="51"/>
      <c r="S694" s="51"/>
      <c r="T694" s="51"/>
      <c r="AF694" s="51"/>
      <c r="AG694" s="51"/>
      <c r="AH694" s="51"/>
      <c r="AI694" s="52"/>
      <c r="AJ694" s="52"/>
      <c r="AK694" s="52"/>
      <c r="AL694" s="51"/>
      <c r="AM694" s="51"/>
      <c r="AN694" s="51"/>
      <c r="AO694" s="52"/>
      <c r="AP694" s="52"/>
      <c r="AQ694" s="52"/>
      <c r="AR694" s="51"/>
      <c r="AS694" s="51"/>
      <c r="AT694" s="51"/>
      <c r="AU694" s="52"/>
      <c r="AV694" s="52"/>
      <c r="AW694" s="52"/>
    </row>
    <row r="695" spans="1:49" ht="13" x14ac:dyDescent="0.3">
      <c r="A695" s="23">
        <f>'4JSON'!A689</f>
        <v>22210</v>
      </c>
      <c r="B695" s="20" t="str">
        <f>'4JSON'!B689</f>
        <v>Architectural Technologists and Technicians</v>
      </c>
      <c r="C695" s="24" t="str">
        <f>UPPER('4JSON'!D689)</f>
        <v>IMO</v>
      </c>
      <c r="D695" s="24"/>
      <c r="E695" s="24"/>
      <c r="F695" s="24"/>
      <c r="G695" s="24"/>
      <c r="H695" s="24"/>
      <c r="I695" s="24"/>
      <c r="J695" s="24"/>
      <c r="K695" s="24"/>
      <c r="L695" s="24"/>
      <c r="M695" s="53"/>
      <c r="N695" s="56"/>
      <c r="P695" s="51"/>
      <c r="Q695" s="51"/>
      <c r="S695" s="51"/>
      <c r="T695" s="51"/>
      <c r="AF695" s="51"/>
      <c r="AG695" s="51"/>
      <c r="AH695" s="51"/>
      <c r="AI695" s="52"/>
      <c r="AJ695" s="52"/>
      <c r="AK695" s="52"/>
      <c r="AL695" s="51"/>
      <c r="AM695" s="51"/>
      <c r="AN695" s="51"/>
      <c r="AO695" s="52"/>
      <c r="AP695" s="52"/>
      <c r="AQ695" s="52"/>
      <c r="AR695" s="51"/>
      <c r="AS695" s="51"/>
      <c r="AT695" s="51"/>
      <c r="AU695" s="52"/>
      <c r="AV695" s="52"/>
      <c r="AW695" s="52"/>
    </row>
    <row r="696" spans="1:49" ht="13" x14ac:dyDescent="0.3">
      <c r="A696" s="23">
        <f>'4JSON'!A690</f>
        <v>22214</v>
      </c>
      <c r="B696" s="20" t="str">
        <f>'4JSON'!B690</f>
        <v>Cartographic Technologists and Technicians</v>
      </c>
      <c r="C696" s="24" t="str">
        <f>UPPER('4JSON'!D690)</f>
        <v>IMO</v>
      </c>
      <c r="D696" s="24"/>
      <c r="E696" s="24"/>
      <c r="F696" s="24"/>
      <c r="G696" s="24"/>
      <c r="H696" s="24"/>
      <c r="I696" s="24"/>
      <c r="J696" s="24"/>
      <c r="K696" s="24"/>
      <c r="L696" s="24"/>
      <c r="M696" s="53"/>
      <c r="N696" s="56"/>
      <c r="P696" s="51"/>
      <c r="Q696" s="51"/>
      <c r="S696" s="51"/>
      <c r="T696" s="51"/>
      <c r="AF696" s="51"/>
      <c r="AG696" s="51"/>
      <c r="AH696" s="51"/>
      <c r="AI696" s="52"/>
      <c r="AJ696" s="52"/>
      <c r="AK696" s="52"/>
      <c r="AL696" s="51"/>
      <c r="AM696" s="51"/>
      <c r="AN696" s="51"/>
      <c r="AO696" s="52"/>
      <c r="AP696" s="52"/>
      <c r="AQ696" s="52"/>
      <c r="AR696" s="51"/>
      <c r="AS696" s="51"/>
      <c r="AT696" s="51"/>
      <c r="AU696" s="52"/>
      <c r="AV696" s="52"/>
      <c r="AW696" s="52"/>
    </row>
    <row r="697" spans="1:49" ht="13" x14ac:dyDescent="0.3">
      <c r="A697" s="23">
        <f>'4JSON'!A691</f>
        <v>31209</v>
      </c>
      <c r="B697" s="20" t="str">
        <f>'4JSON'!B691</f>
        <v>Chiropodists and Podiatrists</v>
      </c>
      <c r="C697" s="24" t="str">
        <f>UPPER('4JSON'!D691)</f>
        <v>IMO</v>
      </c>
      <c r="D697" s="24"/>
      <c r="E697" s="24"/>
      <c r="F697" s="24"/>
      <c r="G697" s="24"/>
      <c r="H697" s="24"/>
      <c r="I697" s="24"/>
      <c r="J697" s="24"/>
      <c r="K697" s="24"/>
      <c r="L697" s="24"/>
      <c r="M697" s="53"/>
      <c r="N697" s="56"/>
      <c r="P697" s="51"/>
      <c r="Q697" s="51"/>
      <c r="S697" s="51"/>
      <c r="T697" s="51"/>
      <c r="AF697" s="51"/>
      <c r="AG697" s="51"/>
      <c r="AH697" s="51"/>
      <c r="AI697" s="52"/>
      <c r="AJ697" s="52"/>
      <c r="AK697" s="52"/>
      <c r="AL697" s="51"/>
      <c r="AM697" s="51"/>
      <c r="AN697" s="51"/>
      <c r="AO697" s="52"/>
      <c r="AP697" s="52"/>
      <c r="AQ697" s="52"/>
      <c r="AR697" s="51"/>
      <c r="AS697" s="51"/>
      <c r="AT697" s="51"/>
      <c r="AU697" s="52"/>
      <c r="AV697" s="52"/>
      <c r="AW697" s="52"/>
    </row>
    <row r="698" spans="1:49" ht="13" x14ac:dyDescent="0.3">
      <c r="A698" s="23">
        <f>'4JSON'!A692</f>
        <v>31209</v>
      </c>
      <c r="B698" s="20" t="str">
        <f>'4JSON'!B692</f>
        <v>Doctors of Podiatric Medicine</v>
      </c>
      <c r="C698" s="24" t="str">
        <f>UPPER('4JSON'!D692)</f>
        <v>IMO</v>
      </c>
      <c r="D698" s="24"/>
      <c r="E698" s="24"/>
      <c r="F698" s="24"/>
      <c r="G698" s="24"/>
      <c r="H698" s="24"/>
      <c r="I698" s="24"/>
      <c r="J698" s="24"/>
      <c r="K698" s="24"/>
      <c r="L698" s="24"/>
      <c r="M698" s="53"/>
      <c r="N698" s="56"/>
      <c r="P698" s="51"/>
      <c r="Q698" s="51"/>
      <c r="S698" s="51"/>
      <c r="T698" s="51"/>
      <c r="AF698" s="51"/>
      <c r="AG698" s="51"/>
      <c r="AH698" s="51"/>
      <c r="AI698" s="52"/>
      <c r="AJ698" s="52"/>
      <c r="AK698" s="52"/>
      <c r="AL698" s="51"/>
      <c r="AM698" s="51"/>
      <c r="AN698" s="51"/>
      <c r="AO698" s="52"/>
      <c r="AP698" s="52"/>
      <c r="AQ698" s="52"/>
      <c r="AR698" s="51"/>
      <c r="AS698" s="51"/>
      <c r="AT698" s="51"/>
      <c r="AU698" s="52"/>
      <c r="AV698" s="52"/>
      <c r="AW698" s="52"/>
    </row>
    <row r="699" spans="1:49" ht="13" x14ac:dyDescent="0.3">
      <c r="A699" s="23">
        <f>'4JSON'!A693</f>
        <v>22211</v>
      </c>
      <c r="B699" s="20" t="str">
        <f>'4JSON'!B693</f>
        <v>Industrial Designers</v>
      </c>
      <c r="C699" s="24" t="str">
        <f>UPPER('4JSON'!D693)</f>
        <v>IMO</v>
      </c>
      <c r="D699" s="24"/>
      <c r="E699" s="24"/>
      <c r="F699" s="24"/>
      <c r="G699" s="24"/>
      <c r="H699" s="24"/>
      <c r="I699" s="24"/>
      <c r="J699" s="24"/>
      <c r="K699" s="24"/>
      <c r="L699" s="24"/>
      <c r="M699" s="53"/>
      <c r="N699" s="56"/>
      <c r="P699" s="51"/>
      <c r="Q699" s="51"/>
      <c r="S699" s="51"/>
      <c r="T699" s="51"/>
      <c r="AF699" s="51"/>
      <c r="AG699" s="51"/>
      <c r="AH699" s="51"/>
      <c r="AI699" s="52"/>
      <c r="AJ699" s="52"/>
      <c r="AK699" s="52"/>
      <c r="AL699" s="51"/>
      <c r="AM699" s="51"/>
      <c r="AN699" s="51"/>
      <c r="AO699" s="52"/>
      <c r="AP699" s="52"/>
      <c r="AQ699" s="52"/>
      <c r="AR699" s="51"/>
      <c r="AS699" s="51"/>
      <c r="AT699" s="51"/>
      <c r="AU699" s="52"/>
      <c r="AV699" s="52"/>
      <c r="AW699" s="52"/>
    </row>
    <row r="700" spans="1:49" ht="13" x14ac:dyDescent="0.3">
      <c r="A700" s="23">
        <f>'4JSON'!A694</f>
        <v>31209</v>
      </c>
      <c r="B700" s="20" t="str">
        <f>'4JSON'!B694</f>
        <v>Osteopaths</v>
      </c>
      <c r="C700" s="24" t="str">
        <f>UPPER('4JSON'!D694)</f>
        <v>IMO</v>
      </c>
      <c r="D700" s="24"/>
      <c r="E700" s="24"/>
      <c r="F700" s="24"/>
      <c r="G700" s="24"/>
      <c r="H700" s="24"/>
      <c r="I700" s="24"/>
      <c r="J700" s="24"/>
      <c r="K700" s="24"/>
      <c r="L700" s="24"/>
      <c r="M700" s="53"/>
      <c r="N700" s="56"/>
      <c r="P700" s="51"/>
      <c r="Q700" s="51"/>
      <c r="S700" s="51"/>
      <c r="T700" s="51"/>
      <c r="AF700" s="51"/>
      <c r="AG700" s="51"/>
      <c r="AH700" s="51"/>
      <c r="AI700" s="52"/>
      <c r="AJ700" s="52"/>
      <c r="AK700" s="52"/>
      <c r="AL700" s="51"/>
      <c r="AM700" s="51"/>
      <c r="AN700" s="51"/>
      <c r="AO700" s="52"/>
      <c r="AP700" s="52"/>
      <c r="AQ700" s="52"/>
      <c r="AR700" s="51"/>
      <c r="AS700" s="51"/>
      <c r="AT700" s="51"/>
      <c r="AU700" s="52"/>
      <c r="AV700" s="52"/>
      <c r="AW700" s="52"/>
    </row>
    <row r="701" spans="1:49" ht="13" x14ac:dyDescent="0.3">
      <c r="A701" s="23">
        <f>'4JSON'!A695</f>
        <v>53125</v>
      </c>
      <c r="B701" s="20" t="str">
        <f>'4JSON'!B695</f>
        <v>Patternmakers - Textile, Leather and Fur Products</v>
      </c>
      <c r="C701" s="24" t="str">
        <f>UPPER('4JSON'!D695)</f>
        <v>IMO</v>
      </c>
      <c r="D701" s="24"/>
      <c r="E701" s="24"/>
      <c r="F701" s="24"/>
      <c r="G701" s="24"/>
      <c r="H701" s="24"/>
      <c r="I701" s="24"/>
      <c r="J701" s="24"/>
      <c r="K701" s="24"/>
      <c r="L701" s="24"/>
      <c r="M701" s="53"/>
      <c r="N701" s="56"/>
      <c r="P701" s="51"/>
      <c r="Q701" s="51"/>
      <c r="S701" s="51"/>
      <c r="T701" s="51"/>
      <c r="AF701" s="51"/>
      <c r="AG701" s="51"/>
      <c r="AH701" s="51"/>
      <c r="AI701" s="52"/>
      <c r="AJ701" s="52"/>
      <c r="AK701" s="52"/>
      <c r="AL701" s="51"/>
      <c r="AM701" s="51"/>
      <c r="AN701" s="51"/>
      <c r="AO701" s="52"/>
      <c r="AP701" s="52"/>
      <c r="AQ701" s="52"/>
      <c r="AR701" s="51"/>
      <c r="AS701" s="51"/>
      <c r="AT701" s="51"/>
      <c r="AU701" s="52"/>
      <c r="AV701" s="52"/>
      <c r="AW701" s="52"/>
    </row>
    <row r="702" spans="1:49" ht="13" x14ac:dyDescent="0.3">
      <c r="A702" s="23">
        <f>'4JSON'!A696</f>
        <v>53110</v>
      </c>
      <c r="B702" s="20" t="str">
        <f>'4JSON'!B696</f>
        <v>Photographers</v>
      </c>
      <c r="C702" s="24" t="str">
        <f>UPPER('4JSON'!D696)</f>
        <v>IMO</v>
      </c>
      <c r="D702" s="24"/>
      <c r="E702" s="24"/>
      <c r="F702" s="24"/>
      <c r="G702" s="24"/>
      <c r="H702" s="24"/>
      <c r="I702" s="24"/>
      <c r="J702" s="24"/>
      <c r="K702" s="24"/>
      <c r="L702" s="24"/>
      <c r="M702" s="53"/>
      <c r="N702" s="56"/>
      <c r="P702" s="51"/>
      <c r="Q702" s="51"/>
      <c r="S702" s="51"/>
      <c r="T702" s="51"/>
      <c r="AF702" s="51"/>
      <c r="AG702" s="51"/>
      <c r="AH702" s="51"/>
      <c r="AI702" s="52"/>
      <c r="AJ702" s="52"/>
      <c r="AK702" s="52"/>
      <c r="AL702" s="51"/>
      <c r="AM702" s="51"/>
      <c r="AN702" s="51"/>
      <c r="AO702" s="52"/>
      <c r="AP702" s="52"/>
      <c r="AQ702" s="52"/>
      <c r="AR702" s="51"/>
      <c r="AS702" s="51"/>
      <c r="AT702" s="51"/>
      <c r="AU702" s="52"/>
      <c r="AV702" s="52"/>
      <c r="AW702" s="52"/>
    </row>
    <row r="703" spans="1:49" ht="13" x14ac:dyDescent="0.3">
      <c r="A703" s="23">
        <f>'4JSON'!A697</f>
        <v>51112</v>
      </c>
      <c r="B703" s="20" t="str">
        <f>'4JSON'!B697</f>
        <v>Technical Writers</v>
      </c>
      <c r="C703" s="24" t="str">
        <f>UPPER('4JSON'!D697)</f>
        <v>IMO</v>
      </c>
      <c r="D703" s="24"/>
      <c r="E703" s="24"/>
      <c r="F703" s="24"/>
      <c r="G703" s="24"/>
      <c r="H703" s="24"/>
      <c r="I703" s="24"/>
      <c r="J703" s="24"/>
      <c r="K703" s="24"/>
      <c r="L703" s="24"/>
      <c r="M703" s="53"/>
      <c r="N703" s="56"/>
      <c r="P703" s="51"/>
      <c r="Q703" s="51"/>
      <c r="S703" s="51"/>
      <c r="T703" s="51"/>
      <c r="AF703" s="51"/>
      <c r="AG703" s="51"/>
      <c r="AH703" s="51"/>
      <c r="AI703" s="52"/>
      <c r="AJ703" s="52"/>
      <c r="AK703" s="52"/>
      <c r="AL703" s="51"/>
      <c r="AM703" s="51"/>
      <c r="AN703" s="51"/>
      <c r="AO703" s="52"/>
      <c r="AP703" s="52"/>
      <c r="AQ703" s="52"/>
      <c r="AR703" s="51"/>
      <c r="AS703" s="51"/>
      <c r="AT703" s="51"/>
      <c r="AU703" s="52"/>
      <c r="AV703" s="52"/>
      <c r="AW703" s="52"/>
    </row>
    <row r="704" spans="1:49" ht="13" x14ac:dyDescent="0.3">
      <c r="A704" s="23">
        <f>'4JSON'!A698</f>
        <v>53124</v>
      </c>
      <c r="B704" s="20" t="str">
        <f>'4JSON'!B698</f>
        <v>Carvers</v>
      </c>
      <c r="C704" s="24" t="str">
        <f>UPPER('4JSON'!D698)</f>
        <v>IOM</v>
      </c>
      <c r="D704" s="24"/>
      <c r="E704" s="24"/>
      <c r="F704" s="24"/>
      <c r="G704" s="24"/>
      <c r="H704" s="24"/>
      <c r="I704" s="24"/>
      <c r="J704" s="24"/>
      <c r="K704" s="24"/>
      <c r="L704" s="24"/>
      <c r="M704" s="53"/>
      <c r="N704" s="56"/>
      <c r="P704" s="51"/>
      <c r="Q704" s="51"/>
      <c r="S704" s="51"/>
      <c r="T704" s="51"/>
      <c r="AF704" s="51"/>
      <c r="AG704" s="51"/>
      <c r="AH704" s="51"/>
      <c r="AI704" s="52"/>
      <c r="AJ704" s="52"/>
      <c r="AK704" s="52"/>
      <c r="AL704" s="51"/>
      <c r="AM704" s="51"/>
      <c r="AN704" s="51"/>
      <c r="AO704" s="52"/>
      <c r="AP704" s="52"/>
      <c r="AQ704" s="52"/>
      <c r="AR704" s="51"/>
      <c r="AS704" s="51"/>
      <c r="AT704" s="51"/>
      <c r="AU704" s="52"/>
      <c r="AV704" s="52"/>
      <c r="AW704" s="52"/>
    </row>
    <row r="705" spans="1:49" ht="13" x14ac:dyDescent="0.3">
      <c r="A705" s="23">
        <f>'4JSON'!A699</f>
        <v>53124</v>
      </c>
      <c r="B705" s="20" t="str">
        <f>'4JSON'!B699</f>
        <v>Glass Blowers</v>
      </c>
      <c r="C705" s="24" t="str">
        <f>UPPER('4JSON'!D699)</f>
        <v>IOM</v>
      </c>
      <c r="D705" s="24"/>
      <c r="E705" s="24"/>
      <c r="F705" s="24"/>
      <c r="G705" s="24"/>
      <c r="H705" s="24"/>
      <c r="I705" s="24"/>
      <c r="J705" s="24"/>
      <c r="K705" s="24"/>
      <c r="L705" s="24"/>
      <c r="M705" s="53"/>
      <c r="N705" s="56"/>
      <c r="P705" s="51"/>
      <c r="Q705" s="51"/>
      <c r="S705" s="51"/>
      <c r="T705" s="51"/>
      <c r="AF705" s="51"/>
      <c r="AG705" s="51"/>
      <c r="AH705" s="51"/>
      <c r="AI705" s="52"/>
      <c r="AJ705" s="52"/>
      <c r="AK705" s="52"/>
      <c r="AL705" s="51"/>
      <c r="AM705" s="51"/>
      <c r="AN705" s="51"/>
      <c r="AO705" s="52"/>
      <c r="AP705" s="52"/>
      <c r="AQ705" s="52"/>
      <c r="AR705" s="51"/>
      <c r="AS705" s="51"/>
      <c r="AT705" s="51"/>
      <c r="AU705" s="52"/>
      <c r="AV705" s="52"/>
      <c r="AW705" s="52"/>
    </row>
    <row r="706" spans="1:49" ht="13" x14ac:dyDescent="0.3">
      <c r="A706" s="23">
        <f>'4JSON'!A700</f>
        <v>53124</v>
      </c>
      <c r="B706" s="20" t="str">
        <f>'4JSON'!B700</f>
        <v>Metal Arts Workers</v>
      </c>
      <c r="C706" s="24" t="str">
        <f>UPPER('4JSON'!D700)</f>
        <v>IOM</v>
      </c>
      <c r="D706" s="24"/>
      <c r="E706" s="24"/>
      <c r="F706" s="24"/>
      <c r="G706" s="24"/>
      <c r="H706" s="24"/>
      <c r="I706" s="24"/>
      <c r="J706" s="24"/>
      <c r="K706" s="24"/>
      <c r="L706" s="24"/>
      <c r="M706" s="53"/>
      <c r="N706" s="56"/>
      <c r="P706" s="51"/>
      <c r="Q706" s="51"/>
      <c r="S706" s="51"/>
      <c r="T706" s="51"/>
      <c r="AF706" s="51"/>
      <c r="AG706" s="51"/>
      <c r="AH706" s="51"/>
      <c r="AI706" s="52"/>
      <c r="AJ706" s="52"/>
      <c r="AK706" s="52"/>
      <c r="AL706" s="51"/>
      <c r="AM706" s="51"/>
      <c r="AN706" s="51"/>
      <c r="AO706" s="52"/>
      <c r="AP706" s="52"/>
      <c r="AQ706" s="52"/>
      <c r="AR706" s="51"/>
      <c r="AS706" s="51"/>
      <c r="AT706" s="51"/>
      <c r="AU706" s="52"/>
      <c r="AV706" s="52"/>
      <c r="AW706" s="52"/>
    </row>
    <row r="707" spans="1:49" ht="13" x14ac:dyDescent="0.3">
      <c r="A707" s="23">
        <f>'4JSON'!A701</f>
        <v>22214</v>
      </c>
      <c r="B707" s="20" t="str">
        <f>'4JSON'!B701</f>
        <v>Photogrammetric Technologists and Technicians</v>
      </c>
      <c r="C707" s="24" t="str">
        <f>UPPER('4JSON'!D701)</f>
        <v>IOM</v>
      </c>
      <c r="D707" s="24"/>
      <c r="E707" s="24"/>
      <c r="F707" s="24"/>
      <c r="G707" s="24"/>
      <c r="H707" s="24"/>
      <c r="I707" s="24"/>
      <c r="J707" s="24"/>
      <c r="K707" s="24"/>
      <c r="L707" s="24"/>
      <c r="M707" s="53"/>
      <c r="N707" s="56"/>
      <c r="P707" s="51"/>
      <c r="Q707" s="51"/>
      <c r="S707" s="51"/>
      <c r="T707" s="51"/>
      <c r="AF707" s="51"/>
      <c r="AG707" s="51"/>
      <c r="AH707" s="51"/>
      <c r="AI707" s="52"/>
      <c r="AJ707" s="52"/>
      <c r="AK707" s="52"/>
      <c r="AL707" s="51"/>
      <c r="AM707" s="51"/>
      <c r="AN707" s="51"/>
      <c r="AO707" s="52"/>
      <c r="AP707" s="52"/>
      <c r="AQ707" s="52"/>
      <c r="AR707" s="51"/>
      <c r="AS707" s="51"/>
      <c r="AT707" s="51"/>
      <c r="AU707" s="52"/>
      <c r="AV707" s="52"/>
      <c r="AW707" s="52"/>
    </row>
    <row r="708" spans="1:49" ht="13" x14ac:dyDescent="0.3">
      <c r="A708" s="23">
        <f>'4JSON'!A702</f>
        <v>53124</v>
      </c>
      <c r="B708" s="20" t="str">
        <f>'4JSON'!B702</f>
        <v>Potters</v>
      </c>
      <c r="C708" s="24" t="str">
        <f>UPPER('4JSON'!D702)</f>
        <v>IOM</v>
      </c>
      <c r="D708" s="24"/>
      <c r="E708" s="24"/>
      <c r="F708" s="24"/>
      <c r="G708" s="24"/>
      <c r="H708" s="24"/>
      <c r="I708" s="24"/>
      <c r="J708" s="24"/>
      <c r="K708" s="24"/>
      <c r="L708" s="24"/>
      <c r="M708" s="53"/>
      <c r="N708" s="56"/>
      <c r="P708" s="51"/>
      <c r="Q708" s="51"/>
      <c r="S708" s="51"/>
      <c r="T708" s="51"/>
      <c r="AF708" s="51"/>
      <c r="AG708" s="51"/>
      <c r="AH708" s="51"/>
      <c r="AI708" s="52"/>
      <c r="AJ708" s="52"/>
      <c r="AK708" s="52"/>
      <c r="AL708" s="51"/>
      <c r="AM708" s="51"/>
      <c r="AN708" s="51"/>
      <c r="AO708" s="52"/>
      <c r="AP708" s="52"/>
      <c r="AQ708" s="52"/>
      <c r="AR708" s="51"/>
      <c r="AS708" s="51"/>
      <c r="AT708" s="51"/>
      <c r="AU708" s="52"/>
      <c r="AV708" s="52"/>
      <c r="AW708" s="52"/>
    </row>
    <row r="709" spans="1:49" ht="13" x14ac:dyDescent="0.3">
      <c r="A709" s="23">
        <f>'4JSON'!A703</f>
        <v>53124</v>
      </c>
      <c r="B709" s="20" t="str">
        <f>'4JSON'!B703</f>
        <v>Stained Glass Artists</v>
      </c>
      <c r="C709" s="24" t="str">
        <f>UPPER('4JSON'!D703)</f>
        <v>IOM</v>
      </c>
      <c r="D709" s="24"/>
      <c r="E709" s="24"/>
      <c r="F709" s="24"/>
      <c r="G709" s="24"/>
      <c r="H709" s="24"/>
      <c r="I709" s="24"/>
      <c r="J709" s="24"/>
      <c r="K709" s="24"/>
      <c r="L709" s="24"/>
      <c r="M709" s="53"/>
      <c r="N709" s="56"/>
      <c r="P709" s="51"/>
      <c r="Q709" s="51"/>
      <c r="S709" s="51"/>
      <c r="T709" s="51"/>
      <c r="AF709" s="51"/>
      <c r="AG709" s="51"/>
      <c r="AH709" s="51"/>
      <c r="AI709" s="52"/>
      <c r="AJ709" s="52"/>
      <c r="AK709" s="52"/>
      <c r="AL709" s="51"/>
      <c r="AM709" s="51"/>
      <c r="AN709" s="51"/>
      <c r="AO709" s="52"/>
      <c r="AP709" s="52"/>
      <c r="AQ709" s="52"/>
      <c r="AR709" s="51"/>
      <c r="AS709" s="51"/>
      <c r="AT709" s="51"/>
      <c r="AU709" s="52"/>
      <c r="AV709" s="52"/>
      <c r="AW709" s="52"/>
    </row>
    <row r="710" spans="1:49" ht="13" x14ac:dyDescent="0.3">
      <c r="A710" s="23">
        <f>'4JSON'!A704</f>
        <v>53124</v>
      </c>
      <c r="B710" s="20" t="str">
        <f>'4JSON'!B704</f>
        <v>Stringed Instrument Makers</v>
      </c>
      <c r="C710" s="24" t="str">
        <f>UPPER('4JSON'!D704)</f>
        <v>IOM</v>
      </c>
      <c r="D710" s="24"/>
      <c r="E710" s="24"/>
      <c r="F710" s="24"/>
      <c r="G710" s="24"/>
      <c r="H710" s="24"/>
      <c r="I710" s="24"/>
      <c r="J710" s="24"/>
      <c r="K710" s="24"/>
      <c r="L710" s="24"/>
      <c r="M710" s="53"/>
      <c r="N710" s="56"/>
      <c r="P710" s="51"/>
      <c r="Q710" s="51"/>
      <c r="S710" s="51"/>
      <c r="T710" s="51"/>
      <c r="AF710" s="51"/>
      <c r="AG710" s="51"/>
      <c r="AH710" s="51"/>
      <c r="AI710" s="52"/>
      <c r="AJ710" s="52"/>
      <c r="AK710" s="52"/>
      <c r="AL710" s="51"/>
      <c r="AM710" s="51"/>
      <c r="AN710" s="51"/>
      <c r="AO710" s="52"/>
      <c r="AP710" s="52"/>
      <c r="AQ710" s="52"/>
      <c r="AR710" s="51"/>
      <c r="AS710" s="51"/>
      <c r="AT710" s="51"/>
      <c r="AU710" s="52"/>
      <c r="AV710" s="52"/>
      <c r="AW710" s="52"/>
    </row>
    <row r="711" spans="1:49" ht="13" x14ac:dyDescent="0.3">
      <c r="A711" s="23">
        <f>'4JSON'!A705</f>
        <v>94131</v>
      </c>
      <c r="B711" s="20" t="str">
        <f>'4JSON'!B705</f>
        <v>Weavers</v>
      </c>
      <c r="C711" s="24" t="str">
        <f>UPPER('4JSON'!D705)</f>
        <v>IOM</v>
      </c>
      <c r="D711" s="24"/>
      <c r="E711" s="24"/>
      <c r="F711" s="24"/>
      <c r="G711" s="24"/>
      <c r="H711" s="24"/>
      <c r="I711" s="24"/>
      <c r="J711" s="24"/>
      <c r="K711" s="24"/>
      <c r="L711" s="24"/>
      <c r="M711" s="53"/>
      <c r="N711" s="56"/>
      <c r="P711" s="51"/>
      <c r="Q711" s="51"/>
      <c r="S711" s="51"/>
      <c r="T711" s="51"/>
      <c r="AF711" s="51"/>
      <c r="AG711" s="51"/>
      <c r="AH711" s="51"/>
      <c r="AI711" s="52"/>
      <c r="AJ711" s="52"/>
      <c r="AK711" s="52"/>
      <c r="AL711" s="51"/>
      <c r="AM711" s="51"/>
      <c r="AN711" s="51"/>
      <c r="AO711" s="52"/>
      <c r="AP711" s="52"/>
      <c r="AQ711" s="52"/>
      <c r="AR711" s="51"/>
      <c r="AS711" s="51"/>
      <c r="AT711" s="51"/>
      <c r="AU711" s="52"/>
      <c r="AV711" s="52"/>
      <c r="AW711" s="52"/>
    </row>
    <row r="712" spans="1:49" ht="13" x14ac:dyDescent="0.3">
      <c r="A712" s="23">
        <f>'4JSON'!A706</f>
        <v>53122</v>
      </c>
      <c r="B712" s="20" t="str">
        <f>'4JSON'!B706</f>
        <v>Painters</v>
      </c>
      <c r="C712" s="24" t="str">
        <f>UPPER('4JSON'!D706)</f>
        <v>IOM</v>
      </c>
      <c r="D712" s="24"/>
      <c r="E712" s="24"/>
      <c r="F712" s="24"/>
      <c r="G712" s="24"/>
      <c r="H712" s="24"/>
      <c r="I712" s="24"/>
      <c r="J712" s="24"/>
      <c r="K712" s="24"/>
      <c r="L712" s="24"/>
      <c r="M712" s="53"/>
      <c r="N712" s="56"/>
      <c r="P712" s="51"/>
      <c r="Q712" s="51"/>
      <c r="S712" s="51"/>
      <c r="T712" s="51"/>
      <c r="AF712" s="51"/>
      <c r="AG712" s="51"/>
      <c r="AH712" s="51"/>
      <c r="AI712" s="52"/>
      <c r="AJ712" s="52"/>
      <c r="AK712" s="52"/>
      <c r="AL712" s="51"/>
      <c r="AM712" s="51"/>
      <c r="AN712" s="51"/>
      <c r="AO712" s="52"/>
      <c r="AP712" s="52"/>
      <c r="AQ712" s="52"/>
      <c r="AR712" s="51"/>
      <c r="AS712" s="51"/>
      <c r="AT712" s="51"/>
      <c r="AU712" s="52"/>
      <c r="AV712" s="52"/>
      <c r="AW712" s="52"/>
    </row>
    <row r="713" spans="1:49" ht="13" x14ac:dyDescent="0.3">
      <c r="A713" s="23">
        <f>'4JSON'!A707</f>
        <v>53122</v>
      </c>
      <c r="B713" s="20" t="str">
        <f>'4JSON'!B707</f>
        <v>Sculptors</v>
      </c>
      <c r="C713" s="24" t="str">
        <f>UPPER('4JSON'!D707)</f>
        <v>IOM</v>
      </c>
      <c r="D713" s="24"/>
      <c r="E713" s="24"/>
      <c r="F713" s="24"/>
      <c r="G713" s="24"/>
      <c r="H713" s="24"/>
      <c r="I713" s="24"/>
      <c r="J713" s="24"/>
      <c r="K713" s="24"/>
      <c r="L713" s="24"/>
      <c r="M713" s="53"/>
      <c r="N713" s="56"/>
      <c r="P713" s="51"/>
      <c r="Q713" s="51"/>
      <c r="S713" s="51"/>
      <c r="T713" s="51"/>
      <c r="AF713" s="51"/>
      <c r="AG713" s="51"/>
      <c r="AH713" s="51"/>
      <c r="AI713" s="52"/>
      <c r="AJ713" s="52"/>
      <c r="AK713" s="52"/>
      <c r="AL713" s="51"/>
      <c r="AM713" s="51"/>
      <c r="AN713" s="51"/>
      <c r="AO713" s="52"/>
      <c r="AP713" s="52"/>
      <c r="AQ713" s="52"/>
      <c r="AR713" s="51"/>
      <c r="AS713" s="51"/>
      <c r="AT713" s="51"/>
      <c r="AU713" s="52"/>
      <c r="AV713" s="52"/>
      <c r="AW713" s="52"/>
    </row>
    <row r="714" spans="1:49" ht="13" x14ac:dyDescent="0.3">
      <c r="A714" s="23">
        <f>'4JSON'!A708</f>
        <v>22214</v>
      </c>
      <c r="B714" s="20" t="str">
        <f>'4JSON'!B708</f>
        <v>Aerial Survey Technologists and Technicians</v>
      </c>
      <c r="C714" s="24" t="str">
        <f>UPPER('4JSON'!D708)</f>
        <v>OMI</v>
      </c>
      <c r="D714" s="24"/>
      <c r="E714" s="24"/>
      <c r="F714" s="24"/>
      <c r="G714" s="24"/>
      <c r="H714" s="24"/>
      <c r="I714" s="24"/>
      <c r="J714" s="24"/>
      <c r="K714" s="24"/>
      <c r="L714" s="24"/>
      <c r="M714" s="53"/>
      <c r="N714" s="56"/>
      <c r="P714" s="51"/>
      <c r="Q714" s="51"/>
      <c r="S714" s="51"/>
      <c r="T714" s="51"/>
      <c r="AF714" s="51"/>
      <c r="AG714" s="51"/>
      <c r="AH714" s="51"/>
      <c r="AI714" s="52"/>
      <c r="AJ714" s="52"/>
      <c r="AK714" s="52"/>
      <c r="AL714" s="51"/>
      <c r="AM714" s="51"/>
      <c r="AN714" s="51"/>
      <c r="AO714" s="52"/>
      <c r="AP714" s="52"/>
      <c r="AQ714" s="52"/>
      <c r="AR714" s="51"/>
      <c r="AS714" s="51"/>
      <c r="AT714" s="51"/>
      <c r="AU714" s="52"/>
      <c r="AV714" s="52"/>
      <c r="AW714" s="52"/>
    </row>
    <row r="715" spans="1:49" ht="13" x14ac:dyDescent="0.3">
      <c r="A715" s="23">
        <f>'4JSON'!A709</f>
        <v>93200</v>
      </c>
      <c r="B715" s="20" t="str">
        <f>'4JSON'!B709</f>
        <v>Aircraft Assemblers</v>
      </c>
      <c r="C715" s="24" t="str">
        <f>UPPER('4JSON'!D709)</f>
        <v>OMI</v>
      </c>
      <c r="D715" s="24"/>
      <c r="E715" s="24"/>
      <c r="F715" s="24"/>
      <c r="G715" s="24"/>
      <c r="H715" s="24"/>
      <c r="I715" s="24"/>
      <c r="J715" s="24"/>
      <c r="K715" s="24"/>
      <c r="L715" s="24"/>
      <c r="M715" s="53"/>
      <c r="N715" s="56"/>
      <c r="P715" s="51"/>
      <c r="Q715" s="51"/>
      <c r="S715" s="51"/>
      <c r="T715" s="51"/>
      <c r="AF715" s="51"/>
      <c r="AG715" s="51"/>
      <c r="AH715" s="51"/>
      <c r="AI715" s="52"/>
      <c r="AJ715" s="52"/>
      <c r="AK715" s="52"/>
      <c r="AL715" s="51"/>
      <c r="AM715" s="51"/>
      <c r="AN715" s="51"/>
      <c r="AO715" s="52"/>
      <c r="AP715" s="52"/>
      <c r="AQ715" s="52"/>
      <c r="AR715" s="51"/>
      <c r="AS715" s="51"/>
      <c r="AT715" s="51"/>
      <c r="AU715" s="52"/>
      <c r="AV715" s="52"/>
      <c r="AW715" s="52"/>
    </row>
    <row r="716" spans="1:49" ht="13" x14ac:dyDescent="0.3">
      <c r="A716" s="23">
        <f>'4JSON'!A710</f>
        <v>93200</v>
      </c>
      <c r="B716" s="20" t="str">
        <f>'4JSON'!B710</f>
        <v>Aircraft Assembly Inspectors</v>
      </c>
      <c r="C716" s="24" t="str">
        <f>UPPER('4JSON'!D710)</f>
        <v>OMI</v>
      </c>
      <c r="D716" s="24"/>
      <c r="E716" s="24"/>
      <c r="F716" s="24"/>
      <c r="G716" s="24"/>
      <c r="H716" s="24"/>
      <c r="I716" s="24"/>
      <c r="J716" s="24"/>
      <c r="K716" s="24"/>
      <c r="L716" s="24"/>
      <c r="M716" s="53"/>
      <c r="N716" s="56"/>
      <c r="P716" s="51"/>
      <c r="Q716" s="51"/>
      <c r="S716" s="51"/>
      <c r="T716" s="51"/>
      <c r="AF716" s="51"/>
      <c r="AG716" s="51"/>
      <c r="AH716" s="51"/>
      <c r="AI716" s="52"/>
      <c r="AJ716" s="52"/>
      <c r="AK716" s="52"/>
      <c r="AL716" s="51"/>
      <c r="AM716" s="51"/>
      <c r="AN716" s="51"/>
      <c r="AO716" s="52"/>
      <c r="AP716" s="52"/>
      <c r="AQ716" s="52"/>
      <c r="AR716" s="51"/>
      <c r="AS716" s="51"/>
      <c r="AT716" s="51"/>
      <c r="AU716" s="52"/>
      <c r="AV716" s="52"/>
      <c r="AW716" s="52"/>
    </row>
    <row r="717" spans="1:49" ht="13" x14ac:dyDescent="0.3">
      <c r="A717" s="23">
        <f>'4JSON'!A711</f>
        <v>52113</v>
      </c>
      <c r="B717" s="20" t="str">
        <f>'4JSON'!B711</f>
        <v>Audio and Video Recording Technicians</v>
      </c>
      <c r="C717" s="24" t="str">
        <f>UPPER('4JSON'!D711)</f>
        <v>OMI</v>
      </c>
      <c r="D717" s="24"/>
      <c r="E717" s="24"/>
      <c r="F717" s="24"/>
      <c r="G717" s="24"/>
      <c r="H717" s="24"/>
      <c r="I717" s="24"/>
      <c r="J717" s="24"/>
      <c r="K717" s="24"/>
      <c r="L717" s="24"/>
      <c r="M717" s="53"/>
      <c r="N717" s="56"/>
      <c r="P717" s="51"/>
      <c r="Q717" s="51"/>
      <c r="S717" s="51"/>
      <c r="T717" s="51"/>
      <c r="AF717" s="51"/>
      <c r="AG717" s="51"/>
      <c r="AH717" s="51"/>
      <c r="AI717" s="52"/>
      <c r="AJ717" s="52"/>
      <c r="AK717" s="52"/>
      <c r="AL717" s="51"/>
      <c r="AM717" s="51"/>
      <c r="AN717" s="51"/>
      <c r="AO717" s="52"/>
      <c r="AP717" s="52"/>
      <c r="AQ717" s="52"/>
      <c r="AR717" s="51"/>
      <c r="AS717" s="51"/>
      <c r="AT717" s="51"/>
      <c r="AU717" s="52"/>
      <c r="AV717" s="52"/>
      <c r="AW717" s="52"/>
    </row>
    <row r="718" spans="1:49" ht="13" x14ac:dyDescent="0.3">
      <c r="A718" s="23">
        <f>'4JSON'!A712</f>
        <v>72999</v>
      </c>
      <c r="B718" s="20" t="str">
        <f>'4JSON'!B712</f>
        <v>Blacksmiths</v>
      </c>
      <c r="C718" s="24" t="str">
        <f>UPPER('4JSON'!D712)</f>
        <v>OMI</v>
      </c>
      <c r="D718" s="24"/>
      <c r="E718" s="24"/>
      <c r="F718" s="24"/>
      <c r="G718" s="24"/>
      <c r="H718" s="24"/>
      <c r="I718" s="24"/>
      <c r="J718" s="24"/>
      <c r="K718" s="24"/>
      <c r="L718" s="24"/>
      <c r="M718" s="53"/>
      <c r="N718" s="56"/>
      <c r="P718" s="51"/>
      <c r="Q718" s="51"/>
      <c r="S718" s="51"/>
      <c r="T718" s="51"/>
      <c r="AF718" s="51"/>
      <c r="AG718" s="51"/>
      <c r="AH718" s="51"/>
      <c r="AI718" s="52"/>
      <c r="AJ718" s="52"/>
      <c r="AK718" s="52"/>
      <c r="AL718" s="51"/>
      <c r="AM718" s="51"/>
      <c r="AN718" s="51"/>
      <c r="AO718" s="52"/>
      <c r="AP718" s="52"/>
      <c r="AQ718" s="52"/>
      <c r="AR718" s="51"/>
      <c r="AS718" s="51"/>
      <c r="AT718" s="51"/>
      <c r="AU718" s="52"/>
      <c r="AV718" s="52"/>
      <c r="AW718" s="52"/>
    </row>
    <row r="719" spans="1:49" ht="13" x14ac:dyDescent="0.3">
      <c r="A719" s="23">
        <f>'4JSON'!A713</f>
        <v>72103</v>
      </c>
      <c r="B719" s="20" t="str">
        <f>'4JSON'!B713</f>
        <v>Boilermakers</v>
      </c>
      <c r="C719" s="24" t="str">
        <f>UPPER('4JSON'!D713)</f>
        <v>OMI</v>
      </c>
      <c r="D719" s="24"/>
      <c r="E719" s="24"/>
      <c r="F719" s="24"/>
      <c r="G719" s="24"/>
      <c r="H719" s="24"/>
      <c r="I719" s="24"/>
      <c r="J719" s="24"/>
      <c r="K719" s="24"/>
      <c r="L719" s="24"/>
      <c r="M719" s="53"/>
      <c r="N719" s="56"/>
      <c r="P719" s="51"/>
      <c r="Q719" s="51"/>
      <c r="S719" s="51"/>
      <c r="T719" s="51"/>
      <c r="AF719" s="51"/>
      <c r="AG719" s="51"/>
      <c r="AH719" s="51"/>
      <c r="AI719" s="52"/>
      <c r="AJ719" s="52"/>
      <c r="AK719" s="52"/>
      <c r="AL719" s="51"/>
      <c r="AM719" s="51"/>
      <c r="AN719" s="51"/>
      <c r="AO719" s="52"/>
      <c r="AP719" s="52"/>
      <c r="AQ719" s="52"/>
      <c r="AR719" s="51"/>
      <c r="AS719" s="51"/>
      <c r="AT719" s="51"/>
      <c r="AU719" s="52"/>
      <c r="AV719" s="52"/>
      <c r="AW719" s="52"/>
    </row>
    <row r="720" spans="1:49" ht="13" x14ac:dyDescent="0.3">
      <c r="A720" s="23">
        <f>'4JSON'!A714</f>
        <v>72320</v>
      </c>
      <c r="B720" s="20" t="str">
        <f>'4JSON'!B714</f>
        <v>Bricklayers</v>
      </c>
      <c r="C720" s="24" t="str">
        <f>UPPER('4JSON'!D714)</f>
        <v>OMI</v>
      </c>
      <c r="D720" s="24"/>
      <c r="E720" s="24"/>
      <c r="F720" s="24"/>
      <c r="G720" s="24"/>
      <c r="H720" s="24"/>
      <c r="I720" s="24"/>
      <c r="J720" s="24"/>
      <c r="K720" s="24"/>
      <c r="L720" s="24"/>
      <c r="M720" s="53"/>
      <c r="N720" s="56"/>
      <c r="P720" s="51"/>
      <c r="Q720" s="51"/>
      <c r="S720" s="51"/>
      <c r="T720" s="51"/>
      <c r="AF720" s="51"/>
      <c r="AG720" s="51"/>
      <c r="AH720" s="51"/>
      <c r="AI720" s="52"/>
      <c r="AJ720" s="52"/>
      <c r="AK720" s="52"/>
      <c r="AL720" s="51"/>
      <c r="AM720" s="51"/>
      <c r="AN720" s="51"/>
      <c r="AO720" s="52"/>
      <c r="AP720" s="52"/>
      <c r="AQ720" s="52"/>
      <c r="AR720" s="51"/>
      <c r="AS720" s="51"/>
      <c r="AT720" s="51"/>
      <c r="AU720" s="52"/>
      <c r="AV720" s="52"/>
      <c r="AW720" s="52"/>
    </row>
    <row r="721" spans="1:49" ht="13" x14ac:dyDescent="0.3">
      <c r="A721" s="23">
        <f>'4JSON'!A715</f>
        <v>72311</v>
      </c>
      <c r="B721" s="20" t="str">
        <f>'4JSON'!B715</f>
        <v>Cabinetmakers</v>
      </c>
      <c r="C721" s="24" t="str">
        <f>UPPER('4JSON'!D715)</f>
        <v>OMI</v>
      </c>
      <c r="D721" s="24"/>
      <c r="E721" s="24"/>
      <c r="F721" s="24"/>
      <c r="G721" s="24"/>
      <c r="H721" s="24"/>
      <c r="I721" s="24"/>
      <c r="J721" s="24"/>
      <c r="K721" s="24"/>
      <c r="L721" s="24"/>
      <c r="M721" s="53"/>
      <c r="N721" s="56"/>
      <c r="P721" s="51"/>
      <c r="Q721" s="51"/>
      <c r="S721" s="51"/>
      <c r="T721" s="51"/>
      <c r="AF721" s="51"/>
      <c r="AG721" s="51"/>
      <c r="AH721" s="51"/>
      <c r="AI721" s="52"/>
      <c r="AJ721" s="52"/>
      <c r="AK721" s="52"/>
      <c r="AL721" s="51"/>
      <c r="AM721" s="51"/>
      <c r="AN721" s="51"/>
      <c r="AO721" s="52"/>
      <c r="AP721" s="52"/>
      <c r="AQ721" s="52"/>
      <c r="AR721" s="51"/>
      <c r="AS721" s="51"/>
      <c r="AT721" s="51"/>
      <c r="AU721" s="52"/>
      <c r="AV721" s="52"/>
      <c r="AW721" s="52"/>
    </row>
    <row r="722" spans="1:49" ht="13" x14ac:dyDescent="0.3">
      <c r="A722" s="23">
        <f>'4JSON'!A716</f>
        <v>72310</v>
      </c>
      <c r="B722" s="20" t="str">
        <f>'4JSON'!B716</f>
        <v>Carpenters</v>
      </c>
      <c r="C722" s="24" t="str">
        <f>UPPER('4JSON'!D716)</f>
        <v>OMI</v>
      </c>
      <c r="D722" s="24"/>
      <c r="E722" s="24"/>
      <c r="F722" s="24"/>
      <c r="G722" s="24"/>
      <c r="H722" s="24"/>
      <c r="I722" s="24"/>
      <c r="J722" s="24"/>
      <c r="K722" s="24"/>
      <c r="L722" s="24"/>
      <c r="M722" s="53"/>
      <c r="N722" s="56"/>
      <c r="P722" s="51"/>
      <c r="Q722" s="51"/>
      <c r="S722" s="51"/>
      <c r="T722" s="51"/>
      <c r="AF722" s="51"/>
      <c r="AG722" s="51"/>
      <c r="AH722" s="51"/>
      <c r="AI722" s="52"/>
      <c r="AJ722" s="52"/>
      <c r="AK722" s="52"/>
      <c r="AL722" s="51"/>
      <c r="AM722" s="51"/>
      <c r="AN722" s="51"/>
      <c r="AO722" s="52"/>
      <c r="AP722" s="52"/>
      <c r="AQ722" s="52"/>
      <c r="AR722" s="51"/>
      <c r="AS722" s="51"/>
      <c r="AT722" s="51"/>
      <c r="AU722" s="52"/>
      <c r="AV722" s="52"/>
      <c r="AW722" s="52"/>
    </row>
    <row r="723" spans="1:49" ht="13" x14ac:dyDescent="0.3">
      <c r="A723" s="23">
        <f>'4JSON'!A717</f>
        <v>94151</v>
      </c>
      <c r="B723" s="20" t="str">
        <f>'4JSON'!B717</f>
        <v>Cylinder Preparers</v>
      </c>
      <c r="C723" s="24" t="str">
        <f>UPPER('4JSON'!D717)</f>
        <v>OMI</v>
      </c>
      <c r="D723" s="24"/>
      <c r="E723" s="24"/>
      <c r="F723" s="24"/>
      <c r="G723" s="24"/>
      <c r="H723" s="24"/>
      <c r="I723" s="24"/>
      <c r="J723" s="24"/>
      <c r="K723" s="24"/>
      <c r="L723" s="24"/>
      <c r="M723" s="53"/>
      <c r="N723" s="56"/>
      <c r="P723" s="51"/>
      <c r="Q723" s="51"/>
      <c r="S723" s="51"/>
      <c r="T723" s="51"/>
      <c r="AF723" s="51"/>
      <c r="AG723" s="51"/>
      <c r="AH723" s="51"/>
      <c r="AI723" s="52"/>
      <c r="AJ723" s="52"/>
      <c r="AK723" s="52"/>
      <c r="AL723" s="51"/>
      <c r="AM723" s="51"/>
      <c r="AN723" s="51"/>
      <c r="AO723" s="52"/>
      <c r="AP723" s="52"/>
      <c r="AQ723" s="52"/>
      <c r="AR723" s="51"/>
      <c r="AS723" s="51"/>
      <c r="AT723" s="51"/>
      <c r="AU723" s="52"/>
      <c r="AV723" s="52"/>
      <c r="AW723" s="52"/>
    </row>
    <row r="724" spans="1:49" ht="13" x14ac:dyDescent="0.3">
      <c r="A724" s="23">
        <f>'4JSON'!A718</f>
        <v>72422</v>
      </c>
      <c r="B724" s="20" t="str">
        <f>'4JSON'!B718</f>
        <v>Electrical Mechanics</v>
      </c>
      <c r="C724" s="24" t="str">
        <f>UPPER('4JSON'!D718)</f>
        <v>OMI</v>
      </c>
      <c r="D724" s="24"/>
      <c r="E724" s="24"/>
      <c r="F724" s="24"/>
      <c r="G724" s="24"/>
      <c r="H724" s="24"/>
      <c r="I724" s="24"/>
      <c r="J724" s="24"/>
      <c r="K724" s="24"/>
      <c r="L724" s="24"/>
      <c r="M724" s="53"/>
      <c r="N724" s="56"/>
      <c r="P724" s="51"/>
      <c r="Q724" s="51"/>
      <c r="S724" s="51"/>
      <c r="T724" s="51"/>
      <c r="AF724" s="51"/>
      <c r="AG724" s="51"/>
      <c r="AH724" s="51"/>
      <c r="AI724" s="52"/>
      <c r="AJ724" s="52"/>
      <c r="AK724" s="52"/>
      <c r="AL724" s="51"/>
      <c r="AM724" s="51"/>
      <c r="AN724" s="51"/>
      <c r="AO724" s="52"/>
      <c r="AP724" s="52"/>
      <c r="AQ724" s="52"/>
      <c r="AR724" s="51"/>
      <c r="AS724" s="51"/>
      <c r="AT724" s="51"/>
      <c r="AU724" s="52"/>
      <c r="AV724" s="52"/>
      <c r="AW724" s="52"/>
    </row>
    <row r="725" spans="1:49" ht="13" x14ac:dyDescent="0.3">
      <c r="A725" s="23">
        <f>'4JSON'!A719</f>
        <v>94201</v>
      </c>
      <c r="B725" s="20" t="str">
        <f>'4JSON'!B719</f>
        <v>Electronics Testers</v>
      </c>
      <c r="C725" s="24" t="str">
        <f>UPPER('4JSON'!D719)</f>
        <v>OMI</v>
      </c>
      <c r="D725" s="24"/>
      <c r="E725" s="24"/>
      <c r="F725" s="24"/>
      <c r="G725" s="24"/>
      <c r="H725" s="24"/>
      <c r="I725" s="24"/>
      <c r="J725" s="24"/>
      <c r="K725" s="24"/>
      <c r="L725" s="24"/>
      <c r="M725" s="53"/>
      <c r="N725" s="56"/>
      <c r="P725" s="51"/>
      <c r="Q725" s="51"/>
      <c r="S725" s="51"/>
      <c r="T725" s="51"/>
      <c r="AF725" s="51"/>
      <c r="AG725" s="51"/>
      <c r="AH725" s="51"/>
      <c r="AI725" s="52"/>
      <c r="AJ725" s="52"/>
      <c r="AK725" s="52"/>
      <c r="AL725" s="51"/>
      <c r="AM725" s="51"/>
      <c r="AN725" s="51"/>
      <c r="AO725" s="52"/>
      <c r="AP725" s="52"/>
      <c r="AQ725" s="52"/>
      <c r="AR725" s="51"/>
      <c r="AS725" s="51"/>
      <c r="AT725" s="51"/>
      <c r="AU725" s="52"/>
      <c r="AV725" s="52"/>
      <c r="AW725" s="52"/>
    </row>
    <row r="726" spans="1:49" ht="13" x14ac:dyDescent="0.3">
      <c r="A726" s="23">
        <f>'4JSON'!A720</f>
        <v>72406</v>
      </c>
      <c r="B726" s="20" t="str">
        <f>'4JSON'!B720</f>
        <v>Elevator Constructors and Mechanics</v>
      </c>
      <c r="C726" s="24" t="str">
        <f>UPPER('4JSON'!D720)</f>
        <v>OMI</v>
      </c>
      <c r="D726" s="24"/>
      <c r="E726" s="24"/>
      <c r="F726" s="24"/>
      <c r="G726" s="24"/>
      <c r="H726" s="24"/>
      <c r="I726" s="24"/>
      <c r="J726" s="24"/>
      <c r="K726" s="24"/>
      <c r="L726" s="24"/>
      <c r="M726" s="53"/>
      <c r="N726" s="56"/>
      <c r="P726" s="51"/>
      <c r="Q726" s="51"/>
      <c r="S726" s="51"/>
      <c r="T726" s="51"/>
      <c r="AF726" s="51"/>
      <c r="AG726" s="51"/>
      <c r="AH726" s="51"/>
      <c r="AI726" s="52"/>
      <c r="AJ726" s="52"/>
      <c r="AK726" s="52"/>
      <c r="AL726" s="51"/>
      <c r="AM726" s="51"/>
      <c r="AN726" s="51"/>
      <c r="AO726" s="52"/>
      <c r="AP726" s="52"/>
      <c r="AQ726" s="52"/>
      <c r="AR726" s="51"/>
      <c r="AS726" s="51"/>
      <c r="AT726" s="51"/>
      <c r="AU726" s="52"/>
      <c r="AV726" s="52"/>
      <c r="AW726" s="52"/>
    </row>
    <row r="727" spans="1:49" ht="13" x14ac:dyDescent="0.3">
      <c r="A727" s="23">
        <f>'4JSON'!A721</f>
        <v>52110</v>
      </c>
      <c r="B727" s="20" t="str">
        <f>'4JSON'!B721</f>
        <v>Film and Video Camera Operators</v>
      </c>
      <c r="C727" s="24" t="str">
        <f>UPPER('4JSON'!D721)</f>
        <v>OMI</v>
      </c>
      <c r="D727" s="24"/>
      <c r="E727" s="24"/>
      <c r="F727" s="24"/>
      <c r="G727" s="24"/>
      <c r="H727" s="24"/>
      <c r="I727" s="24"/>
      <c r="J727" s="24"/>
      <c r="K727" s="24"/>
      <c r="L727" s="24"/>
      <c r="M727" s="53"/>
      <c r="N727" s="56"/>
      <c r="P727" s="51"/>
      <c r="Q727" s="51"/>
      <c r="S727" s="51"/>
      <c r="T727" s="51"/>
      <c r="AF727" s="51"/>
      <c r="AG727" s="51"/>
      <c r="AH727" s="51"/>
      <c r="AI727" s="52"/>
      <c r="AJ727" s="52"/>
      <c r="AK727" s="52"/>
      <c r="AL727" s="51"/>
      <c r="AM727" s="51"/>
      <c r="AN727" s="51"/>
      <c r="AO727" s="52"/>
      <c r="AP727" s="52"/>
      <c r="AQ727" s="52"/>
      <c r="AR727" s="51"/>
      <c r="AS727" s="51"/>
      <c r="AT727" s="51"/>
      <c r="AU727" s="52"/>
      <c r="AV727" s="52"/>
      <c r="AW727" s="52"/>
    </row>
    <row r="728" spans="1:49" ht="13" x14ac:dyDescent="0.3">
      <c r="A728" s="23">
        <f>'4JSON'!A722</f>
        <v>94151</v>
      </c>
      <c r="B728" s="20" t="str">
        <f>'4JSON'!B722</f>
        <v>Film Strippers/Assemblers</v>
      </c>
      <c r="C728" s="24" t="str">
        <f>UPPER('4JSON'!D722)</f>
        <v>OMI</v>
      </c>
      <c r="D728" s="24"/>
      <c r="E728" s="24"/>
      <c r="F728" s="24"/>
      <c r="G728" s="24"/>
      <c r="H728" s="24"/>
      <c r="I728" s="24"/>
      <c r="J728" s="24"/>
      <c r="K728" s="24"/>
      <c r="L728" s="24"/>
      <c r="M728" s="53"/>
      <c r="N728" s="56"/>
      <c r="P728" s="51"/>
      <c r="Q728" s="51"/>
      <c r="S728" s="51"/>
      <c r="T728" s="51"/>
      <c r="AF728" s="51"/>
      <c r="AG728" s="51"/>
      <c r="AH728" s="51"/>
      <c r="AI728" s="52"/>
      <c r="AJ728" s="52"/>
      <c r="AK728" s="52"/>
      <c r="AL728" s="51"/>
      <c r="AM728" s="51"/>
      <c r="AN728" s="51"/>
      <c r="AO728" s="52"/>
      <c r="AP728" s="52"/>
      <c r="AQ728" s="52"/>
      <c r="AR728" s="51"/>
      <c r="AS728" s="51"/>
      <c r="AT728" s="51"/>
      <c r="AU728" s="52"/>
      <c r="AV728" s="52"/>
      <c r="AW728" s="52"/>
    </row>
    <row r="729" spans="1:49" ht="13" x14ac:dyDescent="0.3">
      <c r="A729" s="23">
        <f>'4JSON'!A723</f>
        <v>72600</v>
      </c>
      <c r="B729" s="20" t="str">
        <f>'4JSON'!B723</f>
        <v>Flight Engineers (Second Officers)</v>
      </c>
      <c r="C729" s="24" t="str">
        <f>UPPER('4JSON'!D723)</f>
        <v>OMI</v>
      </c>
      <c r="D729" s="24"/>
      <c r="E729" s="24"/>
      <c r="F729" s="24"/>
      <c r="G729" s="24"/>
      <c r="H729" s="24"/>
      <c r="I729" s="24"/>
      <c r="J729" s="24"/>
      <c r="K729" s="24"/>
      <c r="L729" s="24"/>
      <c r="M729" s="53"/>
      <c r="N729" s="56"/>
      <c r="P729" s="51"/>
      <c r="Q729" s="51"/>
      <c r="S729" s="51"/>
      <c r="T729" s="51"/>
      <c r="AF729" s="51"/>
      <c r="AG729" s="51"/>
      <c r="AH729" s="51"/>
      <c r="AI729" s="52"/>
      <c r="AJ729" s="52"/>
      <c r="AK729" s="52"/>
      <c r="AL729" s="51"/>
      <c r="AM729" s="51"/>
      <c r="AN729" s="51"/>
      <c r="AO729" s="52"/>
      <c r="AP729" s="52"/>
      <c r="AQ729" s="52"/>
      <c r="AR729" s="51"/>
      <c r="AS729" s="51"/>
      <c r="AT729" s="51"/>
      <c r="AU729" s="52"/>
      <c r="AV729" s="52"/>
      <c r="AW729" s="52"/>
    </row>
    <row r="730" spans="1:49" ht="13" x14ac:dyDescent="0.3">
      <c r="A730" s="23">
        <f>'4JSON'!A724</f>
        <v>94210</v>
      </c>
      <c r="B730" s="20" t="str">
        <f>'4JSON'!B724</f>
        <v>Furniture Finishers</v>
      </c>
      <c r="C730" s="24" t="str">
        <f>UPPER('4JSON'!D724)</f>
        <v>OMI</v>
      </c>
      <c r="D730" s="24"/>
      <c r="E730" s="24"/>
      <c r="F730" s="24"/>
      <c r="G730" s="24"/>
      <c r="H730" s="24"/>
      <c r="I730" s="24"/>
      <c r="J730" s="24"/>
      <c r="K730" s="24"/>
      <c r="L730" s="24"/>
      <c r="M730" s="53"/>
      <c r="N730" s="56"/>
      <c r="P730" s="51"/>
      <c r="Q730" s="51"/>
      <c r="S730" s="51"/>
      <c r="T730" s="51"/>
      <c r="AF730" s="51"/>
      <c r="AG730" s="51"/>
      <c r="AH730" s="51"/>
      <c r="AI730" s="52"/>
      <c r="AJ730" s="52"/>
      <c r="AK730" s="52"/>
      <c r="AL730" s="51"/>
      <c r="AM730" s="51"/>
      <c r="AN730" s="51"/>
      <c r="AO730" s="52"/>
      <c r="AP730" s="52"/>
      <c r="AQ730" s="52"/>
      <c r="AR730" s="51"/>
      <c r="AS730" s="51"/>
      <c r="AT730" s="51"/>
      <c r="AU730" s="52"/>
      <c r="AV730" s="52"/>
      <c r="AW730" s="52"/>
    </row>
    <row r="731" spans="1:49" ht="13" x14ac:dyDescent="0.3">
      <c r="A731" s="23">
        <f>'4JSON'!A725</f>
        <v>94210</v>
      </c>
      <c r="B731" s="20" t="str">
        <f>'4JSON'!B725</f>
        <v>Furniture Refinishers</v>
      </c>
      <c r="C731" s="24" t="str">
        <f>UPPER('4JSON'!D725)</f>
        <v>OMI</v>
      </c>
      <c r="D731" s="24"/>
      <c r="E731" s="24"/>
      <c r="F731" s="24"/>
      <c r="G731" s="24"/>
      <c r="H731" s="24"/>
      <c r="I731" s="24"/>
      <c r="J731" s="24"/>
      <c r="K731" s="24"/>
      <c r="L731" s="24"/>
      <c r="M731" s="53"/>
      <c r="N731" s="56"/>
      <c r="P731" s="51"/>
      <c r="Q731" s="51"/>
      <c r="S731" s="51"/>
      <c r="T731" s="51"/>
      <c r="AF731" s="51"/>
      <c r="AG731" s="51"/>
      <c r="AH731" s="51"/>
      <c r="AI731" s="52"/>
      <c r="AJ731" s="52"/>
      <c r="AK731" s="52"/>
      <c r="AL731" s="51"/>
      <c r="AM731" s="51"/>
      <c r="AN731" s="51"/>
      <c r="AO731" s="52"/>
      <c r="AP731" s="52"/>
      <c r="AQ731" s="52"/>
      <c r="AR731" s="51"/>
      <c r="AS731" s="51"/>
      <c r="AT731" s="51"/>
      <c r="AU731" s="52"/>
      <c r="AV731" s="52"/>
      <c r="AW731" s="52"/>
    </row>
    <row r="732" spans="1:49" ht="13" x14ac:dyDescent="0.3">
      <c r="A732" s="23">
        <f>'4JSON'!A726</f>
        <v>94151</v>
      </c>
      <c r="B732" s="20" t="str">
        <f>'4JSON'!B726</f>
        <v>Graphic Arts Camera Operators</v>
      </c>
      <c r="C732" s="24" t="str">
        <f>UPPER('4JSON'!D726)</f>
        <v>OMI</v>
      </c>
      <c r="D732" s="24"/>
      <c r="E732" s="24"/>
      <c r="F732" s="24"/>
      <c r="G732" s="24"/>
      <c r="H732" s="24"/>
      <c r="I732" s="24"/>
      <c r="J732" s="24"/>
      <c r="K732" s="24"/>
      <c r="L732" s="24"/>
      <c r="M732" s="53"/>
      <c r="N732" s="56"/>
      <c r="P732" s="51"/>
      <c r="Q732" s="51"/>
      <c r="S732" s="51"/>
      <c r="T732" s="51"/>
      <c r="AF732" s="51"/>
      <c r="AG732" s="51"/>
      <c r="AH732" s="51"/>
      <c r="AI732" s="52"/>
      <c r="AJ732" s="52"/>
      <c r="AK732" s="52"/>
      <c r="AL732" s="51"/>
      <c r="AM732" s="51"/>
      <c r="AN732" s="51"/>
      <c r="AO732" s="52"/>
      <c r="AP732" s="52"/>
      <c r="AQ732" s="52"/>
      <c r="AR732" s="51"/>
      <c r="AS732" s="51"/>
      <c r="AT732" s="51"/>
      <c r="AU732" s="52"/>
      <c r="AV732" s="52"/>
      <c r="AW732" s="52"/>
    </row>
    <row r="733" spans="1:49" ht="13" x14ac:dyDescent="0.3">
      <c r="A733" s="23">
        <f>'4JSON'!A727</f>
        <v>72401</v>
      </c>
      <c r="B733" s="20" t="str">
        <f>'4JSON'!B727</f>
        <v>Heavy-Duty Equipment Mechanics</v>
      </c>
      <c r="C733" s="24" t="str">
        <f>UPPER('4JSON'!D727)</f>
        <v>OMI</v>
      </c>
      <c r="D733" s="24"/>
      <c r="E733" s="24"/>
      <c r="F733" s="24"/>
      <c r="G733" s="24"/>
      <c r="H733" s="24"/>
      <c r="I733" s="24"/>
      <c r="J733" s="24"/>
      <c r="K733" s="24"/>
      <c r="L733" s="24"/>
      <c r="M733" s="53"/>
      <c r="N733" s="56"/>
      <c r="P733" s="51"/>
      <c r="Q733" s="51"/>
      <c r="S733" s="51"/>
      <c r="T733" s="51"/>
      <c r="AF733" s="51"/>
      <c r="AG733" s="51"/>
      <c r="AH733" s="51"/>
      <c r="AI733" s="52"/>
      <c r="AJ733" s="52"/>
      <c r="AK733" s="52"/>
      <c r="AL733" s="51"/>
      <c r="AM733" s="51"/>
      <c r="AN733" s="51"/>
      <c r="AO733" s="52"/>
      <c r="AP733" s="52"/>
      <c r="AQ733" s="52"/>
      <c r="AR733" s="51"/>
      <c r="AS733" s="51"/>
      <c r="AT733" s="51"/>
      <c r="AU733" s="52"/>
      <c r="AV733" s="52"/>
      <c r="AW733" s="52"/>
    </row>
    <row r="734" spans="1:49" ht="13" x14ac:dyDescent="0.3">
      <c r="A734" s="23">
        <f>'4JSON'!A728</f>
        <v>94130</v>
      </c>
      <c r="B734" s="20" t="str">
        <f>'4JSON'!B728</f>
        <v>Hide and Pelt Processing Workers</v>
      </c>
      <c r="C734" s="24" t="str">
        <f>UPPER('4JSON'!D728)</f>
        <v>OMI</v>
      </c>
      <c r="D734" s="24"/>
      <c r="E734" s="24"/>
      <c r="F734" s="24"/>
      <c r="G734" s="24"/>
      <c r="H734" s="24"/>
      <c r="I734" s="24"/>
      <c r="J734" s="24"/>
      <c r="K734" s="24"/>
      <c r="L734" s="24"/>
      <c r="M734" s="53"/>
      <c r="N734" s="56"/>
      <c r="P734" s="51"/>
      <c r="Q734" s="51"/>
      <c r="S734" s="51"/>
      <c r="T734" s="51"/>
      <c r="AF734" s="51"/>
      <c r="AG734" s="51"/>
      <c r="AH734" s="51"/>
      <c r="AI734" s="52"/>
      <c r="AJ734" s="52"/>
      <c r="AK734" s="52"/>
      <c r="AL734" s="51"/>
      <c r="AM734" s="51"/>
      <c r="AN734" s="51"/>
      <c r="AO734" s="52"/>
      <c r="AP734" s="52"/>
      <c r="AQ734" s="52"/>
      <c r="AR734" s="51"/>
      <c r="AS734" s="51"/>
      <c r="AT734" s="51"/>
      <c r="AU734" s="52"/>
      <c r="AV734" s="52"/>
      <c r="AW734" s="52"/>
    </row>
    <row r="735" spans="1:49" ht="13" x14ac:dyDescent="0.3">
      <c r="A735" s="23">
        <f>'4JSON'!A729</f>
        <v>72105</v>
      </c>
      <c r="B735" s="20" t="str">
        <f>'4JSON'!B729</f>
        <v>Ironworkers</v>
      </c>
      <c r="C735" s="24" t="str">
        <f>UPPER('4JSON'!D729)</f>
        <v>OMI</v>
      </c>
      <c r="D735" s="24"/>
      <c r="E735" s="24"/>
      <c r="F735" s="24"/>
      <c r="G735" s="24"/>
      <c r="H735" s="24"/>
      <c r="I735" s="24"/>
      <c r="J735" s="24"/>
      <c r="K735" s="24"/>
      <c r="L735" s="24"/>
      <c r="M735" s="53"/>
      <c r="N735" s="56"/>
      <c r="P735" s="51"/>
      <c r="Q735" s="51"/>
      <c r="S735" s="51"/>
      <c r="T735" s="51"/>
      <c r="AF735" s="51"/>
      <c r="AG735" s="51"/>
      <c r="AH735" s="51"/>
      <c r="AI735" s="52"/>
      <c r="AJ735" s="52"/>
      <c r="AK735" s="52"/>
      <c r="AL735" s="51"/>
      <c r="AM735" s="51"/>
      <c r="AN735" s="51"/>
      <c r="AO735" s="52"/>
      <c r="AP735" s="52"/>
      <c r="AQ735" s="52"/>
      <c r="AR735" s="51"/>
      <c r="AS735" s="51"/>
      <c r="AT735" s="51"/>
      <c r="AU735" s="52"/>
      <c r="AV735" s="52"/>
      <c r="AW735" s="52"/>
    </row>
    <row r="736" spans="1:49" ht="13" x14ac:dyDescent="0.3">
      <c r="A736" s="23">
        <f>'4JSON'!A730</f>
        <v>72405</v>
      </c>
      <c r="B736" s="20" t="str">
        <f>'4JSON'!B730</f>
        <v>Machine Fitters</v>
      </c>
      <c r="C736" s="24" t="str">
        <f>UPPER('4JSON'!D730)</f>
        <v>OMI</v>
      </c>
      <c r="D736" s="24"/>
      <c r="E736" s="24"/>
      <c r="F736" s="24"/>
      <c r="G736" s="24"/>
      <c r="H736" s="24"/>
      <c r="I736" s="24"/>
      <c r="J736" s="24"/>
      <c r="K736" s="24"/>
      <c r="L736" s="24"/>
      <c r="M736" s="53"/>
      <c r="N736" s="56"/>
      <c r="P736" s="51"/>
      <c r="Q736" s="51"/>
      <c r="S736" s="51"/>
      <c r="T736" s="51"/>
      <c r="AF736" s="51"/>
      <c r="AG736" s="51"/>
      <c r="AH736" s="51"/>
      <c r="AI736" s="52"/>
      <c r="AJ736" s="52"/>
      <c r="AK736" s="52"/>
      <c r="AL736" s="51"/>
      <c r="AM736" s="51"/>
      <c r="AN736" s="51"/>
      <c r="AO736" s="52"/>
      <c r="AP736" s="52"/>
      <c r="AQ736" s="52"/>
      <c r="AR736" s="51"/>
      <c r="AS736" s="51"/>
      <c r="AT736" s="51"/>
      <c r="AU736" s="52"/>
      <c r="AV736" s="52"/>
      <c r="AW736" s="52"/>
    </row>
    <row r="737" spans="1:49" ht="13" x14ac:dyDescent="0.3">
      <c r="A737" s="23">
        <f>'4JSON'!A731</f>
        <v>72421</v>
      </c>
      <c r="B737" s="20" t="str">
        <f>'4JSON'!B731</f>
        <v>Major Appliance Repairers/Technicians</v>
      </c>
      <c r="C737" s="24" t="str">
        <f>UPPER('4JSON'!D731)</f>
        <v>OMI</v>
      </c>
      <c r="D737" s="24"/>
      <c r="E737" s="24"/>
      <c r="F737" s="24"/>
      <c r="G737" s="24"/>
      <c r="H737" s="24"/>
      <c r="I737" s="24"/>
      <c r="J737" s="24"/>
      <c r="K737" s="24"/>
      <c r="L737" s="24"/>
      <c r="M737" s="53"/>
      <c r="N737" s="56"/>
      <c r="P737" s="51"/>
      <c r="Q737" s="51"/>
      <c r="S737" s="51"/>
      <c r="T737" s="51"/>
      <c r="AF737" s="51"/>
      <c r="AG737" s="51"/>
      <c r="AH737" s="51"/>
      <c r="AI737" s="52"/>
      <c r="AJ737" s="52"/>
      <c r="AK737" s="52"/>
      <c r="AL737" s="51"/>
      <c r="AM737" s="51"/>
      <c r="AN737" s="51"/>
      <c r="AO737" s="52"/>
      <c r="AP737" s="52"/>
      <c r="AQ737" s="52"/>
      <c r="AR737" s="51"/>
      <c r="AS737" s="51"/>
      <c r="AT737" s="51"/>
      <c r="AU737" s="52"/>
      <c r="AV737" s="52"/>
      <c r="AW737" s="52"/>
    </row>
    <row r="738" spans="1:49" ht="13" x14ac:dyDescent="0.3">
      <c r="A738" s="23">
        <f>'4JSON'!A732</f>
        <v>52119</v>
      </c>
      <c r="B738" s="20" t="str">
        <f>'4JSON'!B732</f>
        <v>Make-Up Artists</v>
      </c>
      <c r="C738" s="24" t="str">
        <f>UPPER('4JSON'!D732)</f>
        <v>OMI</v>
      </c>
      <c r="D738" s="24"/>
      <c r="E738" s="24"/>
      <c r="F738" s="24"/>
      <c r="G738" s="24"/>
      <c r="H738" s="24"/>
      <c r="I738" s="24"/>
      <c r="J738" s="24"/>
      <c r="K738" s="24"/>
      <c r="L738" s="24"/>
      <c r="M738" s="53"/>
      <c r="N738" s="56"/>
      <c r="P738" s="51"/>
      <c r="Q738" s="51"/>
      <c r="S738" s="51"/>
      <c r="T738" s="51"/>
      <c r="AF738" s="51"/>
      <c r="AG738" s="51"/>
      <c r="AH738" s="51"/>
      <c r="AI738" s="52"/>
      <c r="AJ738" s="52"/>
      <c r="AK738" s="52"/>
      <c r="AL738" s="51"/>
      <c r="AM738" s="51"/>
      <c r="AN738" s="51"/>
      <c r="AO738" s="52"/>
      <c r="AP738" s="52"/>
      <c r="AQ738" s="52"/>
      <c r="AR738" s="51"/>
      <c r="AS738" s="51"/>
      <c r="AT738" s="51"/>
      <c r="AU738" s="52"/>
      <c r="AV738" s="52"/>
      <c r="AW738" s="52"/>
    </row>
    <row r="739" spans="1:49" ht="13" x14ac:dyDescent="0.3">
      <c r="A739" s="23">
        <f>'4JSON'!A733</f>
        <v>22214</v>
      </c>
      <c r="B739" s="20" t="str">
        <f>'4JSON'!B733</f>
        <v>Meteorological Technicians</v>
      </c>
      <c r="C739" s="24" t="str">
        <f>UPPER('4JSON'!D733)</f>
        <v>OMI</v>
      </c>
      <c r="D739" s="24"/>
      <c r="E739" s="24"/>
      <c r="F739" s="24"/>
      <c r="G739" s="24"/>
      <c r="H739" s="24"/>
      <c r="I739" s="24"/>
      <c r="J739" s="24"/>
      <c r="K739" s="24"/>
      <c r="L739" s="24"/>
      <c r="M739" s="53"/>
      <c r="N739" s="56"/>
      <c r="P739" s="51"/>
      <c r="Q739" s="51"/>
      <c r="S739" s="51"/>
      <c r="T739" s="51"/>
      <c r="AF739" s="51"/>
      <c r="AG739" s="51"/>
      <c r="AH739" s="51"/>
      <c r="AI739" s="52"/>
      <c r="AJ739" s="52"/>
      <c r="AK739" s="52"/>
      <c r="AL739" s="51"/>
      <c r="AM739" s="51"/>
      <c r="AN739" s="51"/>
      <c r="AO739" s="52"/>
      <c r="AP739" s="52"/>
      <c r="AQ739" s="52"/>
      <c r="AR739" s="51"/>
      <c r="AS739" s="51"/>
      <c r="AT739" s="51"/>
      <c r="AU739" s="52"/>
      <c r="AV739" s="52"/>
      <c r="AW739" s="52"/>
    </row>
    <row r="740" spans="1:49" ht="13" x14ac:dyDescent="0.3">
      <c r="A740" s="23">
        <f>'4JSON'!A734</f>
        <v>94200</v>
      </c>
      <c r="B740" s="20" t="str">
        <f>'4JSON'!B734</f>
        <v>Motor Vehicle Inspectors and Testers</v>
      </c>
      <c r="C740" s="24" t="str">
        <f>UPPER('4JSON'!D734)</f>
        <v>OMI</v>
      </c>
      <c r="D740" s="24"/>
      <c r="E740" s="24"/>
      <c r="F740" s="24"/>
      <c r="G740" s="24"/>
      <c r="H740" s="24"/>
      <c r="I740" s="24"/>
      <c r="J740" s="24"/>
      <c r="K740" s="24"/>
      <c r="L740" s="24"/>
      <c r="M740" s="53"/>
      <c r="N740" s="56"/>
      <c r="P740" s="51"/>
      <c r="Q740" s="51"/>
      <c r="S740" s="51"/>
      <c r="T740" s="51"/>
      <c r="AF740" s="51"/>
      <c r="AG740" s="51"/>
      <c r="AH740" s="51"/>
      <c r="AI740" s="52"/>
      <c r="AJ740" s="52"/>
      <c r="AK740" s="52"/>
      <c r="AL740" s="51"/>
      <c r="AM740" s="51"/>
      <c r="AN740" s="51"/>
      <c r="AO740" s="52"/>
      <c r="AP740" s="52"/>
      <c r="AQ740" s="52"/>
      <c r="AR740" s="51"/>
      <c r="AS740" s="51"/>
      <c r="AT740" s="51"/>
      <c r="AU740" s="52"/>
      <c r="AV740" s="52"/>
      <c r="AW740" s="52"/>
    </row>
    <row r="741" spans="1:49" ht="13" x14ac:dyDescent="0.3">
      <c r="A741" s="23">
        <f>'4JSON'!A735</f>
        <v>51122</v>
      </c>
      <c r="B741" s="20" t="str">
        <f>'4JSON'!B735</f>
        <v>Musicians</v>
      </c>
      <c r="C741" s="24" t="str">
        <f>UPPER('4JSON'!D735)</f>
        <v>OMI</v>
      </c>
      <c r="D741" s="24"/>
      <c r="E741" s="24"/>
      <c r="F741" s="24"/>
      <c r="G741" s="24"/>
      <c r="H741" s="24"/>
      <c r="I741" s="24"/>
      <c r="J741" s="24"/>
      <c r="K741" s="24"/>
      <c r="L741" s="24"/>
      <c r="M741" s="53"/>
      <c r="N741" s="56"/>
      <c r="P741" s="51"/>
      <c r="Q741" s="51"/>
      <c r="S741" s="51"/>
      <c r="T741" s="51"/>
      <c r="AF741" s="51"/>
      <c r="AG741" s="51"/>
      <c r="AH741" s="51"/>
      <c r="AI741" s="52"/>
      <c r="AJ741" s="52"/>
      <c r="AK741" s="52"/>
      <c r="AL741" s="51"/>
      <c r="AM741" s="51"/>
      <c r="AN741" s="51"/>
      <c r="AO741" s="52"/>
      <c r="AP741" s="52"/>
      <c r="AQ741" s="52"/>
      <c r="AR741" s="51"/>
      <c r="AS741" s="51"/>
      <c r="AT741" s="51"/>
      <c r="AU741" s="52"/>
      <c r="AV741" s="52"/>
      <c r="AW741" s="52"/>
    </row>
    <row r="742" spans="1:49" ht="13" x14ac:dyDescent="0.3">
      <c r="A742" s="23">
        <f>'4JSON'!A736</f>
        <v>94153</v>
      </c>
      <c r="B742" s="20" t="str">
        <f>'4JSON'!B736</f>
        <v>Photographic and Film Processors</v>
      </c>
      <c r="C742" s="24" t="str">
        <f>UPPER('4JSON'!D736)</f>
        <v>OMI</v>
      </c>
      <c r="D742" s="24"/>
      <c r="E742" s="24"/>
      <c r="F742" s="24"/>
      <c r="G742" s="24"/>
      <c r="H742" s="24"/>
      <c r="I742" s="24"/>
      <c r="J742" s="24"/>
      <c r="K742" s="24"/>
      <c r="L742" s="24"/>
      <c r="M742" s="53"/>
      <c r="N742" s="56"/>
      <c r="P742" s="51"/>
      <c r="Q742" s="51"/>
      <c r="S742" s="51"/>
      <c r="T742" s="51"/>
      <c r="AF742" s="51"/>
      <c r="AG742" s="51"/>
      <c r="AH742" s="51"/>
      <c r="AI742" s="52"/>
      <c r="AJ742" s="52"/>
      <c r="AK742" s="52"/>
      <c r="AL742" s="51"/>
      <c r="AM742" s="51"/>
      <c r="AN742" s="51"/>
      <c r="AO742" s="52"/>
      <c r="AP742" s="52"/>
      <c r="AQ742" s="52"/>
      <c r="AR742" s="51"/>
      <c r="AS742" s="51"/>
      <c r="AT742" s="51"/>
      <c r="AU742" s="52"/>
      <c r="AV742" s="52"/>
      <c r="AW742" s="52"/>
    </row>
    <row r="743" spans="1:49" ht="13" x14ac:dyDescent="0.3">
      <c r="A743" s="23">
        <f>'4JSON'!A737</f>
        <v>94151</v>
      </c>
      <c r="B743" s="20" t="str">
        <f>'4JSON'!B737</f>
        <v>Platemakers</v>
      </c>
      <c r="C743" s="24" t="str">
        <f>UPPER('4JSON'!D737)</f>
        <v>OMI</v>
      </c>
      <c r="D743" s="24"/>
      <c r="E743" s="24"/>
      <c r="F743" s="24"/>
      <c r="G743" s="24"/>
      <c r="H743" s="24"/>
      <c r="I743" s="24"/>
      <c r="J743" s="24"/>
      <c r="K743" s="24"/>
      <c r="L743" s="24"/>
      <c r="M743" s="53"/>
      <c r="N743" s="56"/>
      <c r="P743" s="51"/>
      <c r="Q743" s="51"/>
      <c r="S743" s="51"/>
      <c r="T743" s="51"/>
      <c r="AF743" s="51"/>
      <c r="AG743" s="51"/>
      <c r="AH743" s="51"/>
      <c r="AI743" s="52"/>
      <c r="AJ743" s="52"/>
      <c r="AK743" s="52"/>
      <c r="AL743" s="51"/>
      <c r="AM743" s="51"/>
      <c r="AN743" s="51"/>
      <c r="AO743" s="52"/>
      <c r="AP743" s="52"/>
      <c r="AQ743" s="52"/>
      <c r="AR743" s="51"/>
      <c r="AS743" s="51"/>
      <c r="AT743" s="51"/>
      <c r="AU743" s="52"/>
      <c r="AV743" s="52"/>
      <c r="AW743" s="52"/>
    </row>
    <row r="744" spans="1:49" ht="13" x14ac:dyDescent="0.3">
      <c r="A744" s="23">
        <f>'4JSON'!A738</f>
        <v>94151</v>
      </c>
      <c r="B744" s="20" t="str">
        <f>'4JSON'!B738</f>
        <v>Pre-Press Technicians</v>
      </c>
      <c r="C744" s="24" t="str">
        <f>UPPER('4JSON'!D738)</f>
        <v>OMI</v>
      </c>
      <c r="D744" s="24"/>
      <c r="E744" s="24"/>
      <c r="F744" s="24"/>
      <c r="G744" s="24"/>
      <c r="H744" s="24"/>
      <c r="I744" s="24"/>
      <c r="J744" s="24"/>
      <c r="K744" s="24"/>
      <c r="L744" s="24"/>
      <c r="M744" s="53"/>
      <c r="N744" s="56"/>
      <c r="P744" s="51"/>
      <c r="Q744" s="51"/>
      <c r="S744" s="51"/>
      <c r="T744" s="51"/>
      <c r="AF744" s="51"/>
      <c r="AG744" s="51"/>
      <c r="AH744" s="51"/>
      <c r="AI744" s="52"/>
      <c r="AJ744" s="52"/>
      <c r="AK744" s="52"/>
      <c r="AL744" s="51"/>
      <c r="AM744" s="51"/>
      <c r="AN744" s="51"/>
      <c r="AO744" s="52"/>
      <c r="AP744" s="52"/>
      <c r="AQ744" s="52"/>
      <c r="AR744" s="51"/>
      <c r="AS744" s="51"/>
      <c r="AT744" s="51"/>
      <c r="AU744" s="52"/>
      <c r="AV744" s="52"/>
      <c r="AW744" s="52"/>
    </row>
    <row r="745" spans="1:49" ht="13" x14ac:dyDescent="0.3">
      <c r="A745" s="23">
        <f>'4JSON'!A739</f>
        <v>94140</v>
      </c>
      <c r="B745" s="20" t="str">
        <f>'4JSON'!B739</f>
        <v>Process Control Operators, Food and Beverage Processing</v>
      </c>
      <c r="C745" s="24" t="str">
        <f>UPPER('4JSON'!D739)</f>
        <v>OMI</v>
      </c>
      <c r="D745" s="24"/>
      <c r="E745" s="24"/>
      <c r="F745" s="24"/>
      <c r="G745" s="24"/>
      <c r="H745" s="24"/>
      <c r="I745" s="24"/>
      <c r="J745" s="24"/>
      <c r="K745" s="24"/>
      <c r="L745" s="24"/>
      <c r="M745" s="53"/>
      <c r="N745" s="56"/>
      <c r="P745" s="51"/>
      <c r="Q745" s="51"/>
      <c r="S745" s="51"/>
      <c r="T745" s="51"/>
      <c r="AF745" s="51"/>
      <c r="AG745" s="51"/>
      <c r="AH745" s="51"/>
      <c r="AI745" s="52"/>
      <c r="AJ745" s="52"/>
      <c r="AK745" s="52"/>
      <c r="AL745" s="51"/>
      <c r="AM745" s="51"/>
      <c r="AN745" s="51"/>
      <c r="AO745" s="52"/>
      <c r="AP745" s="52"/>
      <c r="AQ745" s="52"/>
      <c r="AR745" s="51"/>
      <c r="AS745" s="51"/>
      <c r="AT745" s="51"/>
      <c r="AU745" s="52"/>
      <c r="AV745" s="52"/>
      <c r="AW745" s="52"/>
    </row>
    <row r="746" spans="1:49" ht="13" x14ac:dyDescent="0.3">
      <c r="A746" s="23">
        <f>'4JSON'!A740</f>
        <v>94151</v>
      </c>
      <c r="B746" s="20" t="str">
        <f>'4JSON'!B740</f>
        <v>Proofmakers</v>
      </c>
      <c r="C746" s="24" t="str">
        <f>UPPER('4JSON'!D740)</f>
        <v>OMI</v>
      </c>
      <c r="D746" s="24"/>
      <c r="E746" s="24"/>
      <c r="F746" s="24"/>
      <c r="G746" s="24"/>
      <c r="H746" s="24"/>
      <c r="I746" s="24"/>
      <c r="J746" s="24"/>
      <c r="K746" s="24"/>
      <c r="L746" s="24"/>
      <c r="M746" s="53"/>
      <c r="N746" s="56"/>
      <c r="P746" s="51"/>
      <c r="Q746" s="51"/>
      <c r="S746" s="51"/>
      <c r="T746" s="51"/>
      <c r="AF746" s="51"/>
      <c r="AG746" s="51"/>
      <c r="AH746" s="51"/>
      <c r="AI746" s="52"/>
      <c r="AJ746" s="52"/>
      <c r="AK746" s="52"/>
      <c r="AL746" s="51"/>
      <c r="AM746" s="51"/>
      <c r="AN746" s="51"/>
      <c r="AO746" s="52"/>
      <c r="AP746" s="52"/>
      <c r="AQ746" s="52"/>
      <c r="AR746" s="51"/>
      <c r="AS746" s="51"/>
      <c r="AT746" s="51"/>
      <c r="AU746" s="52"/>
      <c r="AV746" s="52"/>
      <c r="AW746" s="52"/>
    </row>
    <row r="747" spans="1:49" ht="13" x14ac:dyDescent="0.3">
      <c r="A747" s="23">
        <f>'4JSON'!A741</f>
        <v>72403</v>
      </c>
      <c r="B747" s="20" t="str">
        <f>'4JSON'!B741</f>
        <v>Railway Carmen/women</v>
      </c>
      <c r="C747" s="24" t="str">
        <f>UPPER('4JSON'!D741)</f>
        <v>OMI</v>
      </c>
      <c r="D747" s="24"/>
      <c r="E747" s="24"/>
      <c r="F747" s="24"/>
      <c r="G747" s="24"/>
      <c r="H747" s="24"/>
      <c r="I747" s="24"/>
      <c r="J747" s="24"/>
      <c r="K747" s="24"/>
      <c r="L747" s="24"/>
      <c r="M747" s="53"/>
      <c r="N747" s="56"/>
      <c r="P747" s="51"/>
      <c r="Q747" s="51"/>
      <c r="S747" s="51"/>
      <c r="T747" s="51"/>
      <c r="AF747" s="51"/>
      <c r="AG747" s="51"/>
      <c r="AH747" s="51"/>
      <c r="AI747" s="52"/>
      <c r="AJ747" s="52"/>
      <c r="AK747" s="52"/>
      <c r="AL747" s="51"/>
      <c r="AM747" s="51"/>
      <c r="AN747" s="51"/>
      <c r="AO747" s="52"/>
      <c r="AP747" s="52"/>
      <c r="AQ747" s="52"/>
      <c r="AR747" s="51"/>
      <c r="AS747" s="51"/>
      <c r="AT747" s="51"/>
      <c r="AU747" s="52"/>
      <c r="AV747" s="52"/>
      <c r="AW747" s="52"/>
    </row>
    <row r="748" spans="1:49" ht="13" x14ac:dyDescent="0.3">
      <c r="A748" s="23">
        <f>'4JSON'!A742</f>
        <v>72402</v>
      </c>
      <c r="B748" s="20" t="str">
        <f>'4JSON'!B742</f>
        <v>Refrigeration and Air Conditioning Mechanics</v>
      </c>
      <c r="C748" s="24" t="str">
        <f>UPPER('4JSON'!D742)</f>
        <v>OMI</v>
      </c>
      <c r="D748" s="24"/>
      <c r="E748" s="24"/>
      <c r="F748" s="24"/>
      <c r="G748" s="24"/>
      <c r="H748" s="24"/>
      <c r="I748" s="24"/>
      <c r="J748" s="24"/>
      <c r="K748" s="24"/>
      <c r="L748" s="24"/>
      <c r="M748" s="53"/>
      <c r="N748" s="56"/>
      <c r="P748" s="51"/>
      <c r="Q748" s="51"/>
      <c r="S748" s="51"/>
      <c r="T748" s="51"/>
      <c r="AF748" s="51"/>
      <c r="AG748" s="51"/>
      <c r="AH748" s="51"/>
      <c r="AI748" s="52"/>
      <c r="AJ748" s="52"/>
      <c r="AK748" s="52"/>
      <c r="AL748" s="51"/>
      <c r="AM748" s="51"/>
      <c r="AN748" s="51"/>
      <c r="AO748" s="52"/>
      <c r="AP748" s="52"/>
      <c r="AQ748" s="52"/>
      <c r="AR748" s="51"/>
      <c r="AS748" s="51"/>
      <c r="AT748" s="51"/>
      <c r="AU748" s="52"/>
      <c r="AV748" s="52"/>
      <c r="AW748" s="52"/>
    </row>
    <row r="749" spans="1:49" ht="13" x14ac:dyDescent="0.3">
      <c r="A749" s="23">
        <f>'4JSON'!A743</f>
        <v>22214</v>
      </c>
      <c r="B749" s="20" t="str">
        <f>'4JSON'!B743</f>
        <v>Remote Sensing Technologists and Technicians</v>
      </c>
      <c r="C749" s="24" t="str">
        <f>UPPER('4JSON'!D743)</f>
        <v>OMI</v>
      </c>
      <c r="D749" s="24"/>
      <c r="E749" s="24"/>
      <c r="F749" s="24"/>
      <c r="G749" s="24"/>
      <c r="H749" s="24"/>
      <c r="I749" s="24"/>
      <c r="J749" s="24"/>
      <c r="K749" s="24"/>
      <c r="L749" s="24"/>
      <c r="M749" s="53"/>
      <c r="N749" s="56"/>
      <c r="P749" s="51"/>
      <c r="Q749" s="51"/>
      <c r="S749" s="51"/>
      <c r="T749" s="51"/>
      <c r="AF749" s="51"/>
      <c r="AG749" s="51"/>
      <c r="AH749" s="51"/>
      <c r="AI749" s="52"/>
      <c r="AJ749" s="52"/>
      <c r="AK749" s="52"/>
      <c r="AL749" s="51"/>
      <c r="AM749" s="51"/>
      <c r="AN749" s="51"/>
      <c r="AO749" s="52"/>
      <c r="AP749" s="52"/>
      <c r="AQ749" s="52"/>
      <c r="AR749" s="51"/>
      <c r="AS749" s="51"/>
      <c r="AT749" s="51"/>
      <c r="AU749" s="52"/>
      <c r="AV749" s="52"/>
      <c r="AW749" s="52"/>
    </row>
    <row r="750" spans="1:49" ht="13" x14ac:dyDescent="0.3">
      <c r="A750" s="23">
        <f>'4JSON'!A744</f>
        <v>14112</v>
      </c>
      <c r="B750" s="20" t="str">
        <f>'4JSON'!B744</f>
        <v>Scanner Operators</v>
      </c>
      <c r="C750" s="24" t="str">
        <f>UPPER('4JSON'!D744)</f>
        <v>OMI</v>
      </c>
      <c r="D750" s="24"/>
      <c r="E750" s="24"/>
      <c r="F750" s="24"/>
      <c r="G750" s="24"/>
      <c r="H750" s="24"/>
      <c r="I750" s="24"/>
      <c r="J750" s="24"/>
      <c r="K750" s="24"/>
      <c r="L750" s="24"/>
      <c r="M750" s="53"/>
      <c r="N750" s="56"/>
      <c r="P750" s="51"/>
      <c r="Q750" s="51"/>
      <c r="S750" s="51"/>
      <c r="T750" s="51"/>
      <c r="AF750" s="51"/>
      <c r="AG750" s="51"/>
      <c r="AH750" s="51"/>
      <c r="AI750" s="52"/>
      <c r="AJ750" s="52"/>
      <c r="AK750" s="52"/>
      <c r="AL750" s="51"/>
      <c r="AM750" s="51"/>
      <c r="AN750" s="51"/>
      <c r="AO750" s="52"/>
      <c r="AP750" s="52"/>
      <c r="AQ750" s="52"/>
      <c r="AR750" s="51"/>
      <c r="AS750" s="51"/>
      <c r="AT750" s="51"/>
      <c r="AU750" s="52"/>
      <c r="AV750" s="52"/>
      <c r="AW750" s="52"/>
    </row>
    <row r="751" spans="1:49" ht="13" x14ac:dyDescent="0.3">
      <c r="A751" s="23">
        <f>'4JSON'!A745</f>
        <v>72102</v>
      </c>
      <c r="B751" s="20" t="str">
        <f>'4JSON'!B745</f>
        <v>Sheet Metal Workers</v>
      </c>
      <c r="C751" s="24" t="str">
        <f>UPPER('4JSON'!D745)</f>
        <v>OMI</v>
      </c>
      <c r="D751" s="24"/>
      <c r="E751" s="24"/>
      <c r="F751" s="24"/>
      <c r="G751" s="24"/>
      <c r="H751" s="24"/>
      <c r="I751" s="24"/>
      <c r="J751" s="24"/>
      <c r="K751" s="24"/>
      <c r="L751" s="24"/>
      <c r="M751" s="53"/>
      <c r="N751" s="56"/>
      <c r="P751" s="51"/>
      <c r="Q751" s="51"/>
      <c r="S751" s="51"/>
      <c r="T751" s="51"/>
      <c r="AF751" s="51"/>
      <c r="AG751" s="51"/>
      <c r="AH751" s="51"/>
      <c r="AI751" s="52"/>
      <c r="AJ751" s="52"/>
      <c r="AK751" s="52"/>
      <c r="AL751" s="51"/>
      <c r="AM751" s="51"/>
      <c r="AN751" s="51"/>
      <c r="AO751" s="52"/>
      <c r="AP751" s="52"/>
      <c r="AQ751" s="52"/>
      <c r="AR751" s="51"/>
      <c r="AS751" s="51"/>
      <c r="AT751" s="51"/>
      <c r="AU751" s="52"/>
      <c r="AV751" s="52"/>
      <c r="AW751" s="52"/>
    </row>
    <row r="752" spans="1:49" ht="13" x14ac:dyDescent="0.3">
      <c r="A752" s="23">
        <f>'4JSON'!A746</f>
        <v>72104</v>
      </c>
      <c r="B752" s="20" t="str">
        <f>'4JSON'!B746</f>
        <v>Structural Metal and Platework Fabricators and Fitters</v>
      </c>
      <c r="C752" s="24" t="str">
        <f>UPPER('4JSON'!D746)</f>
        <v>OMI</v>
      </c>
      <c r="D752" s="24"/>
      <c r="E752" s="24"/>
      <c r="F752" s="24"/>
      <c r="G752" s="24"/>
      <c r="H752" s="24"/>
      <c r="I752" s="24"/>
      <c r="J752" s="24"/>
      <c r="K752" s="24"/>
      <c r="L752" s="24"/>
      <c r="M752" s="53"/>
      <c r="N752" s="56"/>
      <c r="P752" s="51"/>
      <c r="Q752" s="51"/>
      <c r="S752" s="51"/>
      <c r="T752" s="51"/>
      <c r="AF752" s="51"/>
      <c r="AG752" s="51"/>
      <c r="AH752" s="51"/>
      <c r="AI752" s="52"/>
      <c r="AJ752" s="52"/>
      <c r="AK752" s="52"/>
      <c r="AL752" s="51"/>
      <c r="AM752" s="51"/>
      <c r="AN752" s="51"/>
      <c r="AO752" s="52"/>
      <c r="AP752" s="52"/>
      <c r="AQ752" s="52"/>
      <c r="AR752" s="51"/>
      <c r="AS752" s="51"/>
      <c r="AT752" s="51"/>
      <c r="AU752" s="52"/>
      <c r="AV752" s="52"/>
      <c r="AW752" s="52"/>
    </row>
    <row r="753" spans="1:49" ht="13" x14ac:dyDescent="0.3">
      <c r="A753" s="23">
        <f>'4JSON'!A747</f>
        <v>53100</v>
      </c>
      <c r="B753" s="20" t="str">
        <f>'4JSON'!B747</f>
        <v>Taxidermists</v>
      </c>
      <c r="C753" s="24" t="str">
        <f>UPPER('4JSON'!D747)</f>
        <v>OMI</v>
      </c>
      <c r="D753" s="24"/>
      <c r="E753" s="24"/>
      <c r="F753" s="24"/>
      <c r="G753" s="24"/>
      <c r="H753" s="24"/>
      <c r="I753" s="24"/>
      <c r="J753" s="24"/>
      <c r="K753" s="24"/>
      <c r="L753" s="24"/>
      <c r="M753" s="53"/>
      <c r="N753" s="56"/>
      <c r="P753" s="51"/>
      <c r="Q753" s="51"/>
      <c r="S753" s="51"/>
      <c r="T753" s="51"/>
      <c r="AF753" s="51"/>
      <c r="AG753" s="51"/>
      <c r="AH753" s="51"/>
      <c r="AI753" s="52"/>
      <c r="AJ753" s="52"/>
      <c r="AK753" s="52"/>
      <c r="AL753" s="51"/>
      <c r="AM753" s="51"/>
      <c r="AN753" s="51"/>
      <c r="AO753" s="52"/>
      <c r="AP753" s="52"/>
      <c r="AQ753" s="52"/>
      <c r="AR753" s="51"/>
      <c r="AS753" s="51"/>
      <c r="AT753" s="51"/>
      <c r="AU753" s="52"/>
      <c r="AV753" s="52"/>
      <c r="AW753" s="52"/>
    </row>
    <row r="754" spans="1:49" ht="13" x14ac:dyDescent="0.3">
      <c r="A754" s="23">
        <f>'4JSON'!A748</f>
        <v>72400</v>
      </c>
      <c r="B754" s="20" t="str">
        <f>'4JSON'!B748</f>
        <v>Textile Machinery Mechanics and Repairers</v>
      </c>
      <c r="C754" s="24" t="str">
        <f>UPPER('4JSON'!D748)</f>
        <v>OMI</v>
      </c>
      <c r="D754" s="24"/>
      <c r="E754" s="24"/>
      <c r="F754" s="24"/>
      <c r="G754" s="24"/>
      <c r="H754" s="24"/>
      <c r="I754" s="24"/>
      <c r="J754" s="24"/>
      <c r="K754" s="24"/>
      <c r="L754" s="24"/>
      <c r="M754" s="53"/>
      <c r="N754" s="56"/>
      <c r="P754" s="51"/>
      <c r="Q754" s="51"/>
      <c r="S754" s="51"/>
      <c r="T754" s="51"/>
      <c r="AF754" s="51"/>
      <c r="AG754" s="51"/>
      <c r="AH754" s="51"/>
      <c r="AI754" s="52"/>
      <c r="AJ754" s="52"/>
      <c r="AK754" s="52"/>
      <c r="AL754" s="51"/>
      <c r="AM754" s="51"/>
      <c r="AN754" s="51"/>
      <c r="AO754" s="52"/>
      <c r="AP754" s="52"/>
      <c r="AQ754" s="52"/>
      <c r="AR754" s="51"/>
      <c r="AS754" s="51"/>
      <c r="AT754" s="51"/>
      <c r="AU754" s="52"/>
      <c r="AV754" s="52"/>
      <c r="AW754" s="52"/>
    </row>
    <row r="755" spans="1:49" ht="13" x14ac:dyDescent="0.3">
      <c r="A755" s="23">
        <f>'4JSON'!A749</f>
        <v>73101</v>
      </c>
      <c r="B755" s="20" t="str">
        <f>'4JSON'!B749</f>
        <v>Tilesetters</v>
      </c>
      <c r="C755" s="24" t="str">
        <f>UPPER('4JSON'!D749)</f>
        <v>OMI</v>
      </c>
      <c r="D755" s="24"/>
      <c r="E755" s="24"/>
      <c r="F755" s="24"/>
      <c r="G755" s="24"/>
      <c r="H755" s="24"/>
      <c r="I755" s="24"/>
      <c r="J755" s="24"/>
      <c r="K755" s="24"/>
      <c r="L755" s="24"/>
      <c r="M755" s="53"/>
      <c r="N755" s="56"/>
      <c r="P755" s="51"/>
      <c r="Q755" s="51"/>
      <c r="S755" s="51"/>
      <c r="T755" s="51"/>
      <c r="AF755" s="51"/>
      <c r="AG755" s="51"/>
      <c r="AH755" s="51"/>
      <c r="AI755" s="52"/>
      <c r="AJ755" s="52"/>
      <c r="AK755" s="52"/>
      <c r="AL755" s="51"/>
      <c r="AM755" s="51"/>
      <c r="AN755" s="51"/>
      <c r="AO755" s="52"/>
      <c r="AP755" s="52"/>
      <c r="AQ755" s="52"/>
      <c r="AR755" s="51"/>
      <c r="AS755" s="51"/>
      <c r="AT755" s="51"/>
      <c r="AU755" s="52"/>
      <c r="AV755" s="52"/>
      <c r="AW755" s="52"/>
    </row>
    <row r="756" spans="1:49" ht="13" x14ac:dyDescent="0.3">
      <c r="A756" s="23">
        <f>'4JSON'!A750</f>
        <v>63221</v>
      </c>
      <c r="B756" s="20" t="str">
        <f>'4JSON'!B750</f>
        <v>Upholsterers</v>
      </c>
      <c r="C756" s="24" t="str">
        <f>UPPER('4JSON'!D750)</f>
        <v>OMI</v>
      </c>
      <c r="D756" s="24"/>
      <c r="E756" s="24"/>
      <c r="F756" s="24"/>
      <c r="G756" s="24"/>
      <c r="H756" s="24"/>
      <c r="I756" s="24"/>
      <c r="J756" s="24"/>
      <c r="K756" s="24"/>
      <c r="L756" s="24"/>
      <c r="M756" s="53"/>
      <c r="N756" s="56"/>
      <c r="P756" s="51"/>
      <c r="Q756" s="51"/>
      <c r="S756" s="51"/>
      <c r="T756" s="51"/>
      <c r="AF756" s="51"/>
      <c r="AG756" s="51"/>
      <c r="AH756" s="51"/>
      <c r="AI756" s="52"/>
      <c r="AJ756" s="52"/>
      <c r="AK756" s="52"/>
      <c r="AL756" s="51"/>
      <c r="AM756" s="51"/>
      <c r="AN756" s="51"/>
      <c r="AO756" s="52"/>
      <c r="AP756" s="52"/>
      <c r="AQ756" s="52"/>
      <c r="AR756" s="51"/>
      <c r="AS756" s="51"/>
      <c r="AT756" s="51"/>
      <c r="AU756" s="52"/>
      <c r="AV756" s="52"/>
      <c r="AW756" s="52"/>
    </row>
    <row r="757" spans="1:49" ht="13" x14ac:dyDescent="0.3">
      <c r="A757" s="23">
        <f>'4JSON'!A751</f>
        <v>72106</v>
      </c>
      <c r="B757" s="20" t="str">
        <f>'4JSON'!B751</f>
        <v>Welders</v>
      </c>
      <c r="C757" s="24" t="str">
        <f>UPPER('4JSON'!D751)</f>
        <v>OMI</v>
      </c>
      <c r="D757" s="24"/>
      <c r="E757" s="24"/>
      <c r="F757" s="24"/>
      <c r="G757" s="24"/>
      <c r="H757" s="24"/>
      <c r="I757" s="24"/>
      <c r="J757" s="24"/>
      <c r="K757" s="24"/>
      <c r="L757" s="24"/>
      <c r="M757" s="53"/>
      <c r="N757" s="56"/>
      <c r="P757" s="51"/>
      <c r="Q757" s="51"/>
      <c r="S757" s="51"/>
      <c r="T757" s="51"/>
      <c r="AF757" s="51"/>
      <c r="AG757" s="51"/>
      <c r="AH757" s="51"/>
      <c r="AI757" s="52"/>
      <c r="AJ757" s="52"/>
      <c r="AK757" s="52"/>
      <c r="AL757" s="51"/>
      <c r="AM757" s="51"/>
      <c r="AN757" s="51"/>
      <c r="AO757" s="52"/>
      <c r="AP757" s="52"/>
      <c r="AQ757" s="52"/>
      <c r="AR757" s="51"/>
      <c r="AS757" s="51"/>
      <c r="AT757" s="51"/>
      <c r="AU757" s="52"/>
      <c r="AV757" s="52"/>
      <c r="AW757" s="52"/>
    </row>
    <row r="758" spans="1:49" ht="13" x14ac:dyDescent="0.3">
      <c r="A758" s="23">
        <f>'4JSON'!A752</f>
        <v>22111</v>
      </c>
      <c r="B758" s="20" t="str">
        <f>'4JSON'!B752</f>
        <v>Agricultural and Related Service Contractors and Managers</v>
      </c>
      <c r="C758" s="24" t="str">
        <f>UPPER('4JSON'!D752)</f>
        <v>OMI</v>
      </c>
      <c r="D758" s="24"/>
      <c r="E758" s="24"/>
      <c r="F758" s="24"/>
      <c r="G758" s="24"/>
      <c r="H758" s="24"/>
      <c r="I758" s="24"/>
      <c r="J758" s="24"/>
      <c r="K758" s="24"/>
      <c r="L758" s="24"/>
      <c r="M758" s="53"/>
      <c r="N758" s="56"/>
      <c r="P758" s="51"/>
      <c r="Q758" s="51"/>
      <c r="S758" s="51"/>
      <c r="T758" s="51"/>
      <c r="AF758" s="51"/>
      <c r="AG758" s="51"/>
      <c r="AH758" s="51"/>
      <c r="AI758" s="52"/>
      <c r="AJ758" s="52"/>
      <c r="AK758" s="52"/>
      <c r="AL758" s="51"/>
      <c r="AM758" s="51"/>
      <c r="AN758" s="51"/>
      <c r="AO758" s="52"/>
      <c r="AP758" s="52"/>
      <c r="AQ758" s="52"/>
      <c r="AR758" s="51"/>
      <c r="AS758" s="51"/>
      <c r="AT758" s="51"/>
      <c r="AU758" s="52"/>
      <c r="AV758" s="52"/>
      <c r="AW758" s="52"/>
    </row>
    <row r="759" spans="1:49" ht="13" x14ac:dyDescent="0.3">
      <c r="A759" s="23">
        <f>'4JSON'!A753</f>
        <v>22313</v>
      </c>
      <c r="B759" s="20" t="str">
        <f>'4JSON'!B753</f>
        <v>Aircraft Electrical Mechanics and Technicians</v>
      </c>
      <c r="C759" s="24" t="str">
        <f>UPPER('4JSON'!D753)</f>
        <v>OMI</v>
      </c>
      <c r="D759" s="24"/>
      <c r="E759" s="24"/>
      <c r="F759" s="24"/>
      <c r="G759" s="24"/>
      <c r="H759" s="24"/>
      <c r="I759" s="24"/>
      <c r="J759" s="24"/>
      <c r="K759" s="24"/>
      <c r="L759" s="24"/>
      <c r="M759" s="53"/>
      <c r="N759" s="56"/>
      <c r="P759" s="51"/>
      <c r="Q759" s="51"/>
      <c r="S759" s="51"/>
      <c r="T759" s="51"/>
      <c r="AF759" s="51"/>
      <c r="AG759" s="51"/>
      <c r="AH759" s="51"/>
      <c r="AI759" s="52"/>
      <c r="AJ759" s="52"/>
      <c r="AK759" s="52"/>
      <c r="AL759" s="51"/>
      <c r="AM759" s="51"/>
      <c r="AN759" s="51"/>
      <c r="AO759" s="52"/>
      <c r="AP759" s="52"/>
      <c r="AQ759" s="52"/>
      <c r="AR759" s="51"/>
      <c r="AS759" s="51"/>
      <c r="AT759" s="51"/>
      <c r="AU759" s="52"/>
      <c r="AV759" s="52"/>
      <c r="AW759" s="52"/>
    </row>
    <row r="760" spans="1:49" ht="13" x14ac:dyDescent="0.3">
      <c r="A760" s="23">
        <f>'4JSON'!A754</f>
        <v>22313</v>
      </c>
      <c r="B760" s="20" t="str">
        <f>'4JSON'!B754</f>
        <v>Aircraft Instrument Mechanics and Technicians</v>
      </c>
      <c r="C760" s="24" t="str">
        <f>UPPER('4JSON'!D754)</f>
        <v>OMI</v>
      </c>
      <c r="D760" s="24"/>
      <c r="E760" s="24"/>
      <c r="F760" s="24"/>
      <c r="G760" s="24"/>
      <c r="H760" s="24"/>
      <c r="I760" s="24"/>
      <c r="J760" s="24"/>
      <c r="K760" s="24"/>
      <c r="L760" s="24"/>
      <c r="M760" s="53"/>
      <c r="N760" s="56"/>
      <c r="P760" s="51"/>
      <c r="Q760" s="51"/>
      <c r="S760" s="51"/>
      <c r="T760" s="51"/>
      <c r="AF760" s="51"/>
      <c r="AG760" s="51"/>
      <c r="AH760" s="51"/>
      <c r="AI760" s="52"/>
      <c r="AJ760" s="52"/>
      <c r="AK760" s="52"/>
      <c r="AL760" s="51"/>
      <c r="AM760" s="51"/>
      <c r="AN760" s="51"/>
      <c r="AO760" s="52"/>
      <c r="AP760" s="52"/>
      <c r="AQ760" s="52"/>
      <c r="AR760" s="51"/>
      <c r="AS760" s="51"/>
      <c r="AT760" s="51"/>
      <c r="AU760" s="52"/>
      <c r="AV760" s="52"/>
      <c r="AW760" s="52"/>
    </row>
    <row r="761" spans="1:49" ht="13" x14ac:dyDescent="0.3">
      <c r="A761" s="23">
        <f>'4JSON'!A755</f>
        <v>64200</v>
      </c>
      <c r="B761" s="20" t="str">
        <f>'4JSON'!B755</f>
        <v>Alterationists</v>
      </c>
      <c r="C761" s="24" t="str">
        <f>UPPER('4JSON'!D755)</f>
        <v>OMI</v>
      </c>
      <c r="D761" s="24"/>
      <c r="E761" s="24"/>
      <c r="F761" s="24"/>
      <c r="G761" s="24"/>
      <c r="H761" s="24"/>
      <c r="I761" s="24"/>
      <c r="J761" s="24"/>
      <c r="K761" s="24"/>
      <c r="L761" s="24"/>
      <c r="M761" s="53"/>
      <c r="N761" s="56"/>
      <c r="P761" s="51"/>
      <c r="Q761" s="51"/>
      <c r="S761" s="51"/>
      <c r="T761" s="51"/>
      <c r="AF761" s="51"/>
      <c r="AG761" s="51"/>
      <c r="AH761" s="51"/>
      <c r="AI761" s="52"/>
      <c r="AJ761" s="52"/>
      <c r="AK761" s="52"/>
      <c r="AL761" s="51"/>
      <c r="AM761" s="51"/>
      <c r="AN761" s="51"/>
      <c r="AO761" s="52"/>
      <c r="AP761" s="52"/>
      <c r="AQ761" s="52"/>
      <c r="AR761" s="51"/>
      <c r="AS761" s="51"/>
      <c r="AT761" s="51"/>
      <c r="AU761" s="52"/>
      <c r="AV761" s="52"/>
      <c r="AW761" s="52"/>
    </row>
    <row r="762" spans="1:49" ht="13" x14ac:dyDescent="0.3">
      <c r="A762" s="23">
        <f>'4JSON'!A756</f>
        <v>94202</v>
      </c>
      <c r="B762" s="20" t="str">
        <f>'4JSON'!B756</f>
        <v>Assemblers, Industrial Electrical Motors and Transformers</v>
      </c>
      <c r="C762" s="24" t="str">
        <f>UPPER('4JSON'!D756)</f>
        <v>OMI</v>
      </c>
      <c r="D762" s="24"/>
      <c r="E762" s="24"/>
      <c r="F762" s="24"/>
      <c r="G762" s="24"/>
      <c r="H762" s="24"/>
      <c r="I762" s="24"/>
      <c r="J762" s="24"/>
      <c r="K762" s="24"/>
      <c r="L762" s="24"/>
      <c r="M762" s="53"/>
      <c r="N762" s="56"/>
      <c r="P762" s="51"/>
      <c r="Q762" s="51"/>
      <c r="S762" s="51"/>
      <c r="T762" s="51"/>
      <c r="AF762" s="51"/>
      <c r="AG762" s="51"/>
      <c r="AH762" s="51"/>
      <c r="AI762" s="52"/>
      <c r="AJ762" s="52"/>
      <c r="AK762" s="52"/>
      <c r="AL762" s="51"/>
      <c r="AM762" s="51"/>
      <c r="AN762" s="51"/>
      <c r="AO762" s="52"/>
      <c r="AP762" s="52"/>
      <c r="AQ762" s="52"/>
      <c r="AR762" s="51"/>
      <c r="AS762" s="51"/>
      <c r="AT762" s="51"/>
      <c r="AU762" s="52"/>
      <c r="AV762" s="52"/>
      <c r="AW762" s="52"/>
    </row>
    <row r="763" spans="1:49" ht="13" x14ac:dyDescent="0.3">
      <c r="A763" s="23">
        <f>'4JSON'!A757</f>
        <v>94112</v>
      </c>
      <c r="B763" s="20" t="str">
        <f>'4JSON'!B757</f>
        <v>Assemblers, Rubber Products</v>
      </c>
      <c r="C763" s="24" t="str">
        <f>UPPER('4JSON'!D757)</f>
        <v>OMI</v>
      </c>
      <c r="D763" s="24"/>
      <c r="E763" s="24"/>
      <c r="F763" s="24"/>
      <c r="G763" s="24"/>
      <c r="H763" s="24"/>
      <c r="I763" s="24"/>
      <c r="J763" s="24"/>
      <c r="K763" s="24"/>
      <c r="L763" s="24"/>
      <c r="M763" s="53"/>
      <c r="N763" s="56"/>
      <c r="P763" s="51"/>
      <c r="Q763" s="51"/>
      <c r="S763" s="51"/>
      <c r="T763" s="51"/>
      <c r="AF763" s="51"/>
      <c r="AG763" s="51"/>
      <c r="AH763" s="51"/>
      <c r="AI763" s="52"/>
      <c r="AJ763" s="52"/>
      <c r="AK763" s="52"/>
      <c r="AL763" s="51"/>
      <c r="AM763" s="51"/>
      <c r="AN763" s="51"/>
      <c r="AO763" s="52"/>
      <c r="AP763" s="52"/>
      <c r="AQ763" s="52"/>
      <c r="AR763" s="51"/>
      <c r="AS763" s="51"/>
      <c r="AT763" s="51"/>
      <c r="AU763" s="52"/>
      <c r="AV763" s="52"/>
      <c r="AW763" s="52"/>
    </row>
    <row r="764" spans="1:49" ht="13" x14ac:dyDescent="0.3">
      <c r="A764" s="23">
        <f>'4JSON'!A758</f>
        <v>22313</v>
      </c>
      <c r="B764" s="20" t="str">
        <f>'4JSON'!B758</f>
        <v>Avionics Inspectors</v>
      </c>
      <c r="C764" s="24" t="str">
        <f>UPPER('4JSON'!D758)</f>
        <v>OMI</v>
      </c>
      <c r="D764" s="24"/>
      <c r="E764" s="24"/>
      <c r="F764" s="24"/>
      <c r="G764" s="24"/>
      <c r="H764" s="24"/>
      <c r="I764" s="24"/>
      <c r="J764" s="24"/>
      <c r="K764" s="24"/>
      <c r="L764" s="24"/>
      <c r="M764" s="53"/>
      <c r="N764" s="56"/>
      <c r="P764" s="51"/>
      <c r="Q764" s="51"/>
      <c r="S764" s="51"/>
      <c r="T764" s="51"/>
      <c r="AF764" s="51"/>
      <c r="AG764" s="51"/>
      <c r="AH764" s="51"/>
      <c r="AI764" s="52"/>
      <c r="AJ764" s="52"/>
      <c r="AK764" s="52"/>
      <c r="AL764" s="51"/>
      <c r="AM764" s="51"/>
      <c r="AN764" s="51"/>
      <c r="AO764" s="52"/>
      <c r="AP764" s="52"/>
      <c r="AQ764" s="52"/>
      <c r="AR764" s="51"/>
      <c r="AS764" s="51"/>
      <c r="AT764" s="51"/>
      <c r="AU764" s="52"/>
      <c r="AV764" s="52"/>
      <c r="AW764" s="52"/>
    </row>
    <row r="765" spans="1:49" ht="13" x14ac:dyDescent="0.3">
      <c r="A765" s="23">
        <f>'4JSON'!A759</f>
        <v>22313</v>
      </c>
      <c r="B765" s="20" t="str">
        <f>'4JSON'!B759</f>
        <v>Avionics Mechanics and Technicians</v>
      </c>
      <c r="C765" s="24" t="str">
        <f>UPPER('4JSON'!D759)</f>
        <v>OMI</v>
      </c>
      <c r="D765" s="24"/>
      <c r="E765" s="24"/>
      <c r="F765" s="24"/>
      <c r="G765" s="24"/>
      <c r="H765" s="24"/>
      <c r="I765" s="24"/>
      <c r="J765" s="24"/>
      <c r="K765" s="24"/>
      <c r="L765" s="24"/>
      <c r="M765" s="53"/>
      <c r="N765" s="56"/>
      <c r="P765" s="51"/>
      <c r="Q765" s="51"/>
      <c r="S765" s="51"/>
      <c r="T765" s="51"/>
      <c r="AF765" s="51"/>
      <c r="AG765" s="51"/>
      <c r="AH765" s="51"/>
      <c r="AI765" s="52"/>
      <c r="AJ765" s="52"/>
      <c r="AK765" s="52"/>
      <c r="AL765" s="51"/>
      <c r="AM765" s="51"/>
      <c r="AN765" s="51"/>
      <c r="AO765" s="52"/>
      <c r="AP765" s="52"/>
      <c r="AQ765" s="52"/>
      <c r="AR765" s="51"/>
      <c r="AS765" s="51"/>
      <c r="AT765" s="51"/>
      <c r="AU765" s="52"/>
      <c r="AV765" s="52"/>
      <c r="AW765" s="52"/>
    </row>
    <row r="766" spans="1:49" ht="13" x14ac:dyDescent="0.3">
      <c r="A766" s="23">
        <f>'4JSON'!A760</f>
        <v>94152</v>
      </c>
      <c r="B766" s="20" t="str">
        <f>'4JSON'!B760</f>
        <v>Binding and Finishing Machine Operators</v>
      </c>
      <c r="C766" s="24" t="str">
        <f>UPPER('4JSON'!D760)</f>
        <v>OMI</v>
      </c>
      <c r="D766" s="24"/>
      <c r="E766" s="24"/>
      <c r="F766" s="24"/>
      <c r="G766" s="24"/>
      <c r="H766" s="24"/>
      <c r="I766" s="24"/>
      <c r="J766" s="24"/>
      <c r="K766" s="24"/>
      <c r="L766" s="24"/>
      <c r="M766" s="53"/>
      <c r="N766" s="56"/>
      <c r="P766" s="51"/>
      <c r="Q766" s="51"/>
      <c r="S766" s="51"/>
      <c r="T766" s="51"/>
      <c r="AF766" s="51"/>
      <c r="AG766" s="51"/>
      <c r="AH766" s="51"/>
      <c r="AI766" s="52"/>
      <c r="AJ766" s="52"/>
      <c r="AK766" s="52"/>
      <c r="AL766" s="51"/>
      <c r="AM766" s="51"/>
      <c r="AN766" s="51"/>
      <c r="AO766" s="52"/>
      <c r="AP766" s="52"/>
      <c r="AQ766" s="52"/>
      <c r="AR766" s="51"/>
      <c r="AS766" s="51"/>
      <c r="AT766" s="51"/>
      <c r="AU766" s="52"/>
      <c r="AV766" s="52"/>
      <c r="AW766" s="52"/>
    </row>
    <row r="767" spans="1:49" ht="13" x14ac:dyDescent="0.3">
      <c r="A767" s="23">
        <f>'4JSON'!A761</f>
        <v>94219</v>
      </c>
      <c r="B767" s="20" t="str">
        <f>'4JSON'!B761</f>
        <v>Boat Assemblers</v>
      </c>
      <c r="C767" s="24" t="str">
        <f>UPPER('4JSON'!D761)</f>
        <v>OMI</v>
      </c>
      <c r="D767" s="24"/>
      <c r="E767" s="24"/>
      <c r="F767" s="24"/>
      <c r="G767" s="24"/>
      <c r="H767" s="24"/>
      <c r="I767" s="24"/>
      <c r="J767" s="24"/>
      <c r="K767" s="24"/>
      <c r="L767" s="24"/>
      <c r="M767" s="53"/>
      <c r="N767" s="56"/>
      <c r="P767" s="51"/>
      <c r="Q767" s="51"/>
      <c r="S767" s="51"/>
      <c r="T767" s="51"/>
      <c r="AF767" s="51"/>
      <c r="AG767" s="51"/>
      <c r="AH767" s="51"/>
      <c r="AI767" s="52"/>
      <c r="AJ767" s="52"/>
      <c r="AK767" s="52"/>
      <c r="AL767" s="51"/>
      <c r="AM767" s="51"/>
      <c r="AN767" s="51"/>
      <c r="AO767" s="52"/>
      <c r="AP767" s="52"/>
      <c r="AQ767" s="52"/>
      <c r="AR767" s="51"/>
      <c r="AS767" s="51"/>
      <c r="AT767" s="51"/>
      <c r="AU767" s="52"/>
      <c r="AV767" s="52"/>
      <c r="AW767" s="52"/>
    </row>
    <row r="768" spans="1:49" ht="13" x14ac:dyDescent="0.3">
      <c r="A768" s="23">
        <f>'4JSON'!A762</f>
        <v>73311</v>
      </c>
      <c r="B768" s="20" t="str">
        <f>'4JSON'!B762</f>
        <v>Brakemen/women</v>
      </c>
      <c r="C768" s="24" t="str">
        <f>UPPER('4JSON'!D762)</f>
        <v>OMI</v>
      </c>
      <c r="D768" s="24"/>
      <c r="E768" s="24"/>
      <c r="F768" s="24"/>
      <c r="G768" s="24"/>
      <c r="H768" s="24"/>
      <c r="I768" s="24"/>
      <c r="J768" s="24"/>
      <c r="K768" s="24"/>
      <c r="L768" s="24"/>
      <c r="M768" s="53"/>
      <c r="N768" s="56"/>
      <c r="P768" s="51"/>
      <c r="Q768" s="51"/>
      <c r="S768" s="51"/>
      <c r="T768" s="51"/>
      <c r="AF768" s="51"/>
      <c r="AG768" s="51"/>
      <c r="AH768" s="51"/>
      <c r="AI768" s="52"/>
      <c r="AJ768" s="52"/>
      <c r="AK768" s="52"/>
      <c r="AL768" s="51"/>
      <c r="AM768" s="51"/>
      <c r="AN768" s="51"/>
      <c r="AO768" s="52"/>
      <c r="AP768" s="52"/>
      <c r="AQ768" s="52"/>
      <c r="AR768" s="51"/>
      <c r="AS768" s="51"/>
      <c r="AT768" s="51"/>
      <c r="AU768" s="52"/>
      <c r="AV768" s="52"/>
      <c r="AW768" s="52"/>
    </row>
    <row r="769" spans="1:49" ht="13" x14ac:dyDescent="0.3">
      <c r="A769" s="23">
        <f>'4JSON'!A763</f>
        <v>52112</v>
      </c>
      <c r="B769" s="20" t="str">
        <f>'4JSON'!B763</f>
        <v>Broadcast Technicians</v>
      </c>
      <c r="C769" s="24" t="str">
        <f>UPPER('4JSON'!D763)</f>
        <v>OMI</v>
      </c>
      <c r="D769" s="24"/>
      <c r="E769" s="24"/>
      <c r="F769" s="24"/>
      <c r="G769" s="24"/>
      <c r="H769" s="24"/>
      <c r="I769" s="24"/>
      <c r="J769" s="24"/>
      <c r="K769" s="24"/>
      <c r="L769" s="24"/>
      <c r="M769" s="53"/>
      <c r="N769" s="56"/>
      <c r="P769" s="51"/>
      <c r="Q769" s="51"/>
      <c r="S769" s="51"/>
      <c r="T769" s="51"/>
      <c r="AF769" s="51"/>
      <c r="AG769" s="51"/>
      <c r="AH769" s="51"/>
      <c r="AI769" s="52"/>
      <c r="AJ769" s="52"/>
      <c r="AK769" s="52"/>
      <c r="AL769" s="51"/>
      <c r="AM769" s="51"/>
      <c r="AN769" s="51"/>
      <c r="AO769" s="52"/>
      <c r="AP769" s="52"/>
      <c r="AQ769" s="52"/>
      <c r="AR769" s="51"/>
      <c r="AS769" s="51"/>
      <c r="AT769" s="51"/>
      <c r="AU769" s="52"/>
      <c r="AV769" s="52"/>
      <c r="AW769" s="52"/>
    </row>
    <row r="770" spans="1:49" ht="13" x14ac:dyDescent="0.3">
      <c r="A770" s="23">
        <f>'4JSON'!A764</f>
        <v>94111</v>
      </c>
      <c r="B770" s="20" t="str">
        <f>'4JSON'!B764</f>
        <v>Calendering Process Operators - Plastics Processing</v>
      </c>
      <c r="C770" s="24" t="str">
        <f>UPPER('4JSON'!D764)</f>
        <v>OMI</v>
      </c>
      <c r="D770" s="24"/>
      <c r="E770" s="24"/>
      <c r="F770" s="24"/>
      <c r="G770" s="24"/>
      <c r="H770" s="24"/>
      <c r="I770" s="24"/>
      <c r="J770" s="24"/>
      <c r="K770" s="24"/>
      <c r="L770" s="24"/>
      <c r="M770" s="53"/>
      <c r="N770" s="56"/>
      <c r="P770" s="51"/>
      <c r="Q770" s="51"/>
      <c r="S770" s="51"/>
      <c r="T770" s="51"/>
      <c r="AF770" s="51"/>
      <c r="AG770" s="51"/>
      <c r="AH770" s="51"/>
      <c r="AI770" s="52"/>
      <c r="AJ770" s="52"/>
      <c r="AK770" s="52"/>
      <c r="AL770" s="51"/>
      <c r="AM770" s="51"/>
      <c r="AN770" s="51"/>
      <c r="AO770" s="52"/>
      <c r="AP770" s="52"/>
      <c r="AQ770" s="52"/>
      <c r="AR770" s="51"/>
      <c r="AS770" s="51"/>
      <c r="AT770" s="51"/>
      <c r="AU770" s="52"/>
      <c r="AV770" s="52"/>
      <c r="AW770" s="52"/>
    </row>
    <row r="771" spans="1:49" ht="13" x14ac:dyDescent="0.3">
      <c r="A771" s="23">
        <f>'4JSON'!A765</f>
        <v>53111</v>
      </c>
      <c r="B771" s="20" t="str">
        <f>'4JSON'!B765</f>
        <v>Camera Crane Operators</v>
      </c>
      <c r="C771" s="24" t="str">
        <f>UPPER('4JSON'!D765)</f>
        <v>OMI</v>
      </c>
      <c r="D771" s="24"/>
      <c r="E771" s="24"/>
      <c r="F771" s="24"/>
      <c r="G771" s="24"/>
      <c r="H771" s="24"/>
      <c r="I771" s="24"/>
      <c r="J771" s="24"/>
      <c r="K771" s="24"/>
      <c r="L771" s="24"/>
      <c r="M771" s="53"/>
      <c r="N771" s="56"/>
      <c r="P771" s="51"/>
      <c r="Q771" s="51"/>
      <c r="S771" s="51"/>
      <c r="T771" s="51"/>
      <c r="AF771" s="51"/>
      <c r="AG771" s="51"/>
      <c r="AH771" s="51"/>
      <c r="AI771" s="52"/>
      <c r="AJ771" s="52"/>
      <c r="AK771" s="52"/>
      <c r="AL771" s="51"/>
      <c r="AM771" s="51"/>
      <c r="AN771" s="51"/>
      <c r="AO771" s="52"/>
      <c r="AP771" s="52"/>
      <c r="AQ771" s="52"/>
      <c r="AR771" s="51"/>
      <c r="AS771" s="51"/>
      <c r="AT771" s="51"/>
      <c r="AU771" s="52"/>
      <c r="AV771" s="52"/>
      <c r="AW771" s="52"/>
    </row>
    <row r="772" spans="1:49" ht="13" x14ac:dyDescent="0.3">
      <c r="A772" s="23">
        <f>'4JSON'!A766</f>
        <v>32123</v>
      </c>
      <c r="B772" s="20" t="str">
        <f>'4JSON'!B766</f>
        <v>Cardiology Technologists</v>
      </c>
      <c r="C772" s="24" t="str">
        <f>UPPER('4JSON'!D766)</f>
        <v>OMI</v>
      </c>
      <c r="D772" s="24"/>
      <c r="E772" s="24"/>
      <c r="F772" s="24"/>
      <c r="G772" s="24"/>
      <c r="H772" s="24"/>
      <c r="I772" s="24"/>
      <c r="J772" s="24"/>
      <c r="K772" s="24"/>
      <c r="L772" s="24"/>
      <c r="M772" s="53"/>
      <c r="N772" s="56"/>
      <c r="P772" s="51"/>
      <c r="Q772" s="51"/>
      <c r="S772" s="51"/>
      <c r="T772" s="51"/>
      <c r="AF772" s="51"/>
      <c r="AG772" s="51"/>
      <c r="AH772" s="51"/>
      <c r="AI772" s="52"/>
      <c r="AJ772" s="52"/>
      <c r="AK772" s="52"/>
      <c r="AL772" s="51"/>
      <c r="AM772" s="51"/>
      <c r="AN772" s="51"/>
      <c r="AO772" s="52"/>
      <c r="AP772" s="52"/>
      <c r="AQ772" s="52"/>
      <c r="AR772" s="51"/>
      <c r="AS772" s="51"/>
      <c r="AT772" s="51"/>
      <c r="AU772" s="52"/>
      <c r="AV772" s="52"/>
      <c r="AW772" s="52"/>
    </row>
    <row r="773" spans="1:49" ht="13" x14ac:dyDescent="0.3">
      <c r="A773" s="23">
        <f>'4JSON'!A767</f>
        <v>32103</v>
      </c>
      <c r="B773" s="20" t="str">
        <f>'4JSON'!B767</f>
        <v>Cardiopulmonary Technologists</v>
      </c>
      <c r="C773" s="24" t="str">
        <f>UPPER('4JSON'!D767)</f>
        <v>OMI</v>
      </c>
      <c r="D773" s="24"/>
      <c r="E773" s="24"/>
      <c r="F773" s="24"/>
      <c r="G773" s="24"/>
      <c r="H773" s="24"/>
      <c r="I773" s="24"/>
      <c r="J773" s="24"/>
      <c r="K773" s="24"/>
      <c r="L773" s="24"/>
      <c r="M773" s="53"/>
      <c r="N773" s="56"/>
      <c r="P773" s="51"/>
      <c r="Q773" s="51"/>
      <c r="S773" s="51"/>
      <c r="T773" s="51"/>
      <c r="AF773" s="51"/>
      <c r="AG773" s="51"/>
      <c r="AH773" s="51"/>
      <c r="AI773" s="52"/>
      <c r="AJ773" s="52"/>
      <c r="AK773" s="52"/>
      <c r="AL773" s="51"/>
      <c r="AM773" s="51"/>
      <c r="AN773" s="51"/>
      <c r="AO773" s="52"/>
      <c r="AP773" s="52"/>
      <c r="AQ773" s="52"/>
      <c r="AR773" s="51"/>
      <c r="AS773" s="51"/>
      <c r="AT773" s="51"/>
      <c r="AU773" s="52"/>
      <c r="AV773" s="52"/>
      <c r="AW773" s="52"/>
    </row>
    <row r="774" spans="1:49" ht="13" x14ac:dyDescent="0.3">
      <c r="A774" s="23">
        <f>'4JSON'!A768</f>
        <v>33109</v>
      </c>
      <c r="B774" s="20" t="str">
        <f>'4JSON'!B768</f>
        <v>Central Supply Aides</v>
      </c>
      <c r="C774" s="24" t="str">
        <f>UPPER('4JSON'!D768)</f>
        <v>OMI</v>
      </c>
      <c r="D774" s="24"/>
      <c r="E774" s="24"/>
      <c r="F774" s="24"/>
      <c r="G774" s="24"/>
      <c r="H774" s="24"/>
      <c r="I774" s="24"/>
      <c r="J774" s="24"/>
      <c r="K774" s="24"/>
      <c r="L774" s="24"/>
      <c r="M774" s="53"/>
      <c r="N774" s="56"/>
      <c r="P774" s="51"/>
      <c r="Q774" s="51"/>
      <c r="S774" s="51"/>
      <c r="T774" s="51"/>
      <c r="AF774" s="51"/>
      <c r="AG774" s="51"/>
      <c r="AH774" s="51"/>
      <c r="AI774" s="52"/>
      <c r="AJ774" s="52"/>
      <c r="AK774" s="52"/>
      <c r="AL774" s="51"/>
      <c r="AM774" s="51"/>
      <c r="AN774" s="51"/>
      <c r="AO774" s="52"/>
      <c r="AP774" s="52"/>
      <c r="AQ774" s="52"/>
      <c r="AR774" s="51"/>
      <c r="AS774" s="51"/>
      <c r="AT774" s="51"/>
      <c r="AU774" s="52"/>
      <c r="AV774" s="52"/>
      <c r="AW774" s="52"/>
    </row>
    <row r="775" spans="1:49" ht="13" x14ac:dyDescent="0.3">
      <c r="A775" s="23">
        <f>'4JSON'!A769</f>
        <v>84110</v>
      </c>
      <c r="B775" s="20" t="str">
        <f>'4JSON'!B769</f>
        <v>Chainsaw and Skidder Operators</v>
      </c>
      <c r="C775" s="24" t="str">
        <f>UPPER('4JSON'!D769)</f>
        <v>OMI</v>
      </c>
      <c r="D775" s="24"/>
      <c r="E775" s="24"/>
      <c r="F775" s="24"/>
      <c r="G775" s="24"/>
      <c r="H775" s="24"/>
      <c r="I775" s="24"/>
      <c r="J775" s="24"/>
      <c r="K775" s="24"/>
      <c r="L775" s="24"/>
      <c r="M775" s="53"/>
      <c r="N775" s="56"/>
      <c r="P775" s="51"/>
      <c r="Q775" s="51"/>
      <c r="S775" s="51"/>
      <c r="T775" s="51"/>
      <c r="AF775" s="51"/>
      <c r="AG775" s="51"/>
      <c r="AH775" s="51"/>
      <c r="AI775" s="52"/>
      <c r="AJ775" s="52"/>
      <c r="AK775" s="52"/>
      <c r="AL775" s="51"/>
      <c r="AM775" s="51"/>
      <c r="AN775" s="51"/>
      <c r="AO775" s="52"/>
      <c r="AP775" s="52"/>
      <c r="AQ775" s="52"/>
      <c r="AR775" s="51"/>
      <c r="AS775" s="51"/>
      <c r="AT775" s="51"/>
      <c r="AU775" s="52"/>
      <c r="AV775" s="52"/>
      <c r="AW775" s="52"/>
    </row>
    <row r="776" spans="1:49" ht="13" x14ac:dyDescent="0.3">
      <c r="A776" s="23">
        <f>'4JSON'!A770</f>
        <v>94110</v>
      </c>
      <c r="B776" s="20" t="str">
        <f>'4JSON'!B770</f>
        <v>Chemical Plant Machine Operators</v>
      </c>
      <c r="C776" s="24" t="str">
        <f>UPPER('4JSON'!D770)</f>
        <v>OMI</v>
      </c>
      <c r="D776" s="24"/>
      <c r="E776" s="24"/>
      <c r="F776" s="24"/>
      <c r="G776" s="24"/>
      <c r="H776" s="24"/>
      <c r="I776" s="24"/>
      <c r="J776" s="24"/>
      <c r="K776" s="24"/>
      <c r="L776" s="24"/>
      <c r="M776" s="53"/>
      <c r="N776" s="56"/>
      <c r="P776" s="51"/>
      <c r="Q776" s="51"/>
      <c r="S776" s="51"/>
      <c r="T776" s="51"/>
      <c r="AF776" s="51"/>
      <c r="AG776" s="51"/>
      <c r="AH776" s="51"/>
      <c r="AI776" s="52"/>
      <c r="AJ776" s="52"/>
      <c r="AK776" s="52"/>
      <c r="AL776" s="51"/>
      <c r="AM776" s="51"/>
      <c r="AN776" s="51"/>
      <c r="AO776" s="52"/>
      <c r="AP776" s="52"/>
      <c r="AQ776" s="52"/>
      <c r="AR776" s="51"/>
      <c r="AS776" s="51"/>
      <c r="AT776" s="51"/>
      <c r="AU776" s="52"/>
      <c r="AV776" s="52"/>
      <c r="AW776" s="52"/>
    </row>
    <row r="777" spans="1:49" ht="13" x14ac:dyDescent="0.3">
      <c r="A777" s="23">
        <f>'4JSON'!A771</f>
        <v>22300</v>
      </c>
      <c r="B777" s="20" t="str">
        <f>'4JSON'!B771</f>
        <v>Civil Engineering Technicians</v>
      </c>
      <c r="C777" s="24" t="str">
        <f>UPPER('4JSON'!D771)</f>
        <v>OMI</v>
      </c>
      <c r="D777" s="24"/>
      <c r="E777" s="24"/>
      <c r="F777" s="24"/>
      <c r="G777" s="24"/>
      <c r="H777" s="24"/>
      <c r="I777" s="24"/>
      <c r="J777" s="24"/>
      <c r="K777" s="24"/>
      <c r="L777" s="24"/>
      <c r="M777" s="53"/>
      <c r="N777" s="56"/>
      <c r="P777" s="51"/>
      <c r="Q777" s="51"/>
      <c r="S777" s="51"/>
      <c r="T777" s="51"/>
      <c r="AF777" s="51"/>
      <c r="AG777" s="51"/>
      <c r="AH777" s="51"/>
      <c r="AI777" s="52"/>
      <c r="AJ777" s="52"/>
      <c r="AK777" s="52"/>
      <c r="AL777" s="51"/>
      <c r="AM777" s="51"/>
      <c r="AN777" s="51"/>
      <c r="AO777" s="52"/>
      <c r="AP777" s="52"/>
      <c r="AQ777" s="52"/>
      <c r="AR777" s="51"/>
      <c r="AS777" s="51"/>
      <c r="AT777" s="51"/>
      <c r="AU777" s="52"/>
      <c r="AV777" s="52"/>
      <c r="AW777" s="52"/>
    </row>
    <row r="778" spans="1:49" ht="13" x14ac:dyDescent="0.3">
      <c r="A778" s="23">
        <f>'4JSON'!A772</f>
        <v>94103</v>
      </c>
      <c r="B778" s="20" t="str">
        <f>'4JSON'!B772</f>
        <v>Clay Products Forming and Finishing Machine Operators</v>
      </c>
      <c r="C778" s="24" t="str">
        <f>UPPER('4JSON'!D772)</f>
        <v>OMI</v>
      </c>
      <c r="D778" s="24"/>
      <c r="E778" s="24"/>
      <c r="F778" s="24"/>
      <c r="G778" s="24"/>
      <c r="H778" s="24"/>
      <c r="I778" s="24"/>
      <c r="J778" s="24"/>
      <c r="K778" s="24"/>
      <c r="L778" s="24"/>
      <c r="M778" s="53"/>
      <c r="N778" s="56"/>
      <c r="P778" s="51"/>
      <c r="Q778" s="51"/>
      <c r="S778" s="51"/>
      <c r="T778" s="51"/>
      <c r="AF778" s="51"/>
      <c r="AG778" s="51"/>
      <c r="AH778" s="51"/>
      <c r="AI778" s="52"/>
      <c r="AJ778" s="52"/>
      <c r="AK778" s="52"/>
      <c r="AL778" s="51"/>
      <c r="AM778" s="51"/>
      <c r="AN778" s="51"/>
      <c r="AO778" s="52"/>
      <c r="AP778" s="52"/>
      <c r="AQ778" s="52"/>
      <c r="AR778" s="51"/>
      <c r="AS778" s="51"/>
      <c r="AT778" s="51"/>
      <c r="AU778" s="52"/>
      <c r="AV778" s="52"/>
      <c r="AW778" s="52"/>
    </row>
    <row r="779" spans="1:49" ht="13" x14ac:dyDescent="0.3">
      <c r="A779" s="23">
        <f>'4JSON'!A773</f>
        <v>32103</v>
      </c>
      <c r="B779" s="20" t="str">
        <f>'4JSON'!B773</f>
        <v>Clinical Perfusionists</v>
      </c>
      <c r="C779" s="24" t="str">
        <f>UPPER('4JSON'!D773)</f>
        <v>OMI</v>
      </c>
      <c r="D779" s="24"/>
      <c r="E779" s="24"/>
      <c r="F779" s="24"/>
      <c r="G779" s="24"/>
      <c r="H779" s="24"/>
      <c r="I779" s="24"/>
      <c r="J779" s="24"/>
      <c r="K779" s="24"/>
      <c r="L779" s="24"/>
      <c r="M779" s="53"/>
      <c r="N779" s="56"/>
      <c r="P779" s="51"/>
      <c r="Q779" s="51"/>
      <c r="S779" s="51"/>
      <c r="T779" s="51"/>
      <c r="AF779" s="51"/>
      <c r="AG779" s="51"/>
      <c r="AH779" s="51"/>
      <c r="AI779" s="52"/>
      <c r="AJ779" s="52"/>
      <c r="AK779" s="52"/>
      <c r="AL779" s="51"/>
      <c r="AM779" s="51"/>
      <c r="AN779" s="51"/>
      <c r="AO779" s="52"/>
      <c r="AP779" s="52"/>
      <c r="AQ779" s="52"/>
      <c r="AR779" s="51"/>
      <c r="AS779" s="51"/>
      <c r="AT779" s="51"/>
      <c r="AU779" s="52"/>
      <c r="AV779" s="52"/>
      <c r="AW779" s="52"/>
    </row>
    <row r="780" spans="1:49" ht="13" x14ac:dyDescent="0.3">
      <c r="A780" s="23">
        <f>'4JSON'!A774</f>
        <v>73100</v>
      </c>
      <c r="B780" s="20" t="str">
        <f>'4JSON'!B774</f>
        <v>Concrete Finishers</v>
      </c>
      <c r="C780" s="24" t="str">
        <f>UPPER('4JSON'!D774)</f>
        <v>OMI</v>
      </c>
      <c r="D780" s="24"/>
      <c r="E780" s="24"/>
      <c r="F780" s="24"/>
      <c r="G780" s="24"/>
      <c r="H780" s="24"/>
      <c r="I780" s="24"/>
      <c r="J780" s="24"/>
      <c r="K780" s="24"/>
      <c r="L780" s="24"/>
      <c r="M780" s="53"/>
      <c r="N780" s="56"/>
      <c r="P780" s="51"/>
      <c r="Q780" s="51"/>
      <c r="S780" s="51"/>
      <c r="T780" s="51"/>
      <c r="AF780" s="51"/>
      <c r="AG780" s="51"/>
      <c r="AH780" s="51"/>
      <c r="AI780" s="52"/>
      <c r="AJ780" s="52"/>
      <c r="AK780" s="52"/>
      <c r="AL780" s="51"/>
      <c r="AM780" s="51"/>
      <c r="AN780" s="51"/>
      <c r="AO780" s="52"/>
      <c r="AP780" s="52"/>
      <c r="AQ780" s="52"/>
      <c r="AR780" s="51"/>
      <c r="AS780" s="51"/>
      <c r="AT780" s="51"/>
      <c r="AU780" s="52"/>
      <c r="AV780" s="52"/>
      <c r="AW780" s="52"/>
    </row>
    <row r="781" spans="1:49" ht="13" x14ac:dyDescent="0.3">
      <c r="A781" s="23">
        <f>'4JSON'!A775</f>
        <v>94103</v>
      </c>
      <c r="B781" s="20" t="str">
        <f>'4JSON'!B775</f>
        <v>Concrete Products Forming and Finishing Workers</v>
      </c>
      <c r="C781" s="24" t="str">
        <f>UPPER('4JSON'!D775)</f>
        <v>OMI</v>
      </c>
      <c r="D781" s="24"/>
      <c r="E781" s="24"/>
      <c r="F781" s="24"/>
      <c r="G781" s="24"/>
      <c r="H781" s="24"/>
      <c r="I781" s="24"/>
      <c r="J781" s="24"/>
      <c r="K781" s="24"/>
      <c r="L781" s="24"/>
      <c r="M781" s="53"/>
      <c r="N781" s="56"/>
      <c r="P781" s="51"/>
      <c r="Q781" s="51"/>
      <c r="S781" s="51"/>
      <c r="T781" s="51"/>
      <c r="AF781" s="51"/>
      <c r="AG781" s="51"/>
      <c r="AH781" s="51"/>
      <c r="AI781" s="52"/>
      <c r="AJ781" s="52"/>
      <c r="AK781" s="52"/>
      <c r="AL781" s="51"/>
      <c r="AM781" s="51"/>
      <c r="AN781" s="51"/>
      <c r="AO781" s="52"/>
      <c r="AP781" s="52"/>
      <c r="AQ781" s="52"/>
      <c r="AR781" s="51"/>
      <c r="AS781" s="51"/>
      <c r="AT781" s="51"/>
      <c r="AU781" s="52"/>
      <c r="AV781" s="52"/>
      <c r="AW781" s="52"/>
    </row>
    <row r="782" spans="1:49" ht="13" x14ac:dyDescent="0.3">
      <c r="A782" s="23">
        <f>'4JSON'!A776</f>
        <v>94103</v>
      </c>
      <c r="B782" s="20" t="str">
        <f>'4JSON'!B776</f>
        <v>Concrete Products Machine Operators</v>
      </c>
      <c r="C782" s="24" t="str">
        <f>UPPER('4JSON'!D776)</f>
        <v>OMI</v>
      </c>
      <c r="D782" s="24"/>
      <c r="E782" s="24"/>
      <c r="F782" s="24"/>
      <c r="G782" s="24"/>
      <c r="H782" s="24"/>
      <c r="I782" s="24"/>
      <c r="J782" s="24"/>
      <c r="K782" s="24"/>
      <c r="L782" s="24"/>
      <c r="M782" s="53"/>
      <c r="N782" s="56"/>
      <c r="P782" s="51"/>
      <c r="Q782" s="51"/>
      <c r="S782" s="51"/>
      <c r="T782" s="51"/>
      <c r="AF782" s="51"/>
      <c r="AG782" s="51"/>
      <c r="AH782" s="51"/>
      <c r="AI782" s="52"/>
      <c r="AJ782" s="52"/>
      <c r="AK782" s="52"/>
      <c r="AL782" s="51"/>
      <c r="AM782" s="51"/>
      <c r="AN782" s="51"/>
      <c r="AO782" s="52"/>
      <c r="AP782" s="52"/>
      <c r="AQ782" s="52"/>
      <c r="AR782" s="51"/>
      <c r="AS782" s="51"/>
      <c r="AT782" s="51"/>
      <c r="AU782" s="52"/>
      <c r="AV782" s="52"/>
      <c r="AW782" s="52"/>
    </row>
    <row r="783" spans="1:49" ht="13" x14ac:dyDescent="0.3">
      <c r="A783" s="23">
        <f>'4JSON'!A777</f>
        <v>53100</v>
      </c>
      <c r="B783" s="20" t="str">
        <f>'4JSON'!B777</f>
        <v>Conservation and Restoration Technicians</v>
      </c>
      <c r="C783" s="24" t="str">
        <f>UPPER('4JSON'!D777)</f>
        <v>OMI</v>
      </c>
      <c r="D783" s="24"/>
      <c r="E783" s="24"/>
      <c r="F783" s="24"/>
      <c r="G783" s="24"/>
      <c r="H783" s="24"/>
      <c r="I783" s="24"/>
      <c r="J783" s="24"/>
      <c r="K783" s="24"/>
      <c r="L783" s="24"/>
      <c r="M783" s="53"/>
      <c r="N783" s="56"/>
      <c r="P783" s="51"/>
      <c r="Q783" s="51"/>
      <c r="S783" s="51"/>
      <c r="T783" s="51"/>
      <c r="AF783" s="51"/>
      <c r="AG783" s="51"/>
      <c r="AH783" s="51"/>
      <c r="AI783" s="52"/>
      <c r="AJ783" s="52"/>
      <c r="AK783" s="52"/>
      <c r="AL783" s="51"/>
      <c r="AM783" s="51"/>
      <c r="AN783" s="51"/>
      <c r="AO783" s="52"/>
      <c r="AP783" s="52"/>
      <c r="AQ783" s="52"/>
      <c r="AR783" s="51"/>
      <c r="AS783" s="51"/>
      <c r="AT783" s="51"/>
      <c r="AU783" s="52"/>
      <c r="AV783" s="52"/>
      <c r="AW783" s="52"/>
    </row>
    <row r="784" spans="1:49" ht="13" x14ac:dyDescent="0.3">
      <c r="A784" s="23">
        <f>'4JSON'!A778</f>
        <v>72500</v>
      </c>
      <c r="B784" s="20" t="str">
        <f>'4JSON'!B778</f>
        <v>Crane Operators</v>
      </c>
      <c r="C784" s="24" t="str">
        <f>UPPER('4JSON'!D778)</f>
        <v>OMI</v>
      </c>
      <c r="D784" s="24"/>
      <c r="E784" s="24"/>
      <c r="F784" s="24"/>
      <c r="G784" s="24"/>
      <c r="H784" s="24"/>
      <c r="I784" s="24"/>
      <c r="J784" s="24"/>
      <c r="K784" s="24"/>
      <c r="L784" s="24"/>
      <c r="M784" s="53"/>
      <c r="N784" s="56"/>
      <c r="P784" s="51"/>
      <c r="Q784" s="51"/>
      <c r="S784" s="51"/>
      <c r="T784" s="51"/>
      <c r="AF784" s="51"/>
      <c r="AG784" s="51"/>
      <c r="AH784" s="51"/>
      <c r="AI784" s="52"/>
      <c r="AJ784" s="52"/>
      <c r="AK784" s="52"/>
      <c r="AL784" s="51"/>
      <c r="AM784" s="51"/>
      <c r="AN784" s="51"/>
      <c r="AO784" s="52"/>
      <c r="AP784" s="52"/>
      <c r="AQ784" s="52"/>
      <c r="AR784" s="51"/>
      <c r="AS784" s="51"/>
      <c r="AT784" s="51"/>
      <c r="AU784" s="52"/>
      <c r="AV784" s="52"/>
      <c r="AW784" s="52"/>
    </row>
    <row r="785" spans="1:49" ht="13" x14ac:dyDescent="0.3">
      <c r="A785" s="23">
        <f>'4JSON'!A779</f>
        <v>14111</v>
      </c>
      <c r="B785" s="20" t="str">
        <f>'4JSON'!B779</f>
        <v>Data Entry Clerks</v>
      </c>
      <c r="C785" s="24" t="str">
        <f>UPPER('4JSON'!D779)</f>
        <v>OMI</v>
      </c>
      <c r="D785" s="24"/>
      <c r="E785" s="24"/>
      <c r="F785" s="24"/>
      <c r="G785" s="24"/>
      <c r="H785" s="24"/>
      <c r="I785" s="24"/>
      <c r="J785" s="24"/>
      <c r="K785" s="24"/>
      <c r="L785" s="24"/>
      <c r="M785" s="53"/>
      <c r="N785" s="56"/>
      <c r="P785" s="51"/>
      <c r="Q785" s="51"/>
      <c r="S785" s="51"/>
      <c r="T785" s="51"/>
      <c r="AF785" s="51"/>
      <c r="AG785" s="51"/>
      <c r="AH785" s="51"/>
      <c r="AI785" s="52"/>
      <c r="AJ785" s="52"/>
      <c r="AK785" s="52"/>
      <c r="AL785" s="51"/>
      <c r="AM785" s="51"/>
      <c r="AN785" s="51"/>
      <c r="AO785" s="52"/>
      <c r="AP785" s="52"/>
      <c r="AQ785" s="52"/>
      <c r="AR785" s="51"/>
      <c r="AS785" s="51"/>
      <c r="AT785" s="51"/>
      <c r="AU785" s="52"/>
      <c r="AV785" s="52"/>
      <c r="AW785" s="52"/>
    </row>
    <row r="786" spans="1:49" ht="13" x14ac:dyDescent="0.3">
      <c r="A786" s="23">
        <f>'4JSON'!A780</f>
        <v>74201</v>
      </c>
      <c r="B786" s="20" t="str">
        <f>'4JSON'!B780</f>
        <v>Deck Crew, Water Transport</v>
      </c>
      <c r="C786" s="24" t="str">
        <f>UPPER('4JSON'!D780)</f>
        <v>OMI</v>
      </c>
      <c r="D786" s="24"/>
      <c r="E786" s="24"/>
      <c r="F786" s="24"/>
      <c r="G786" s="24"/>
      <c r="H786" s="24"/>
      <c r="I786" s="24"/>
      <c r="J786" s="24"/>
      <c r="K786" s="24"/>
      <c r="L786" s="24"/>
      <c r="M786" s="53"/>
      <c r="N786" s="56"/>
      <c r="P786" s="51"/>
      <c r="Q786" s="51"/>
      <c r="S786" s="51"/>
      <c r="T786" s="51"/>
      <c r="AF786" s="51"/>
      <c r="AG786" s="51"/>
      <c r="AH786" s="51"/>
      <c r="AI786" s="52"/>
      <c r="AJ786" s="52"/>
      <c r="AK786" s="52"/>
      <c r="AL786" s="51"/>
      <c r="AM786" s="51"/>
      <c r="AN786" s="51"/>
      <c r="AO786" s="52"/>
      <c r="AP786" s="52"/>
      <c r="AQ786" s="52"/>
      <c r="AR786" s="51"/>
      <c r="AS786" s="51"/>
      <c r="AT786" s="51"/>
      <c r="AU786" s="52"/>
      <c r="AV786" s="52"/>
      <c r="AW786" s="52"/>
    </row>
    <row r="787" spans="1:49" ht="13" x14ac:dyDescent="0.3">
      <c r="A787" s="23">
        <f>'4JSON'!A781</f>
        <v>33100</v>
      </c>
      <c r="B787" s="20" t="str">
        <f>'4JSON'!B781</f>
        <v>Dental Laboratory Bench Workers</v>
      </c>
      <c r="C787" s="24" t="str">
        <f>UPPER('4JSON'!D781)</f>
        <v>OMI</v>
      </c>
      <c r="D787" s="24"/>
      <c r="E787" s="24"/>
      <c r="F787" s="24"/>
      <c r="G787" s="24"/>
      <c r="H787" s="24"/>
      <c r="I787" s="24"/>
      <c r="J787" s="24"/>
      <c r="K787" s="24"/>
      <c r="L787" s="24"/>
      <c r="M787" s="53"/>
      <c r="N787" s="56"/>
      <c r="P787" s="51"/>
      <c r="Q787" s="51"/>
      <c r="S787" s="51"/>
      <c r="T787" s="51"/>
      <c r="AF787" s="51"/>
      <c r="AG787" s="51"/>
      <c r="AH787" s="51"/>
      <c r="AI787" s="52"/>
      <c r="AJ787" s="52"/>
      <c r="AK787" s="52"/>
      <c r="AL787" s="51"/>
      <c r="AM787" s="51"/>
      <c r="AN787" s="51"/>
      <c r="AO787" s="52"/>
      <c r="AP787" s="52"/>
      <c r="AQ787" s="52"/>
      <c r="AR787" s="51"/>
      <c r="AS787" s="51"/>
      <c r="AT787" s="51"/>
      <c r="AU787" s="52"/>
      <c r="AV787" s="52"/>
      <c r="AW787" s="52"/>
    </row>
    <row r="788" spans="1:49" ht="13" x14ac:dyDescent="0.3">
      <c r="A788" s="23">
        <f>'4JSON'!A782</f>
        <v>72999</v>
      </c>
      <c r="B788" s="20" t="str">
        <f>'4JSON'!B782</f>
        <v>Die Setters</v>
      </c>
      <c r="C788" s="24" t="str">
        <f>UPPER('4JSON'!D782)</f>
        <v>OMI</v>
      </c>
      <c r="D788" s="24"/>
      <c r="E788" s="24"/>
      <c r="F788" s="24"/>
      <c r="G788" s="24"/>
      <c r="H788" s="24"/>
      <c r="I788" s="24"/>
      <c r="J788" s="24"/>
      <c r="K788" s="24"/>
      <c r="L788" s="24"/>
      <c r="M788" s="53"/>
      <c r="N788" s="56"/>
      <c r="P788" s="51"/>
      <c r="Q788" s="51"/>
      <c r="S788" s="51"/>
      <c r="T788" s="51"/>
      <c r="AF788" s="51"/>
      <c r="AG788" s="51"/>
      <c r="AH788" s="51"/>
      <c r="AI788" s="52"/>
      <c r="AJ788" s="52"/>
      <c r="AK788" s="52"/>
      <c r="AL788" s="51"/>
      <c r="AM788" s="51"/>
      <c r="AN788" s="51"/>
      <c r="AO788" s="52"/>
      <c r="AP788" s="52"/>
      <c r="AQ788" s="52"/>
      <c r="AR788" s="51"/>
      <c r="AS788" s="51"/>
      <c r="AT788" s="51"/>
      <c r="AU788" s="52"/>
      <c r="AV788" s="52"/>
      <c r="AW788" s="52"/>
    </row>
    <row r="789" spans="1:49" ht="13" x14ac:dyDescent="0.3">
      <c r="A789" s="23">
        <f>'4JSON'!A783</f>
        <v>73402</v>
      </c>
      <c r="B789" s="20" t="str">
        <f>'4JSON'!B783</f>
        <v>Drillers - Surface Mining, Quarrying and Construction</v>
      </c>
      <c r="C789" s="24" t="str">
        <f>UPPER('4JSON'!D783)</f>
        <v>OMI</v>
      </c>
      <c r="D789" s="24"/>
      <c r="E789" s="24"/>
      <c r="F789" s="24"/>
      <c r="G789" s="24"/>
      <c r="H789" s="24"/>
      <c r="I789" s="24"/>
      <c r="J789" s="24"/>
      <c r="K789" s="24"/>
      <c r="L789" s="24"/>
      <c r="M789" s="53"/>
      <c r="N789" s="56"/>
      <c r="P789" s="51"/>
      <c r="Q789" s="51"/>
      <c r="S789" s="51"/>
      <c r="T789" s="51"/>
      <c r="AF789" s="51"/>
      <c r="AG789" s="51"/>
      <c r="AH789" s="51"/>
      <c r="AI789" s="52"/>
      <c r="AJ789" s="52"/>
      <c r="AK789" s="52"/>
      <c r="AL789" s="51"/>
      <c r="AM789" s="51"/>
      <c r="AN789" s="51"/>
      <c r="AO789" s="52"/>
      <c r="AP789" s="52"/>
      <c r="AQ789" s="52"/>
      <c r="AR789" s="51"/>
      <c r="AS789" s="51"/>
      <c r="AT789" s="51"/>
      <c r="AU789" s="52"/>
      <c r="AV789" s="52"/>
      <c r="AW789" s="52"/>
    </row>
    <row r="790" spans="1:49" ht="13" x14ac:dyDescent="0.3">
      <c r="A790" s="23">
        <f>'4JSON'!A784</f>
        <v>22310</v>
      </c>
      <c r="B790" s="20" t="str">
        <f>'4JSON'!B784</f>
        <v>Electrical and Electronics Engineering Technicians</v>
      </c>
      <c r="C790" s="24" t="str">
        <f>UPPER('4JSON'!D784)</f>
        <v>OMI</v>
      </c>
      <c r="D790" s="24"/>
      <c r="E790" s="24"/>
      <c r="F790" s="24"/>
      <c r="G790" s="24"/>
      <c r="H790" s="24"/>
      <c r="I790" s="24"/>
      <c r="J790" s="24"/>
      <c r="K790" s="24"/>
      <c r="L790" s="24"/>
      <c r="M790" s="53"/>
      <c r="N790" s="56"/>
      <c r="P790" s="51"/>
      <c r="Q790" s="51"/>
      <c r="S790" s="51"/>
      <c r="T790" s="51"/>
      <c r="AF790" s="51"/>
      <c r="AG790" s="51"/>
      <c r="AH790" s="51"/>
      <c r="AI790" s="52"/>
      <c r="AJ790" s="52"/>
      <c r="AK790" s="52"/>
      <c r="AL790" s="51"/>
      <c r="AM790" s="51"/>
      <c r="AN790" s="51"/>
      <c r="AO790" s="52"/>
      <c r="AP790" s="52"/>
      <c r="AQ790" s="52"/>
      <c r="AR790" s="51"/>
      <c r="AS790" s="51"/>
      <c r="AT790" s="51"/>
      <c r="AU790" s="52"/>
      <c r="AV790" s="52"/>
      <c r="AW790" s="52"/>
    </row>
    <row r="791" spans="1:49" ht="13" x14ac:dyDescent="0.3">
      <c r="A791" s="23">
        <f>'4JSON'!A785</f>
        <v>94203</v>
      </c>
      <c r="B791" s="20" t="str">
        <f>'4JSON'!B785</f>
        <v>Electrical Fitters and Wirers, Industrial Electrical Motors and Transformers</v>
      </c>
      <c r="C791" s="24" t="str">
        <f>UPPER('4JSON'!D785)</f>
        <v>OMI</v>
      </c>
      <c r="D791" s="24"/>
      <c r="E791" s="24"/>
      <c r="F791" s="24"/>
      <c r="G791" s="24"/>
      <c r="H791" s="24"/>
      <c r="I791" s="24"/>
      <c r="J791" s="24"/>
      <c r="K791" s="24"/>
      <c r="L791" s="24"/>
      <c r="M791" s="53"/>
      <c r="N791" s="56"/>
      <c r="P791" s="51"/>
      <c r="Q791" s="51"/>
      <c r="S791" s="51"/>
      <c r="T791" s="51"/>
      <c r="AF791" s="51"/>
      <c r="AG791" s="51"/>
      <c r="AH791" s="51"/>
      <c r="AI791" s="52"/>
      <c r="AJ791" s="52"/>
      <c r="AK791" s="52"/>
      <c r="AL791" s="51"/>
      <c r="AM791" s="51"/>
      <c r="AN791" s="51"/>
      <c r="AO791" s="52"/>
      <c r="AP791" s="52"/>
      <c r="AQ791" s="52"/>
      <c r="AR791" s="51"/>
      <c r="AS791" s="51"/>
      <c r="AT791" s="51"/>
      <c r="AU791" s="52"/>
      <c r="AV791" s="52"/>
      <c r="AW791" s="52"/>
    </row>
    <row r="792" spans="1:49" ht="13" x14ac:dyDescent="0.3">
      <c r="A792" s="23">
        <f>'4JSON'!A786</f>
        <v>32123</v>
      </c>
      <c r="B792" s="20" t="str">
        <f>'4JSON'!B786</f>
        <v>Electroencephalographic (EEG) Technologists</v>
      </c>
      <c r="C792" s="24" t="str">
        <f>UPPER('4JSON'!D786)</f>
        <v>OMI</v>
      </c>
      <c r="D792" s="24"/>
      <c r="E792" s="24"/>
      <c r="F792" s="24"/>
      <c r="G792" s="24"/>
      <c r="H792" s="24"/>
      <c r="I792" s="24"/>
      <c r="J792" s="24"/>
      <c r="K792" s="24"/>
      <c r="L792" s="24"/>
      <c r="M792" s="53"/>
      <c r="N792" s="56"/>
      <c r="P792" s="51"/>
      <c r="Q792" s="51"/>
      <c r="S792" s="51"/>
      <c r="T792" s="51"/>
      <c r="AF792" s="51"/>
      <c r="AG792" s="51"/>
      <c r="AH792" s="51"/>
      <c r="AI792" s="52"/>
      <c r="AJ792" s="52"/>
      <c r="AK792" s="52"/>
      <c r="AL792" s="51"/>
      <c r="AM792" s="51"/>
      <c r="AN792" s="51"/>
      <c r="AO792" s="52"/>
      <c r="AP792" s="52"/>
      <c r="AQ792" s="52"/>
      <c r="AR792" s="51"/>
      <c r="AS792" s="51"/>
      <c r="AT792" s="51"/>
      <c r="AU792" s="52"/>
      <c r="AV792" s="52"/>
      <c r="AW792" s="52"/>
    </row>
    <row r="793" spans="1:49" ht="13" x14ac:dyDescent="0.3">
      <c r="A793" s="23">
        <f>'4JSON'!A787</f>
        <v>32123</v>
      </c>
      <c r="B793" s="20" t="str">
        <f>'4JSON'!B787</f>
        <v>Electromyography (EMG) Technologists</v>
      </c>
      <c r="C793" s="24" t="str">
        <f>UPPER('4JSON'!D787)</f>
        <v>OMI</v>
      </c>
      <c r="D793" s="24"/>
      <c r="E793" s="24"/>
      <c r="F793" s="24"/>
      <c r="G793" s="24"/>
      <c r="H793" s="24"/>
      <c r="I793" s="24"/>
      <c r="J793" s="24"/>
      <c r="K793" s="24"/>
      <c r="L793" s="24"/>
      <c r="M793" s="53"/>
      <c r="N793" s="56"/>
      <c r="P793" s="51"/>
      <c r="Q793" s="51"/>
      <c r="S793" s="51"/>
      <c r="T793" s="51"/>
      <c r="AF793" s="51"/>
      <c r="AG793" s="51"/>
      <c r="AH793" s="51"/>
      <c r="AI793" s="52"/>
      <c r="AJ793" s="52"/>
      <c r="AK793" s="52"/>
      <c r="AL793" s="51"/>
      <c r="AM793" s="51"/>
      <c r="AN793" s="51"/>
      <c r="AO793" s="52"/>
      <c r="AP793" s="52"/>
      <c r="AQ793" s="52"/>
      <c r="AR793" s="51"/>
      <c r="AS793" s="51"/>
      <c r="AT793" s="51"/>
      <c r="AU793" s="52"/>
      <c r="AV793" s="52"/>
      <c r="AW793" s="52"/>
    </row>
    <row r="794" spans="1:49" ht="13" x14ac:dyDescent="0.3">
      <c r="A794" s="23">
        <f>'4JSON'!A788</f>
        <v>94201</v>
      </c>
      <c r="B794" s="20" t="str">
        <f>'4JSON'!B788</f>
        <v>Electronics Assemblers</v>
      </c>
      <c r="C794" s="24" t="str">
        <f>UPPER('4JSON'!D788)</f>
        <v>OMI</v>
      </c>
      <c r="D794" s="24"/>
      <c r="E794" s="24"/>
      <c r="F794" s="24"/>
      <c r="G794" s="24"/>
      <c r="H794" s="24"/>
      <c r="I794" s="24"/>
      <c r="J794" s="24"/>
      <c r="K794" s="24"/>
      <c r="L794" s="24"/>
      <c r="M794" s="53"/>
      <c r="N794" s="56"/>
      <c r="P794" s="51"/>
      <c r="Q794" s="51"/>
      <c r="S794" s="51"/>
      <c r="T794" s="51"/>
      <c r="AF794" s="51"/>
      <c r="AG794" s="51"/>
      <c r="AH794" s="51"/>
      <c r="AI794" s="52"/>
      <c r="AJ794" s="52"/>
      <c r="AK794" s="52"/>
      <c r="AL794" s="51"/>
      <c r="AM794" s="51"/>
      <c r="AN794" s="51"/>
      <c r="AO794" s="52"/>
      <c r="AP794" s="52"/>
      <c r="AQ794" s="52"/>
      <c r="AR794" s="51"/>
      <c r="AS794" s="51"/>
      <c r="AT794" s="51"/>
      <c r="AU794" s="52"/>
      <c r="AV794" s="52"/>
      <c r="AW794" s="52"/>
    </row>
    <row r="795" spans="1:49" ht="13" x14ac:dyDescent="0.3">
      <c r="A795" s="23">
        <f>'4JSON'!A789</f>
        <v>94201</v>
      </c>
      <c r="B795" s="20" t="str">
        <f>'4JSON'!B789</f>
        <v>Electronics Fabricators</v>
      </c>
      <c r="C795" s="24" t="str">
        <f>UPPER('4JSON'!D789)</f>
        <v>OMI</v>
      </c>
      <c r="D795" s="24"/>
      <c r="E795" s="24"/>
      <c r="F795" s="24"/>
      <c r="G795" s="24"/>
      <c r="H795" s="24"/>
      <c r="I795" s="24"/>
      <c r="J795" s="24"/>
      <c r="K795" s="24"/>
      <c r="L795" s="24"/>
      <c r="M795" s="53"/>
      <c r="N795" s="56"/>
      <c r="P795" s="51"/>
      <c r="Q795" s="51"/>
      <c r="S795" s="51"/>
      <c r="T795" s="51"/>
      <c r="AF795" s="51"/>
      <c r="AG795" s="51"/>
      <c r="AH795" s="51"/>
      <c r="AI795" s="52"/>
      <c r="AJ795" s="52"/>
      <c r="AK795" s="52"/>
      <c r="AL795" s="51"/>
      <c r="AM795" s="51"/>
      <c r="AN795" s="51"/>
      <c r="AO795" s="52"/>
      <c r="AP795" s="52"/>
      <c r="AQ795" s="52"/>
      <c r="AR795" s="51"/>
      <c r="AS795" s="51"/>
      <c r="AT795" s="51"/>
      <c r="AU795" s="52"/>
      <c r="AV795" s="52"/>
      <c r="AW795" s="52"/>
    </row>
    <row r="796" spans="1:49" ht="13" x14ac:dyDescent="0.3">
      <c r="A796" s="23">
        <f>'4JSON'!A790</f>
        <v>94111</v>
      </c>
      <c r="B796" s="20" t="str">
        <f>'4JSON'!B790</f>
        <v>Extruding Process Operators - Plastics Processing</v>
      </c>
      <c r="C796" s="24" t="str">
        <f>UPPER('4JSON'!D790)</f>
        <v>OMI</v>
      </c>
      <c r="D796" s="24"/>
      <c r="E796" s="24"/>
      <c r="F796" s="24"/>
      <c r="G796" s="24"/>
      <c r="H796" s="24"/>
      <c r="I796" s="24"/>
      <c r="J796" s="24"/>
      <c r="K796" s="24"/>
      <c r="L796" s="24"/>
      <c r="M796" s="53"/>
      <c r="N796" s="56"/>
      <c r="P796" s="51"/>
      <c r="Q796" s="51"/>
      <c r="S796" s="51"/>
      <c r="T796" s="51"/>
      <c r="AF796" s="51"/>
      <c r="AG796" s="51"/>
      <c r="AH796" s="51"/>
      <c r="AI796" s="52"/>
      <c r="AJ796" s="52"/>
      <c r="AK796" s="52"/>
      <c r="AL796" s="51"/>
      <c r="AM796" s="51"/>
      <c r="AN796" s="51"/>
      <c r="AO796" s="52"/>
      <c r="AP796" s="52"/>
      <c r="AQ796" s="52"/>
      <c r="AR796" s="51"/>
      <c r="AS796" s="51"/>
      <c r="AT796" s="51"/>
      <c r="AU796" s="52"/>
      <c r="AV796" s="52"/>
      <c r="AW796" s="52"/>
    </row>
    <row r="797" spans="1:49" ht="13" x14ac:dyDescent="0.3">
      <c r="A797" s="23">
        <f>'4JSON'!A791</f>
        <v>94142</v>
      </c>
      <c r="B797" s="20" t="str">
        <f>'4JSON'!B791</f>
        <v>Fish Plant Machine Operators</v>
      </c>
      <c r="C797" s="24" t="str">
        <f>UPPER('4JSON'!D791)</f>
        <v>OMI</v>
      </c>
      <c r="D797" s="24"/>
      <c r="E797" s="24"/>
      <c r="F797" s="24"/>
      <c r="G797" s="24"/>
      <c r="H797" s="24"/>
      <c r="I797" s="24"/>
      <c r="J797" s="24"/>
      <c r="K797" s="24"/>
      <c r="L797" s="24"/>
      <c r="M797" s="53"/>
      <c r="N797" s="56"/>
      <c r="P797" s="51"/>
      <c r="Q797" s="51"/>
      <c r="S797" s="51"/>
      <c r="T797" s="51"/>
      <c r="AF797" s="51"/>
      <c r="AG797" s="51"/>
      <c r="AH797" s="51"/>
      <c r="AI797" s="52"/>
      <c r="AJ797" s="52"/>
      <c r="AK797" s="52"/>
      <c r="AL797" s="51"/>
      <c r="AM797" s="51"/>
      <c r="AN797" s="51"/>
      <c r="AO797" s="52"/>
      <c r="AP797" s="52"/>
      <c r="AQ797" s="52"/>
      <c r="AR797" s="51"/>
      <c r="AS797" s="51"/>
      <c r="AT797" s="51"/>
      <c r="AU797" s="52"/>
      <c r="AV797" s="52"/>
      <c r="AW797" s="52"/>
    </row>
    <row r="798" spans="1:49" ht="13" x14ac:dyDescent="0.3">
      <c r="A798" s="23">
        <f>'4JSON'!A792</f>
        <v>94101</v>
      </c>
      <c r="B798" s="20" t="str">
        <f>'4JSON'!B792</f>
        <v>Foundry Furnace Operators</v>
      </c>
      <c r="C798" s="24" t="str">
        <f>UPPER('4JSON'!D792)</f>
        <v>OMI</v>
      </c>
      <c r="D798" s="24"/>
      <c r="E798" s="24"/>
      <c r="F798" s="24"/>
      <c r="G798" s="24"/>
      <c r="H798" s="24"/>
      <c r="I798" s="24"/>
      <c r="J798" s="24"/>
      <c r="K798" s="24"/>
      <c r="L798" s="24"/>
      <c r="M798" s="53"/>
      <c r="N798" s="56"/>
      <c r="P798" s="51"/>
      <c r="Q798" s="51"/>
      <c r="S798" s="51"/>
      <c r="T798" s="51"/>
      <c r="AF798" s="51"/>
      <c r="AG798" s="51"/>
      <c r="AH798" s="51"/>
      <c r="AI798" s="52"/>
      <c r="AJ798" s="52"/>
      <c r="AK798" s="52"/>
      <c r="AL798" s="51"/>
      <c r="AM798" s="51"/>
      <c r="AN798" s="51"/>
      <c r="AO798" s="52"/>
      <c r="AP798" s="52"/>
      <c r="AQ798" s="52"/>
      <c r="AR798" s="51"/>
      <c r="AS798" s="51"/>
      <c r="AT798" s="51"/>
      <c r="AU798" s="52"/>
      <c r="AV798" s="52"/>
      <c r="AW798" s="52"/>
    </row>
    <row r="799" spans="1:49" ht="13" x14ac:dyDescent="0.3">
      <c r="A799" s="23">
        <f>'4JSON'!A793</f>
        <v>94210</v>
      </c>
      <c r="B799" s="20" t="str">
        <f>'4JSON'!B793</f>
        <v>Furniture and Fixture Assemblers</v>
      </c>
      <c r="C799" s="24" t="str">
        <f>UPPER('4JSON'!D793)</f>
        <v>OMI</v>
      </c>
      <c r="D799" s="24"/>
      <c r="E799" s="24"/>
      <c r="F799" s="24"/>
      <c r="G799" s="24"/>
      <c r="H799" s="24"/>
      <c r="I799" s="24"/>
      <c r="J799" s="24"/>
      <c r="K799" s="24"/>
      <c r="L799" s="24"/>
      <c r="M799" s="53"/>
      <c r="N799" s="56"/>
      <c r="P799" s="51"/>
      <c r="Q799" s="51"/>
      <c r="S799" s="51"/>
      <c r="T799" s="51"/>
      <c r="AF799" s="51"/>
      <c r="AG799" s="51"/>
      <c r="AH799" s="51"/>
      <c r="AI799" s="52"/>
      <c r="AJ799" s="52"/>
      <c r="AK799" s="52"/>
      <c r="AL799" s="51"/>
      <c r="AM799" s="51"/>
      <c r="AN799" s="51"/>
      <c r="AO799" s="52"/>
      <c r="AP799" s="52"/>
      <c r="AQ799" s="52"/>
      <c r="AR799" s="51"/>
      <c r="AS799" s="51"/>
      <c r="AT799" s="51"/>
      <c r="AU799" s="52"/>
      <c r="AV799" s="52"/>
      <c r="AW799" s="52"/>
    </row>
    <row r="800" spans="1:49" ht="13" x14ac:dyDescent="0.3">
      <c r="A800" s="23">
        <f>'4JSON'!A794</f>
        <v>52119</v>
      </c>
      <c r="B800" s="20" t="str">
        <f>'4JSON'!B794</f>
        <v>Gaffers and Lighting Technicians</v>
      </c>
      <c r="C800" s="24" t="str">
        <f>UPPER('4JSON'!D794)</f>
        <v>OMI</v>
      </c>
      <c r="D800" s="24"/>
      <c r="E800" s="24"/>
      <c r="F800" s="24"/>
      <c r="G800" s="24"/>
      <c r="H800" s="24"/>
      <c r="I800" s="24"/>
      <c r="J800" s="24"/>
      <c r="K800" s="24"/>
      <c r="L800" s="24"/>
      <c r="M800" s="53"/>
      <c r="N800" s="56"/>
      <c r="P800" s="51"/>
      <c r="Q800" s="51"/>
      <c r="S800" s="51"/>
      <c r="T800" s="51"/>
      <c r="AF800" s="51"/>
      <c r="AG800" s="51"/>
      <c r="AH800" s="51"/>
      <c r="AI800" s="52"/>
      <c r="AJ800" s="52"/>
      <c r="AK800" s="52"/>
      <c r="AL800" s="51"/>
      <c r="AM800" s="51"/>
      <c r="AN800" s="51"/>
      <c r="AO800" s="52"/>
      <c r="AP800" s="52"/>
      <c r="AQ800" s="52"/>
      <c r="AR800" s="51"/>
      <c r="AS800" s="51"/>
      <c r="AT800" s="51"/>
      <c r="AU800" s="52"/>
      <c r="AV800" s="52"/>
      <c r="AW800" s="52"/>
    </row>
    <row r="801" spans="1:49" ht="13" x14ac:dyDescent="0.3">
      <c r="A801" s="23">
        <f>'4JSON'!A795</f>
        <v>72302</v>
      </c>
      <c r="B801" s="20" t="str">
        <f>'4JSON'!B795</f>
        <v>Gas Fitters</v>
      </c>
      <c r="C801" s="24" t="str">
        <f>UPPER('4JSON'!D795)</f>
        <v>OMI</v>
      </c>
      <c r="D801" s="24"/>
      <c r="E801" s="24"/>
      <c r="F801" s="24"/>
      <c r="G801" s="24"/>
      <c r="H801" s="24"/>
      <c r="I801" s="24"/>
      <c r="J801" s="24"/>
      <c r="K801" s="24"/>
      <c r="L801" s="24"/>
      <c r="M801" s="53"/>
      <c r="N801" s="56"/>
      <c r="P801" s="51"/>
      <c r="Q801" s="51"/>
      <c r="S801" s="51"/>
      <c r="T801" s="51"/>
      <c r="AF801" s="51"/>
      <c r="AG801" s="51"/>
      <c r="AH801" s="51"/>
      <c r="AI801" s="52"/>
      <c r="AJ801" s="52"/>
      <c r="AK801" s="52"/>
      <c r="AL801" s="51"/>
      <c r="AM801" s="51"/>
      <c r="AN801" s="51"/>
      <c r="AO801" s="52"/>
      <c r="AP801" s="52"/>
      <c r="AQ801" s="52"/>
      <c r="AR801" s="51"/>
      <c r="AS801" s="51"/>
      <c r="AT801" s="51"/>
      <c r="AU801" s="52"/>
      <c r="AV801" s="52"/>
      <c r="AW801" s="52"/>
    </row>
    <row r="802" spans="1:49" ht="13" x14ac:dyDescent="0.3">
      <c r="A802" s="23">
        <f>'4JSON'!A796</f>
        <v>14100</v>
      </c>
      <c r="B802" s="20" t="str">
        <f>'4JSON'!B796</f>
        <v>General Office Clerks</v>
      </c>
      <c r="C802" s="24" t="str">
        <f>UPPER('4JSON'!D796)</f>
        <v>OMI</v>
      </c>
      <c r="D802" s="24"/>
      <c r="E802" s="24"/>
      <c r="F802" s="24"/>
      <c r="G802" s="24"/>
      <c r="H802" s="24"/>
      <c r="I802" s="24"/>
      <c r="J802" s="24"/>
      <c r="K802" s="24"/>
      <c r="L802" s="24"/>
      <c r="M802" s="53"/>
      <c r="N802" s="56"/>
      <c r="P802" s="51"/>
      <c r="Q802" s="51"/>
      <c r="S802" s="51"/>
      <c r="T802" s="51"/>
      <c r="AF802" s="51"/>
      <c r="AG802" s="51"/>
      <c r="AH802" s="51"/>
      <c r="AI802" s="52"/>
      <c r="AJ802" s="52"/>
      <c r="AK802" s="52"/>
      <c r="AL802" s="51"/>
      <c r="AM802" s="51"/>
      <c r="AN802" s="51"/>
      <c r="AO802" s="52"/>
      <c r="AP802" s="52"/>
      <c r="AQ802" s="52"/>
      <c r="AR802" s="51"/>
      <c r="AS802" s="51"/>
      <c r="AT802" s="51"/>
      <c r="AU802" s="52"/>
      <c r="AV802" s="52"/>
      <c r="AW802" s="52"/>
    </row>
    <row r="803" spans="1:49" ht="13" x14ac:dyDescent="0.3">
      <c r="A803" s="23">
        <f>'4JSON'!A797</f>
        <v>22101</v>
      </c>
      <c r="B803" s="20" t="str">
        <f>'4JSON'!B797</f>
        <v>Geological and Mineral Technicians</v>
      </c>
      <c r="C803" s="24" t="str">
        <f>UPPER('4JSON'!D797)</f>
        <v>OMI</v>
      </c>
      <c r="D803" s="24"/>
      <c r="E803" s="24"/>
      <c r="F803" s="24"/>
      <c r="G803" s="24"/>
      <c r="H803" s="24"/>
      <c r="I803" s="24"/>
      <c r="J803" s="24"/>
      <c r="K803" s="24"/>
      <c r="L803" s="24"/>
      <c r="M803" s="53"/>
      <c r="N803" s="56"/>
      <c r="P803" s="51"/>
      <c r="Q803" s="51"/>
      <c r="S803" s="51"/>
      <c r="T803" s="51"/>
      <c r="AF803" s="51"/>
      <c r="AG803" s="51"/>
      <c r="AH803" s="51"/>
      <c r="AI803" s="52"/>
      <c r="AJ803" s="52"/>
      <c r="AK803" s="52"/>
      <c r="AL803" s="51"/>
      <c r="AM803" s="51"/>
      <c r="AN803" s="51"/>
      <c r="AO803" s="52"/>
      <c r="AP803" s="52"/>
      <c r="AQ803" s="52"/>
      <c r="AR803" s="51"/>
      <c r="AS803" s="51"/>
      <c r="AT803" s="51"/>
      <c r="AU803" s="52"/>
      <c r="AV803" s="52"/>
      <c r="AW803" s="52"/>
    </row>
    <row r="804" spans="1:49" ht="13" x14ac:dyDescent="0.3">
      <c r="A804" s="23">
        <f>'4JSON'!A798</f>
        <v>94102</v>
      </c>
      <c r="B804" s="20" t="str">
        <f>'4JSON'!B798</f>
        <v>Glass Cutters</v>
      </c>
      <c r="C804" s="24" t="str">
        <f>UPPER('4JSON'!D798)</f>
        <v>OMI</v>
      </c>
      <c r="D804" s="24"/>
      <c r="E804" s="24"/>
      <c r="F804" s="24"/>
      <c r="G804" s="24"/>
      <c r="H804" s="24"/>
      <c r="I804" s="24"/>
      <c r="J804" s="24"/>
      <c r="K804" s="24"/>
      <c r="L804" s="24"/>
      <c r="M804" s="53"/>
      <c r="N804" s="56"/>
      <c r="P804" s="51"/>
      <c r="Q804" s="51"/>
      <c r="S804" s="51"/>
      <c r="T804" s="51"/>
      <c r="AF804" s="51"/>
      <c r="AG804" s="51"/>
      <c r="AH804" s="51"/>
      <c r="AI804" s="52"/>
      <c r="AJ804" s="52"/>
      <c r="AK804" s="52"/>
      <c r="AL804" s="51"/>
      <c r="AM804" s="51"/>
      <c r="AN804" s="51"/>
      <c r="AO804" s="52"/>
      <c r="AP804" s="52"/>
      <c r="AQ804" s="52"/>
      <c r="AR804" s="51"/>
      <c r="AS804" s="51"/>
      <c r="AT804" s="51"/>
      <c r="AU804" s="52"/>
      <c r="AV804" s="52"/>
      <c r="AW804" s="52"/>
    </row>
    <row r="805" spans="1:49" ht="13" x14ac:dyDescent="0.3">
      <c r="A805" s="23">
        <f>'4JSON'!A799</f>
        <v>94102</v>
      </c>
      <c r="B805" s="20" t="str">
        <f>'4JSON'!B799</f>
        <v>Glass Finishing Machine Operators</v>
      </c>
      <c r="C805" s="24" t="str">
        <f>UPPER('4JSON'!D799)</f>
        <v>OMI</v>
      </c>
      <c r="D805" s="24"/>
      <c r="E805" s="24"/>
      <c r="F805" s="24"/>
      <c r="G805" s="24"/>
      <c r="H805" s="24"/>
      <c r="I805" s="24"/>
      <c r="J805" s="24"/>
      <c r="K805" s="24"/>
      <c r="L805" s="24"/>
      <c r="M805" s="53"/>
      <c r="N805" s="56"/>
      <c r="P805" s="51"/>
      <c r="Q805" s="51"/>
      <c r="S805" s="51"/>
      <c r="T805" s="51"/>
      <c r="AF805" s="51"/>
      <c r="AG805" s="51"/>
      <c r="AH805" s="51"/>
      <c r="AI805" s="52"/>
      <c r="AJ805" s="52"/>
      <c r="AK805" s="52"/>
      <c r="AL805" s="51"/>
      <c r="AM805" s="51"/>
      <c r="AN805" s="51"/>
      <c r="AO805" s="52"/>
      <c r="AP805" s="52"/>
      <c r="AQ805" s="52"/>
      <c r="AR805" s="51"/>
      <c r="AS805" s="51"/>
      <c r="AT805" s="51"/>
      <c r="AU805" s="52"/>
      <c r="AV805" s="52"/>
      <c r="AW805" s="52"/>
    </row>
    <row r="806" spans="1:49" ht="13" x14ac:dyDescent="0.3">
      <c r="A806" s="23">
        <f>'4JSON'!A800</f>
        <v>94102</v>
      </c>
      <c r="B806" s="20" t="str">
        <f>'4JSON'!B800</f>
        <v>Glass Forming Machine Operators</v>
      </c>
      <c r="C806" s="24" t="str">
        <f>UPPER('4JSON'!D800)</f>
        <v>OMI</v>
      </c>
      <c r="D806" s="24"/>
      <c r="E806" s="24"/>
      <c r="F806" s="24"/>
      <c r="G806" s="24"/>
      <c r="H806" s="24"/>
      <c r="I806" s="24"/>
      <c r="J806" s="24"/>
      <c r="K806" s="24"/>
      <c r="L806" s="24"/>
      <c r="M806" s="53"/>
      <c r="N806" s="56"/>
      <c r="P806" s="51"/>
      <c r="Q806" s="51"/>
      <c r="S806" s="51"/>
      <c r="T806" s="51"/>
      <c r="AF806" s="51"/>
      <c r="AG806" s="51"/>
      <c r="AH806" s="51"/>
      <c r="AI806" s="52"/>
      <c r="AJ806" s="52"/>
      <c r="AK806" s="52"/>
      <c r="AL806" s="51"/>
      <c r="AM806" s="51"/>
      <c r="AN806" s="51"/>
      <c r="AO806" s="52"/>
      <c r="AP806" s="52"/>
      <c r="AQ806" s="52"/>
      <c r="AR806" s="51"/>
      <c r="AS806" s="51"/>
      <c r="AT806" s="51"/>
      <c r="AU806" s="52"/>
      <c r="AV806" s="52"/>
      <c r="AW806" s="52"/>
    </row>
    <row r="807" spans="1:49" ht="13" x14ac:dyDescent="0.3">
      <c r="A807" s="23">
        <f>'4JSON'!A801</f>
        <v>94102</v>
      </c>
      <c r="B807" s="20" t="str">
        <f>'4JSON'!B801</f>
        <v>Glass Process Control Operators</v>
      </c>
      <c r="C807" s="24" t="str">
        <f>UPPER('4JSON'!D801)</f>
        <v>OMI</v>
      </c>
      <c r="D807" s="24"/>
      <c r="E807" s="24"/>
      <c r="F807" s="24"/>
      <c r="G807" s="24"/>
      <c r="H807" s="24"/>
      <c r="I807" s="24"/>
      <c r="J807" s="24"/>
      <c r="K807" s="24"/>
      <c r="L807" s="24"/>
      <c r="M807" s="53"/>
      <c r="N807" s="56"/>
      <c r="P807" s="51"/>
      <c r="Q807" s="51"/>
      <c r="S807" s="51"/>
      <c r="T807" s="51"/>
      <c r="AF807" s="51"/>
      <c r="AG807" s="51"/>
      <c r="AH807" s="51"/>
      <c r="AI807" s="52"/>
      <c r="AJ807" s="52"/>
      <c r="AK807" s="52"/>
      <c r="AL807" s="51"/>
      <c r="AM807" s="51"/>
      <c r="AN807" s="51"/>
      <c r="AO807" s="52"/>
      <c r="AP807" s="52"/>
      <c r="AQ807" s="52"/>
      <c r="AR807" s="51"/>
      <c r="AS807" s="51"/>
      <c r="AT807" s="51"/>
      <c r="AU807" s="52"/>
      <c r="AV807" s="52"/>
      <c r="AW807" s="52"/>
    </row>
    <row r="808" spans="1:49" ht="13" x14ac:dyDescent="0.3">
      <c r="A808" s="23">
        <f>'4JSON'!A802</f>
        <v>52119</v>
      </c>
      <c r="B808" s="20" t="str">
        <f>'4JSON'!B802</f>
        <v>Grips and Riggers</v>
      </c>
      <c r="C808" s="24" t="str">
        <f>UPPER('4JSON'!D802)</f>
        <v>OMI</v>
      </c>
      <c r="D808" s="24"/>
      <c r="E808" s="24"/>
      <c r="F808" s="24"/>
      <c r="G808" s="24"/>
      <c r="H808" s="24"/>
      <c r="I808" s="24"/>
      <c r="J808" s="24"/>
      <c r="K808" s="24"/>
      <c r="L808" s="24"/>
      <c r="M808" s="53"/>
      <c r="N808" s="56"/>
      <c r="P808" s="51"/>
      <c r="Q808" s="51"/>
      <c r="S808" s="51"/>
      <c r="T808" s="51"/>
      <c r="AF808" s="51"/>
      <c r="AG808" s="51"/>
      <c r="AH808" s="51"/>
      <c r="AI808" s="52"/>
      <c r="AJ808" s="52"/>
      <c r="AK808" s="52"/>
      <c r="AL808" s="51"/>
      <c r="AM808" s="51"/>
      <c r="AN808" s="51"/>
      <c r="AO808" s="52"/>
      <c r="AP808" s="52"/>
      <c r="AQ808" s="52"/>
      <c r="AR808" s="51"/>
      <c r="AS808" s="51"/>
      <c r="AT808" s="51"/>
      <c r="AU808" s="52"/>
      <c r="AV808" s="52"/>
      <c r="AW808" s="52"/>
    </row>
    <row r="809" spans="1:49" ht="13" x14ac:dyDescent="0.3">
      <c r="A809" s="23">
        <f>'4JSON'!A803</f>
        <v>73400</v>
      </c>
      <c r="B809" s="20" t="str">
        <f>'4JSON'!B803</f>
        <v>Heavy Equipment Operators (Except Crane)</v>
      </c>
      <c r="C809" s="24" t="str">
        <f>UPPER('4JSON'!D803)</f>
        <v>OMI</v>
      </c>
      <c r="D809" s="24"/>
      <c r="E809" s="24"/>
      <c r="F809" s="24"/>
      <c r="G809" s="24"/>
      <c r="H809" s="24"/>
      <c r="I809" s="24"/>
      <c r="J809" s="24"/>
      <c r="K809" s="24"/>
      <c r="L809" s="24"/>
      <c r="M809" s="53"/>
      <c r="N809" s="56"/>
      <c r="P809" s="51"/>
      <c r="Q809" s="51"/>
      <c r="S809" s="51"/>
      <c r="T809" s="51"/>
      <c r="AF809" s="51"/>
      <c r="AG809" s="51"/>
      <c r="AH809" s="51"/>
      <c r="AI809" s="52"/>
      <c r="AJ809" s="52"/>
      <c r="AK809" s="52"/>
      <c r="AL809" s="51"/>
      <c r="AM809" s="51"/>
      <c r="AN809" s="51"/>
      <c r="AO809" s="52"/>
      <c r="AP809" s="52"/>
      <c r="AQ809" s="52"/>
      <c r="AR809" s="51"/>
      <c r="AS809" s="51"/>
      <c r="AT809" s="51"/>
      <c r="AU809" s="52"/>
      <c r="AV809" s="52"/>
      <c r="AW809" s="52"/>
    </row>
    <row r="810" spans="1:49" ht="13" x14ac:dyDescent="0.3">
      <c r="A810" s="23">
        <f>'4JSON'!A804</f>
        <v>85104</v>
      </c>
      <c r="B810" s="20" t="str">
        <f>'4JSON'!B804</f>
        <v>Hunters</v>
      </c>
      <c r="C810" s="24" t="str">
        <f>UPPER('4JSON'!D804)</f>
        <v>OMI</v>
      </c>
      <c r="D810" s="24"/>
      <c r="E810" s="24"/>
      <c r="F810" s="24"/>
      <c r="G810" s="24"/>
      <c r="H810" s="24"/>
      <c r="I810" s="24"/>
      <c r="J810" s="24"/>
      <c r="K810" s="24"/>
      <c r="L810" s="24"/>
      <c r="M810" s="53"/>
      <c r="N810" s="56"/>
      <c r="P810" s="51"/>
      <c r="Q810" s="51"/>
      <c r="S810" s="51"/>
      <c r="T810" s="51"/>
      <c r="AF810" s="51"/>
      <c r="AG810" s="51"/>
      <c r="AH810" s="51"/>
      <c r="AI810" s="52"/>
      <c r="AJ810" s="52"/>
      <c r="AK810" s="52"/>
      <c r="AL810" s="51"/>
      <c r="AM810" s="51"/>
      <c r="AN810" s="51"/>
      <c r="AO810" s="52"/>
      <c r="AP810" s="52"/>
      <c r="AQ810" s="52"/>
      <c r="AR810" s="51"/>
      <c r="AS810" s="51"/>
      <c r="AT810" s="51"/>
      <c r="AU810" s="52"/>
      <c r="AV810" s="52"/>
      <c r="AW810" s="52"/>
    </row>
    <row r="811" spans="1:49" ht="13" x14ac:dyDescent="0.3">
      <c r="A811" s="23">
        <f>'4JSON'!A805</f>
        <v>22302</v>
      </c>
      <c r="B811" s="20" t="str">
        <f>'4JSON'!B805</f>
        <v>Industrial Engineering and Manufacturing Technicians</v>
      </c>
      <c r="C811" s="24" t="str">
        <f>UPPER('4JSON'!D805)</f>
        <v>OMI</v>
      </c>
      <c r="D811" s="24"/>
      <c r="E811" s="24"/>
      <c r="F811" s="24"/>
      <c r="G811" s="24"/>
      <c r="H811" s="24"/>
      <c r="I811" s="24"/>
      <c r="J811" s="24"/>
      <c r="K811" s="24"/>
      <c r="L811" s="24"/>
      <c r="M811" s="53"/>
      <c r="N811" s="56"/>
      <c r="P811" s="51"/>
      <c r="Q811" s="51"/>
      <c r="S811" s="51"/>
      <c r="T811" s="51"/>
      <c r="AF811" s="51"/>
      <c r="AG811" s="51"/>
      <c r="AH811" s="51"/>
      <c r="AI811" s="52"/>
      <c r="AJ811" s="52"/>
      <c r="AK811" s="52"/>
      <c r="AL811" s="51"/>
      <c r="AM811" s="51"/>
      <c r="AN811" s="51"/>
      <c r="AO811" s="52"/>
      <c r="AP811" s="52"/>
      <c r="AQ811" s="52"/>
      <c r="AR811" s="51"/>
      <c r="AS811" s="51"/>
      <c r="AT811" s="51"/>
      <c r="AU811" s="52"/>
      <c r="AV811" s="52"/>
      <c r="AW811" s="52"/>
    </row>
    <row r="812" spans="1:49" ht="13" x14ac:dyDescent="0.3">
      <c r="A812" s="23">
        <f>'4JSON'!A806</f>
        <v>22213</v>
      </c>
      <c r="B812" s="20" t="str">
        <f>'4JSON'!B806</f>
        <v>Land Survey Technicians</v>
      </c>
      <c r="C812" s="24" t="str">
        <f>UPPER('4JSON'!D806)</f>
        <v>OMI</v>
      </c>
      <c r="D812" s="24"/>
      <c r="E812" s="24"/>
      <c r="F812" s="24"/>
      <c r="G812" s="24"/>
      <c r="H812" s="24"/>
      <c r="I812" s="24"/>
      <c r="J812" s="24"/>
      <c r="K812" s="24"/>
      <c r="L812" s="24"/>
      <c r="M812" s="53"/>
      <c r="N812" s="56"/>
      <c r="P812" s="51"/>
      <c r="Q812" s="51"/>
      <c r="S812" s="51"/>
      <c r="T812" s="51"/>
      <c r="AF812" s="51"/>
      <c r="AG812" s="51"/>
      <c r="AH812" s="51"/>
      <c r="AI812" s="52"/>
      <c r="AJ812" s="52"/>
      <c r="AK812" s="52"/>
      <c r="AL812" s="51"/>
      <c r="AM812" s="51"/>
      <c r="AN812" s="51"/>
      <c r="AO812" s="52"/>
      <c r="AP812" s="52"/>
      <c r="AQ812" s="52"/>
      <c r="AR812" s="51"/>
      <c r="AS812" s="51"/>
      <c r="AT812" s="51"/>
      <c r="AU812" s="52"/>
      <c r="AV812" s="52"/>
      <c r="AW812" s="52"/>
    </row>
    <row r="813" spans="1:49" ht="13" x14ac:dyDescent="0.3">
      <c r="A813" s="23">
        <f>'4JSON'!A807</f>
        <v>95105</v>
      </c>
      <c r="B813" s="20" t="str">
        <f>'4JSON'!B807</f>
        <v>Leather Cutters</v>
      </c>
      <c r="C813" s="24" t="str">
        <f>UPPER('4JSON'!D807)</f>
        <v>OMI</v>
      </c>
      <c r="D813" s="24"/>
      <c r="E813" s="24"/>
      <c r="F813" s="24"/>
      <c r="G813" s="24"/>
      <c r="H813" s="24"/>
      <c r="I813" s="24"/>
      <c r="J813" s="24"/>
      <c r="K813" s="24"/>
      <c r="L813" s="24"/>
      <c r="M813" s="53"/>
      <c r="N813" s="56"/>
      <c r="P813" s="51"/>
      <c r="Q813" s="51"/>
      <c r="S813" s="51"/>
      <c r="T813" s="51"/>
      <c r="AF813" s="51"/>
      <c r="AG813" s="51"/>
      <c r="AH813" s="51"/>
      <c r="AI813" s="52"/>
      <c r="AJ813" s="52"/>
      <c r="AK813" s="52"/>
      <c r="AL813" s="51"/>
      <c r="AM813" s="51"/>
      <c r="AN813" s="51"/>
      <c r="AO813" s="52"/>
      <c r="AP813" s="52"/>
      <c r="AQ813" s="52"/>
      <c r="AR813" s="51"/>
      <c r="AS813" s="51"/>
      <c r="AT813" s="51"/>
      <c r="AU813" s="52"/>
      <c r="AV813" s="52"/>
      <c r="AW813" s="52"/>
    </row>
    <row r="814" spans="1:49" ht="13" x14ac:dyDescent="0.3">
      <c r="A814" s="23">
        <f>'4JSON'!A808</f>
        <v>72999</v>
      </c>
      <c r="B814" s="20" t="str">
        <f>'4JSON'!B808</f>
        <v>Locksmiths</v>
      </c>
      <c r="C814" s="24" t="str">
        <f>UPPER('4JSON'!D808)</f>
        <v>OMI</v>
      </c>
      <c r="D814" s="24"/>
      <c r="E814" s="24"/>
      <c r="F814" s="24"/>
      <c r="G814" s="24"/>
      <c r="H814" s="24"/>
      <c r="I814" s="24"/>
      <c r="J814" s="24"/>
      <c r="K814" s="24"/>
      <c r="L814" s="24"/>
      <c r="M814" s="53"/>
      <c r="N814" s="56"/>
      <c r="P814" s="51"/>
      <c r="Q814" s="51"/>
      <c r="S814" s="51"/>
      <c r="T814" s="51"/>
      <c r="AF814" s="51"/>
      <c r="AG814" s="51"/>
      <c r="AH814" s="51"/>
      <c r="AI814" s="52"/>
      <c r="AJ814" s="52"/>
      <c r="AK814" s="52"/>
      <c r="AL814" s="51"/>
      <c r="AM814" s="51"/>
      <c r="AN814" s="51"/>
      <c r="AO814" s="52"/>
      <c r="AP814" s="52"/>
      <c r="AQ814" s="52"/>
      <c r="AR814" s="51"/>
      <c r="AS814" s="51"/>
      <c r="AT814" s="51"/>
      <c r="AU814" s="52"/>
      <c r="AV814" s="52"/>
      <c r="AW814" s="52"/>
    </row>
    <row r="815" spans="1:49" ht="13" x14ac:dyDescent="0.3">
      <c r="A815" s="23">
        <f>'4JSON'!A809</f>
        <v>75100</v>
      </c>
      <c r="B815" s="20" t="str">
        <f>'4JSON'!B809</f>
        <v>Longshore Workers</v>
      </c>
      <c r="C815" s="24" t="str">
        <f>UPPER('4JSON'!D809)</f>
        <v>OMI</v>
      </c>
      <c r="D815" s="24"/>
      <c r="E815" s="24"/>
      <c r="F815" s="24"/>
      <c r="G815" s="24"/>
      <c r="H815" s="24"/>
      <c r="I815" s="24"/>
      <c r="J815" s="24"/>
      <c r="K815" s="24"/>
      <c r="L815" s="24"/>
      <c r="M815" s="53"/>
      <c r="N815" s="56"/>
      <c r="P815" s="51"/>
      <c r="Q815" s="51"/>
      <c r="S815" s="51"/>
      <c r="T815" s="51"/>
      <c r="AF815" s="51"/>
      <c r="AG815" s="51"/>
      <c r="AH815" s="51"/>
      <c r="AI815" s="52"/>
      <c r="AJ815" s="52"/>
      <c r="AK815" s="52"/>
      <c r="AL815" s="51"/>
      <c r="AM815" s="51"/>
      <c r="AN815" s="51"/>
      <c r="AO815" s="52"/>
      <c r="AP815" s="52"/>
      <c r="AQ815" s="52"/>
      <c r="AR815" s="51"/>
      <c r="AS815" s="51"/>
      <c r="AT815" s="51"/>
      <c r="AU815" s="52"/>
      <c r="AV815" s="52"/>
      <c r="AW815" s="52"/>
    </row>
    <row r="816" spans="1:49" ht="13" x14ac:dyDescent="0.3">
      <c r="A816" s="23">
        <f>'4JSON'!A810</f>
        <v>94101</v>
      </c>
      <c r="B816" s="20" t="str">
        <f>'4JSON'!B810</f>
        <v>Machine Mouldmakers and Coremakers</v>
      </c>
      <c r="C816" s="24" t="str">
        <f>UPPER('4JSON'!D810)</f>
        <v>OMI</v>
      </c>
      <c r="D816" s="24"/>
      <c r="E816" s="24"/>
      <c r="F816" s="24"/>
      <c r="G816" s="24"/>
      <c r="H816" s="24"/>
      <c r="I816" s="24"/>
      <c r="J816" s="24"/>
      <c r="K816" s="24"/>
      <c r="L816" s="24"/>
      <c r="M816" s="53"/>
      <c r="N816" s="56"/>
      <c r="P816" s="51"/>
      <c r="Q816" s="51"/>
      <c r="S816" s="51"/>
      <c r="T816" s="51"/>
      <c r="AF816" s="51"/>
      <c r="AG816" s="51"/>
      <c r="AH816" s="51"/>
      <c r="AI816" s="52"/>
      <c r="AJ816" s="52"/>
      <c r="AK816" s="52"/>
      <c r="AL816" s="51"/>
      <c r="AM816" s="51"/>
      <c r="AN816" s="51"/>
      <c r="AO816" s="52"/>
      <c r="AP816" s="52"/>
      <c r="AQ816" s="52"/>
      <c r="AR816" s="51"/>
      <c r="AS816" s="51"/>
      <c r="AT816" s="51"/>
      <c r="AU816" s="52"/>
      <c r="AV816" s="52"/>
      <c r="AW816" s="52"/>
    </row>
    <row r="817" spans="1:49" ht="13" x14ac:dyDescent="0.3">
      <c r="A817" s="23">
        <f>'4JSON'!A811</f>
        <v>94140</v>
      </c>
      <c r="B817" s="20" t="str">
        <f>'4JSON'!B811</f>
        <v>Machine Operators, Food and Beverage Processing</v>
      </c>
      <c r="C817" s="24" t="str">
        <f>UPPER('4JSON'!D811)</f>
        <v>OMI</v>
      </c>
      <c r="D817" s="24"/>
      <c r="E817" s="24"/>
      <c r="F817" s="24"/>
      <c r="G817" s="24"/>
      <c r="H817" s="24"/>
      <c r="I817" s="24"/>
      <c r="J817" s="24"/>
      <c r="K817" s="24"/>
      <c r="L817" s="24"/>
      <c r="M817" s="53"/>
      <c r="N817" s="56"/>
      <c r="P817" s="51"/>
      <c r="Q817" s="51"/>
      <c r="S817" s="51"/>
      <c r="T817" s="51"/>
      <c r="AF817" s="51"/>
      <c r="AG817" s="51"/>
      <c r="AH817" s="51"/>
      <c r="AI817" s="52"/>
      <c r="AJ817" s="52"/>
      <c r="AK817" s="52"/>
      <c r="AL817" s="51"/>
      <c r="AM817" s="51"/>
      <c r="AN817" s="51"/>
      <c r="AO817" s="52"/>
      <c r="AP817" s="52"/>
      <c r="AQ817" s="52"/>
      <c r="AR817" s="51"/>
      <c r="AS817" s="51"/>
      <c r="AT817" s="51"/>
      <c r="AU817" s="52"/>
      <c r="AV817" s="52"/>
      <c r="AW817" s="52"/>
    </row>
    <row r="818" spans="1:49" ht="13" x14ac:dyDescent="0.3">
      <c r="A818" s="23">
        <f>'4JSON'!A812</f>
        <v>94100</v>
      </c>
      <c r="B818" s="20" t="str">
        <f>'4JSON'!B812</f>
        <v>Machine Operators, Mineral and Metal Processing</v>
      </c>
      <c r="C818" s="24" t="str">
        <f>UPPER('4JSON'!D812)</f>
        <v>OMI</v>
      </c>
      <c r="D818" s="24"/>
      <c r="E818" s="24"/>
      <c r="F818" s="24"/>
      <c r="G818" s="24"/>
      <c r="H818" s="24"/>
      <c r="I818" s="24"/>
      <c r="J818" s="24"/>
      <c r="K818" s="24"/>
      <c r="L818" s="24"/>
      <c r="M818" s="53"/>
      <c r="N818" s="56"/>
      <c r="P818" s="51"/>
      <c r="Q818" s="51"/>
      <c r="S818" s="51"/>
      <c r="T818" s="51"/>
      <c r="AF818" s="51"/>
      <c r="AG818" s="51"/>
      <c r="AH818" s="51"/>
      <c r="AI818" s="52"/>
      <c r="AJ818" s="52"/>
      <c r="AK818" s="52"/>
      <c r="AL818" s="51"/>
      <c r="AM818" s="51"/>
      <c r="AN818" s="51"/>
      <c r="AO818" s="52"/>
      <c r="AP818" s="52"/>
      <c r="AQ818" s="52"/>
      <c r="AR818" s="51"/>
      <c r="AS818" s="51"/>
      <c r="AT818" s="51"/>
      <c r="AU818" s="52"/>
      <c r="AV818" s="52"/>
      <c r="AW818" s="52"/>
    </row>
    <row r="819" spans="1:49" ht="13" x14ac:dyDescent="0.3">
      <c r="A819" s="23">
        <f>'4JSON'!A813</f>
        <v>72100</v>
      </c>
      <c r="B819" s="20" t="str">
        <f>'4JSON'!B813</f>
        <v>Machining and Tooling Inspectors</v>
      </c>
      <c r="C819" s="24" t="str">
        <f>UPPER('4JSON'!D813)</f>
        <v>OMI</v>
      </c>
      <c r="D819" s="24"/>
      <c r="E819" s="24"/>
      <c r="F819" s="24"/>
      <c r="G819" s="24"/>
      <c r="H819" s="24"/>
      <c r="I819" s="24"/>
      <c r="J819" s="24"/>
      <c r="K819" s="24"/>
      <c r="L819" s="24"/>
      <c r="M819" s="53"/>
      <c r="N819" s="56"/>
      <c r="P819" s="51"/>
      <c r="Q819" s="51"/>
      <c r="S819" s="51"/>
      <c r="T819" s="51"/>
      <c r="AF819" s="51"/>
      <c r="AG819" s="51"/>
      <c r="AH819" s="51"/>
      <c r="AI819" s="52"/>
      <c r="AJ819" s="52"/>
      <c r="AK819" s="52"/>
      <c r="AL819" s="51"/>
      <c r="AM819" s="51"/>
      <c r="AN819" s="51"/>
      <c r="AO819" s="52"/>
      <c r="AP819" s="52"/>
      <c r="AQ819" s="52"/>
      <c r="AR819" s="51"/>
      <c r="AS819" s="51"/>
      <c r="AT819" s="51"/>
      <c r="AU819" s="52"/>
      <c r="AV819" s="52"/>
      <c r="AW819" s="52"/>
    </row>
    <row r="820" spans="1:49" ht="13" x14ac:dyDescent="0.3">
      <c r="A820" s="23">
        <f>'4JSON'!A814</f>
        <v>94106</v>
      </c>
      <c r="B820" s="20" t="str">
        <f>'4JSON'!B814</f>
        <v>Machining Tool Operators</v>
      </c>
      <c r="C820" s="24" t="str">
        <f>UPPER('4JSON'!D814)</f>
        <v>OMI</v>
      </c>
      <c r="D820" s="24"/>
      <c r="E820" s="24"/>
      <c r="F820" s="24"/>
      <c r="G820" s="24"/>
      <c r="H820" s="24"/>
      <c r="I820" s="24"/>
      <c r="J820" s="24"/>
      <c r="K820" s="24"/>
      <c r="L820" s="24"/>
      <c r="M820" s="53"/>
      <c r="N820" s="56"/>
      <c r="P820" s="51"/>
      <c r="Q820" s="51"/>
      <c r="S820" s="51"/>
      <c r="T820" s="51"/>
      <c r="AF820" s="51"/>
      <c r="AG820" s="51"/>
      <c r="AH820" s="51"/>
      <c r="AI820" s="52"/>
      <c r="AJ820" s="52"/>
      <c r="AK820" s="52"/>
      <c r="AL820" s="51"/>
      <c r="AM820" s="51"/>
      <c r="AN820" s="51"/>
      <c r="AO820" s="52"/>
      <c r="AP820" s="52"/>
      <c r="AQ820" s="52"/>
      <c r="AR820" s="51"/>
      <c r="AS820" s="51"/>
      <c r="AT820" s="51"/>
      <c r="AU820" s="52"/>
      <c r="AV820" s="52"/>
      <c r="AW820" s="52"/>
    </row>
    <row r="821" spans="1:49" ht="13" x14ac:dyDescent="0.3">
      <c r="A821" s="23">
        <f>'4JSON'!A815</f>
        <v>94101</v>
      </c>
      <c r="B821" s="20" t="str">
        <f>'4JSON'!B815</f>
        <v>Manual Coremakers</v>
      </c>
      <c r="C821" s="24" t="str">
        <f>UPPER('4JSON'!D815)</f>
        <v>OMI</v>
      </c>
      <c r="D821" s="24"/>
      <c r="E821" s="24"/>
      <c r="F821" s="24"/>
      <c r="G821" s="24"/>
      <c r="H821" s="24"/>
      <c r="I821" s="24"/>
      <c r="J821" s="24"/>
      <c r="K821" s="24"/>
      <c r="L821" s="24"/>
      <c r="M821" s="53"/>
      <c r="N821" s="56"/>
      <c r="P821" s="51"/>
      <c r="Q821" s="51"/>
      <c r="S821" s="51"/>
      <c r="T821" s="51"/>
      <c r="AF821" s="51"/>
      <c r="AG821" s="51"/>
      <c r="AH821" s="51"/>
      <c r="AI821" s="52"/>
      <c r="AJ821" s="52"/>
      <c r="AK821" s="52"/>
      <c r="AL821" s="51"/>
      <c r="AM821" s="51"/>
      <c r="AN821" s="51"/>
      <c r="AO821" s="52"/>
      <c r="AP821" s="52"/>
      <c r="AQ821" s="52"/>
      <c r="AR821" s="51"/>
      <c r="AS821" s="51"/>
      <c r="AT821" s="51"/>
      <c r="AU821" s="52"/>
      <c r="AV821" s="52"/>
      <c r="AW821" s="52"/>
    </row>
    <row r="822" spans="1:49" ht="13" x14ac:dyDescent="0.3">
      <c r="A822" s="23">
        <f>'4JSON'!A816</f>
        <v>94101</v>
      </c>
      <c r="B822" s="20" t="str">
        <f>'4JSON'!B816</f>
        <v>Manual Mouldmakers</v>
      </c>
      <c r="C822" s="24" t="str">
        <f>UPPER('4JSON'!D816)</f>
        <v>OMI</v>
      </c>
      <c r="D822" s="24"/>
      <c r="E822" s="24"/>
      <c r="F822" s="24"/>
      <c r="G822" s="24"/>
      <c r="H822" s="24"/>
      <c r="I822" s="24"/>
      <c r="J822" s="24"/>
      <c r="K822" s="24"/>
      <c r="L822" s="24"/>
      <c r="M822" s="53"/>
      <c r="N822" s="56"/>
      <c r="P822" s="51"/>
      <c r="Q822" s="51"/>
      <c r="S822" s="51"/>
      <c r="T822" s="51"/>
      <c r="AF822" s="51"/>
      <c r="AG822" s="51"/>
      <c r="AH822" s="51"/>
      <c r="AI822" s="52"/>
      <c r="AJ822" s="52"/>
      <c r="AK822" s="52"/>
      <c r="AL822" s="51"/>
      <c r="AM822" s="51"/>
      <c r="AN822" s="51"/>
      <c r="AO822" s="52"/>
      <c r="AP822" s="52"/>
      <c r="AQ822" s="52"/>
      <c r="AR822" s="51"/>
      <c r="AS822" s="51"/>
      <c r="AT822" s="51"/>
      <c r="AU822" s="52"/>
      <c r="AV822" s="52"/>
      <c r="AW822" s="52"/>
    </row>
    <row r="823" spans="1:49" ht="13" x14ac:dyDescent="0.3">
      <c r="A823" s="23">
        <f>'4JSON'!A817</f>
        <v>75101</v>
      </c>
      <c r="B823" s="20" t="str">
        <f>'4JSON'!B817</f>
        <v>Material Handlers (Equipment Operators)</v>
      </c>
      <c r="C823" s="24" t="str">
        <f>UPPER('4JSON'!D817)</f>
        <v>OMI</v>
      </c>
      <c r="D823" s="24"/>
      <c r="E823" s="24"/>
      <c r="F823" s="24"/>
      <c r="G823" s="24"/>
      <c r="H823" s="24"/>
      <c r="I823" s="24"/>
      <c r="J823" s="24"/>
      <c r="K823" s="24"/>
      <c r="L823" s="24"/>
      <c r="M823" s="53"/>
      <c r="N823" s="56"/>
      <c r="P823" s="51"/>
      <c r="Q823" s="51"/>
      <c r="S823" s="51"/>
      <c r="T823" s="51"/>
      <c r="AF823" s="51"/>
      <c r="AG823" s="51"/>
      <c r="AH823" s="51"/>
      <c r="AI823" s="52"/>
      <c r="AJ823" s="52"/>
      <c r="AK823" s="52"/>
      <c r="AL823" s="51"/>
      <c r="AM823" s="51"/>
      <c r="AN823" s="51"/>
      <c r="AO823" s="52"/>
      <c r="AP823" s="52"/>
      <c r="AQ823" s="52"/>
      <c r="AR823" s="51"/>
      <c r="AS823" s="51"/>
      <c r="AT823" s="51"/>
      <c r="AU823" s="52"/>
      <c r="AV823" s="52"/>
      <c r="AW823" s="52"/>
    </row>
    <row r="824" spans="1:49" ht="13" x14ac:dyDescent="0.3">
      <c r="A824" s="23">
        <f>'4JSON'!A818</f>
        <v>94204</v>
      </c>
      <c r="B824" s="20" t="str">
        <f>'4JSON'!B818</f>
        <v>Mechanical Assemblers</v>
      </c>
      <c r="C824" s="24" t="str">
        <f>UPPER('4JSON'!D818)</f>
        <v>OMI</v>
      </c>
      <c r="D824" s="24"/>
      <c r="E824" s="24"/>
      <c r="F824" s="24"/>
      <c r="G824" s="24"/>
      <c r="H824" s="24"/>
      <c r="I824" s="24"/>
      <c r="J824" s="24"/>
      <c r="K824" s="24"/>
      <c r="L824" s="24"/>
      <c r="M824" s="53"/>
      <c r="N824" s="56"/>
      <c r="P824" s="51"/>
      <c r="Q824" s="51"/>
      <c r="S824" s="51"/>
      <c r="T824" s="51"/>
      <c r="AF824" s="51"/>
      <c r="AG824" s="51"/>
      <c r="AH824" s="51"/>
      <c r="AI824" s="52"/>
      <c r="AJ824" s="52"/>
      <c r="AK824" s="52"/>
      <c r="AL824" s="51"/>
      <c r="AM824" s="51"/>
      <c r="AN824" s="51"/>
      <c r="AO824" s="52"/>
      <c r="AP824" s="52"/>
      <c r="AQ824" s="52"/>
      <c r="AR824" s="51"/>
      <c r="AS824" s="51"/>
      <c r="AT824" s="51"/>
      <c r="AU824" s="52"/>
      <c r="AV824" s="52"/>
      <c r="AW824" s="52"/>
    </row>
    <row r="825" spans="1:49" ht="13" x14ac:dyDescent="0.3">
      <c r="A825" s="23">
        <f>'4JSON'!A819</f>
        <v>72410</v>
      </c>
      <c r="B825" s="20" t="str">
        <f>'4JSON'!B819</f>
        <v>Mechanical Repairers, Motor Vehicle Manufacturing</v>
      </c>
      <c r="C825" s="24" t="str">
        <f>UPPER('4JSON'!D819)</f>
        <v>OMI</v>
      </c>
      <c r="D825" s="24"/>
      <c r="E825" s="24"/>
      <c r="F825" s="24"/>
      <c r="G825" s="24"/>
      <c r="H825" s="24"/>
      <c r="I825" s="24"/>
      <c r="J825" s="24"/>
      <c r="K825" s="24"/>
      <c r="L825" s="24"/>
      <c r="M825" s="53"/>
      <c r="N825" s="56"/>
      <c r="P825" s="51"/>
      <c r="Q825" s="51"/>
      <c r="S825" s="51"/>
      <c r="T825" s="51"/>
      <c r="AF825" s="51"/>
      <c r="AG825" s="51"/>
      <c r="AH825" s="51"/>
      <c r="AI825" s="52"/>
      <c r="AJ825" s="52"/>
      <c r="AK825" s="52"/>
      <c r="AL825" s="51"/>
      <c r="AM825" s="51"/>
      <c r="AN825" s="51"/>
      <c r="AO825" s="52"/>
      <c r="AP825" s="52"/>
      <c r="AQ825" s="52"/>
      <c r="AR825" s="51"/>
      <c r="AS825" s="51"/>
      <c r="AT825" s="51"/>
      <c r="AU825" s="52"/>
      <c r="AV825" s="52"/>
      <c r="AW825" s="52"/>
    </row>
    <row r="826" spans="1:49" ht="13" x14ac:dyDescent="0.3">
      <c r="A826" s="23">
        <f>'4JSON'!A820</f>
        <v>32122</v>
      </c>
      <c r="B826" s="20" t="str">
        <f>'4JSON'!B820</f>
        <v>Medical Sonographers</v>
      </c>
      <c r="C826" s="24" t="str">
        <f>UPPER('4JSON'!D820)</f>
        <v>OMI</v>
      </c>
      <c r="D826" s="24"/>
      <c r="E826" s="24"/>
      <c r="F826" s="24"/>
      <c r="G826" s="24"/>
      <c r="H826" s="24"/>
      <c r="I826" s="24"/>
      <c r="J826" s="24"/>
      <c r="K826" s="24"/>
      <c r="L826" s="24"/>
      <c r="M826" s="53"/>
      <c r="N826" s="56"/>
      <c r="P826" s="51"/>
      <c r="Q826" s="51"/>
      <c r="S826" s="51"/>
      <c r="T826" s="51"/>
      <c r="AF826" s="51"/>
      <c r="AG826" s="51"/>
      <c r="AH826" s="51"/>
      <c r="AI826" s="52"/>
      <c r="AJ826" s="52"/>
      <c r="AK826" s="52"/>
      <c r="AL826" s="51"/>
      <c r="AM826" s="51"/>
      <c r="AN826" s="51"/>
      <c r="AO826" s="52"/>
      <c r="AP826" s="52"/>
      <c r="AQ826" s="52"/>
      <c r="AR826" s="51"/>
      <c r="AS826" s="51"/>
      <c r="AT826" s="51"/>
      <c r="AU826" s="52"/>
      <c r="AV826" s="52"/>
      <c r="AW826" s="52"/>
    </row>
    <row r="827" spans="1:49" ht="13" x14ac:dyDescent="0.3">
      <c r="A827" s="23">
        <f>'4JSON'!A821</f>
        <v>94101</v>
      </c>
      <c r="B827" s="20" t="str">
        <f>'4JSON'!B821</f>
        <v>Metal Casters</v>
      </c>
      <c r="C827" s="24" t="str">
        <f>UPPER('4JSON'!D821)</f>
        <v>OMI</v>
      </c>
      <c r="D827" s="24"/>
      <c r="E827" s="24"/>
      <c r="F827" s="24"/>
      <c r="G827" s="24"/>
      <c r="H827" s="24"/>
      <c r="I827" s="24"/>
      <c r="J827" s="24"/>
      <c r="K827" s="24"/>
      <c r="L827" s="24"/>
      <c r="M827" s="53"/>
      <c r="N827" s="56"/>
      <c r="P827" s="51"/>
      <c r="Q827" s="51"/>
      <c r="S827" s="51"/>
      <c r="T827" s="51"/>
      <c r="AF827" s="51"/>
      <c r="AG827" s="51"/>
      <c r="AH827" s="51"/>
      <c r="AI827" s="52"/>
      <c r="AJ827" s="52"/>
      <c r="AK827" s="52"/>
      <c r="AL827" s="51"/>
      <c r="AM827" s="51"/>
      <c r="AN827" s="51"/>
      <c r="AO827" s="52"/>
      <c r="AP827" s="52"/>
      <c r="AQ827" s="52"/>
      <c r="AR827" s="51"/>
      <c r="AS827" s="51"/>
      <c r="AT827" s="51"/>
      <c r="AU827" s="52"/>
      <c r="AV827" s="52"/>
      <c r="AW827" s="52"/>
    </row>
    <row r="828" spans="1:49" ht="13" x14ac:dyDescent="0.3">
      <c r="A828" s="23">
        <f>'4JSON'!A822</f>
        <v>94105</v>
      </c>
      <c r="B828" s="20" t="str">
        <f>'4JSON'!B822</f>
        <v>Metalworking Machine Operators</v>
      </c>
      <c r="C828" s="24" t="str">
        <f>UPPER('4JSON'!D822)</f>
        <v>OMI</v>
      </c>
      <c r="D828" s="24"/>
      <c r="E828" s="24"/>
      <c r="F828" s="24"/>
      <c r="G828" s="24"/>
      <c r="H828" s="24"/>
      <c r="I828" s="24"/>
      <c r="J828" s="24"/>
      <c r="K828" s="24"/>
      <c r="L828" s="24"/>
      <c r="M828" s="53"/>
      <c r="N828" s="56"/>
      <c r="P828" s="51"/>
      <c r="Q828" s="51"/>
      <c r="S828" s="51"/>
      <c r="T828" s="51"/>
      <c r="AF828" s="51"/>
      <c r="AG828" s="51"/>
      <c r="AH828" s="51"/>
      <c r="AI828" s="52"/>
      <c r="AJ828" s="52"/>
      <c r="AK828" s="52"/>
      <c r="AL828" s="51"/>
      <c r="AM828" s="51"/>
      <c r="AN828" s="51"/>
      <c r="AO828" s="52"/>
      <c r="AP828" s="52"/>
      <c r="AQ828" s="52"/>
      <c r="AR828" s="51"/>
      <c r="AS828" s="51"/>
      <c r="AT828" s="51"/>
      <c r="AU828" s="52"/>
      <c r="AV828" s="52"/>
      <c r="AW828" s="52"/>
    </row>
    <row r="829" spans="1:49" ht="13" x14ac:dyDescent="0.3">
      <c r="A829" s="23">
        <f>'4JSON'!A823</f>
        <v>94200</v>
      </c>
      <c r="B829" s="20" t="str">
        <f>'4JSON'!B823</f>
        <v>Motor Vehicle Assemblers</v>
      </c>
      <c r="C829" s="24" t="str">
        <f>UPPER('4JSON'!D823)</f>
        <v>OMI</v>
      </c>
      <c r="D829" s="24"/>
      <c r="E829" s="24"/>
      <c r="F829" s="24"/>
      <c r="G829" s="24"/>
      <c r="H829" s="24"/>
      <c r="I829" s="24"/>
      <c r="J829" s="24"/>
      <c r="K829" s="24"/>
      <c r="L829" s="24"/>
      <c r="M829" s="53"/>
      <c r="N829" s="56"/>
      <c r="P829" s="51"/>
      <c r="Q829" s="51"/>
      <c r="S829" s="51"/>
      <c r="T829" s="51"/>
      <c r="AF829" s="51"/>
      <c r="AG829" s="51"/>
      <c r="AH829" s="51"/>
      <c r="AI829" s="52"/>
      <c r="AJ829" s="52"/>
      <c r="AK829" s="52"/>
      <c r="AL829" s="51"/>
      <c r="AM829" s="51"/>
      <c r="AN829" s="51"/>
      <c r="AO829" s="52"/>
      <c r="AP829" s="52"/>
      <c r="AQ829" s="52"/>
      <c r="AR829" s="51"/>
      <c r="AS829" s="51"/>
      <c r="AT829" s="51"/>
      <c r="AU829" s="52"/>
      <c r="AV829" s="52"/>
      <c r="AW829" s="52"/>
    </row>
    <row r="830" spans="1:49" ht="13" x14ac:dyDescent="0.3">
      <c r="A830" s="23">
        <f>'4JSON'!A824</f>
        <v>72411</v>
      </c>
      <c r="B830" s="20" t="str">
        <f>'4JSON'!B824</f>
        <v>Motor Vehicle Body Repairers</v>
      </c>
      <c r="C830" s="24" t="str">
        <f>UPPER('4JSON'!D824)</f>
        <v>OMI</v>
      </c>
      <c r="D830" s="24"/>
      <c r="E830" s="24"/>
      <c r="F830" s="24"/>
      <c r="G830" s="24"/>
      <c r="H830" s="24"/>
      <c r="I830" s="24"/>
      <c r="J830" s="24"/>
      <c r="K830" s="24"/>
      <c r="L830" s="24"/>
      <c r="M830" s="53"/>
      <c r="N830" s="56"/>
      <c r="P830" s="51"/>
      <c r="Q830" s="51"/>
      <c r="S830" s="51"/>
      <c r="T830" s="51"/>
      <c r="AF830" s="51"/>
      <c r="AG830" s="51"/>
      <c r="AH830" s="51"/>
      <c r="AI830" s="52"/>
      <c r="AJ830" s="52"/>
      <c r="AK830" s="52"/>
      <c r="AL830" s="51"/>
      <c r="AM830" s="51"/>
      <c r="AN830" s="51"/>
      <c r="AO830" s="52"/>
      <c r="AP830" s="52"/>
      <c r="AQ830" s="52"/>
      <c r="AR830" s="51"/>
      <c r="AS830" s="51"/>
      <c r="AT830" s="51"/>
      <c r="AU830" s="52"/>
      <c r="AV830" s="52"/>
      <c r="AW830" s="52"/>
    </row>
    <row r="831" spans="1:49" ht="13" x14ac:dyDescent="0.3">
      <c r="A831" s="23">
        <f>'4JSON'!A825</f>
        <v>72423</v>
      </c>
      <c r="B831" s="20" t="str">
        <f>'4JSON'!B825</f>
        <v>Motorcycle and Other Related Mechanics</v>
      </c>
      <c r="C831" s="24" t="str">
        <f>UPPER('4JSON'!D825)</f>
        <v>OMI</v>
      </c>
      <c r="D831" s="24"/>
      <c r="E831" s="24"/>
      <c r="F831" s="24"/>
      <c r="G831" s="24"/>
      <c r="H831" s="24"/>
      <c r="I831" s="24"/>
      <c r="J831" s="24"/>
      <c r="K831" s="24"/>
      <c r="L831" s="24"/>
      <c r="M831" s="53"/>
      <c r="N831" s="56"/>
      <c r="P831" s="51"/>
      <c r="Q831" s="51"/>
      <c r="S831" s="51"/>
      <c r="T831" s="51"/>
      <c r="AF831" s="51"/>
      <c r="AG831" s="51"/>
      <c r="AH831" s="51"/>
      <c r="AI831" s="52"/>
      <c r="AJ831" s="52"/>
      <c r="AK831" s="52"/>
      <c r="AL831" s="51"/>
      <c r="AM831" s="51"/>
      <c r="AN831" s="51"/>
      <c r="AO831" s="52"/>
      <c r="AP831" s="52"/>
      <c r="AQ831" s="52"/>
      <c r="AR831" s="51"/>
      <c r="AS831" s="51"/>
      <c r="AT831" s="51"/>
      <c r="AU831" s="52"/>
      <c r="AV831" s="52"/>
      <c r="AW831" s="52"/>
    </row>
    <row r="832" spans="1:49" ht="13" x14ac:dyDescent="0.3">
      <c r="A832" s="23">
        <f>'4JSON'!A826</f>
        <v>94111</v>
      </c>
      <c r="B832" s="20" t="str">
        <f>'4JSON'!B826</f>
        <v>Moulding Process Operators - Plastics Processing</v>
      </c>
      <c r="C832" s="24" t="str">
        <f>UPPER('4JSON'!D826)</f>
        <v>OMI</v>
      </c>
      <c r="D832" s="24"/>
      <c r="E832" s="24"/>
      <c r="F832" s="24"/>
      <c r="G832" s="24"/>
      <c r="H832" s="24"/>
      <c r="I832" s="24"/>
      <c r="J832" s="24"/>
      <c r="K832" s="24"/>
      <c r="L832" s="24"/>
      <c r="M832" s="53"/>
      <c r="N832" s="56"/>
      <c r="P832" s="51"/>
      <c r="Q832" s="51"/>
      <c r="S832" s="51"/>
      <c r="T832" s="51"/>
      <c r="AF832" s="51"/>
      <c r="AG832" s="51"/>
      <c r="AH832" s="51"/>
      <c r="AI832" s="52"/>
      <c r="AJ832" s="52"/>
      <c r="AK832" s="52"/>
      <c r="AL832" s="51"/>
      <c r="AM832" s="51"/>
      <c r="AN832" s="51"/>
      <c r="AO832" s="52"/>
      <c r="AP832" s="52"/>
      <c r="AQ832" s="52"/>
      <c r="AR832" s="51"/>
      <c r="AS832" s="51"/>
      <c r="AT832" s="51"/>
      <c r="AU832" s="52"/>
      <c r="AV832" s="52"/>
      <c r="AW832" s="52"/>
    </row>
    <row r="833" spans="1:49" ht="13" x14ac:dyDescent="0.3">
      <c r="A833" s="23">
        <f>'4JSON'!A827</f>
        <v>32121</v>
      </c>
      <c r="B833" s="20" t="str">
        <f>'4JSON'!B827</f>
        <v>Nuclear Medicine Technologists</v>
      </c>
      <c r="C833" s="24" t="str">
        <f>UPPER('4JSON'!D827)</f>
        <v>OMI</v>
      </c>
      <c r="D833" s="24"/>
      <c r="E833" s="24"/>
      <c r="F833" s="24"/>
      <c r="G833" s="24"/>
      <c r="H833" s="24"/>
      <c r="I833" s="24"/>
      <c r="J833" s="24"/>
      <c r="K833" s="24"/>
      <c r="L833" s="24"/>
      <c r="M833" s="53"/>
      <c r="N833" s="56"/>
      <c r="P833" s="51"/>
      <c r="Q833" s="51"/>
      <c r="S833" s="51"/>
      <c r="T833" s="51"/>
      <c r="AF833" s="51"/>
      <c r="AG833" s="51"/>
      <c r="AH833" s="51"/>
      <c r="AI833" s="52"/>
      <c r="AJ833" s="52"/>
      <c r="AK833" s="52"/>
      <c r="AL833" s="51"/>
      <c r="AM833" s="51"/>
      <c r="AN833" s="51"/>
      <c r="AO833" s="52"/>
      <c r="AP833" s="52"/>
      <c r="AQ833" s="52"/>
      <c r="AR833" s="51"/>
      <c r="AS833" s="51"/>
      <c r="AT833" s="51"/>
      <c r="AU833" s="52"/>
      <c r="AV833" s="52"/>
      <c r="AW833" s="52"/>
    </row>
    <row r="834" spans="1:49" ht="13" x14ac:dyDescent="0.3">
      <c r="A834" s="23">
        <f>'4JSON'!A828</f>
        <v>83101</v>
      </c>
      <c r="B834" s="20" t="str">
        <f>'4JSON'!B828</f>
        <v>Oil and Gas Well Loggers, Testers and Related Workers</v>
      </c>
      <c r="C834" s="24" t="str">
        <f>UPPER('4JSON'!D828)</f>
        <v>OMI</v>
      </c>
      <c r="D834" s="24"/>
      <c r="E834" s="24"/>
      <c r="F834" s="24"/>
      <c r="G834" s="24"/>
      <c r="H834" s="24"/>
      <c r="I834" s="24"/>
      <c r="J834" s="24"/>
      <c r="K834" s="24"/>
      <c r="L834" s="24"/>
      <c r="M834" s="53"/>
      <c r="N834" s="56"/>
      <c r="P834" s="51"/>
      <c r="Q834" s="51"/>
      <c r="S834" s="51"/>
      <c r="T834" s="51"/>
      <c r="AF834" s="51"/>
      <c r="AG834" s="51"/>
      <c r="AH834" s="51"/>
      <c r="AI834" s="52"/>
      <c r="AJ834" s="52"/>
      <c r="AK834" s="52"/>
      <c r="AL834" s="51"/>
      <c r="AM834" s="51"/>
      <c r="AN834" s="51"/>
      <c r="AO834" s="52"/>
      <c r="AP834" s="52"/>
      <c r="AQ834" s="52"/>
      <c r="AR834" s="51"/>
      <c r="AS834" s="51"/>
      <c r="AT834" s="51"/>
      <c r="AU834" s="52"/>
      <c r="AV834" s="52"/>
      <c r="AW834" s="52"/>
    </row>
    <row r="835" spans="1:49" ht="13" x14ac:dyDescent="0.3">
      <c r="A835" s="23">
        <f>'4JSON'!A829</f>
        <v>83101</v>
      </c>
      <c r="B835" s="20" t="str">
        <f>'4JSON'!B829</f>
        <v>Oil and Gas Well Services Operators</v>
      </c>
      <c r="C835" s="24" t="str">
        <f>UPPER('4JSON'!D829)</f>
        <v>OMI</v>
      </c>
      <c r="D835" s="24"/>
      <c r="E835" s="24"/>
      <c r="F835" s="24"/>
      <c r="G835" s="24"/>
      <c r="H835" s="24"/>
      <c r="I835" s="24"/>
      <c r="J835" s="24"/>
      <c r="K835" s="24"/>
      <c r="L835" s="24"/>
      <c r="M835" s="53"/>
      <c r="N835" s="56"/>
      <c r="P835" s="51"/>
      <c r="Q835" s="51"/>
      <c r="S835" s="51"/>
      <c r="T835" s="51"/>
      <c r="AF835" s="51"/>
      <c r="AG835" s="51"/>
      <c r="AH835" s="51"/>
      <c r="AI835" s="52"/>
      <c r="AJ835" s="52"/>
      <c r="AK835" s="52"/>
      <c r="AL835" s="51"/>
      <c r="AM835" s="51"/>
      <c r="AN835" s="51"/>
      <c r="AO835" s="52"/>
      <c r="AP835" s="52"/>
      <c r="AQ835" s="52"/>
      <c r="AR835" s="51"/>
      <c r="AS835" s="51"/>
      <c r="AT835" s="51"/>
      <c r="AU835" s="52"/>
      <c r="AV835" s="52"/>
      <c r="AW835" s="52"/>
    </row>
    <row r="836" spans="1:49" ht="13" x14ac:dyDescent="0.3">
      <c r="A836" s="23">
        <f>'4JSON'!A830</f>
        <v>33109</v>
      </c>
      <c r="B836" s="20" t="str">
        <f>'4JSON'!B830</f>
        <v>Optical/Ophthalmic Laboratory Technicians and Assistants</v>
      </c>
      <c r="C836" s="24" t="str">
        <f>UPPER('4JSON'!D830)</f>
        <v>OMI</v>
      </c>
      <c r="D836" s="24"/>
      <c r="E836" s="24"/>
      <c r="F836" s="24"/>
      <c r="G836" s="24"/>
      <c r="H836" s="24"/>
      <c r="I836" s="24"/>
      <c r="J836" s="24"/>
      <c r="K836" s="24"/>
      <c r="L836" s="24"/>
      <c r="M836" s="53"/>
      <c r="N836" s="56"/>
      <c r="P836" s="51"/>
      <c r="Q836" s="51"/>
      <c r="S836" s="51"/>
      <c r="T836" s="51"/>
      <c r="AF836" s="51"/>
      <c r="AG836" s="51"/>
      <c r="AH836" s="51"/>
      <c r="AI836" s="52"/>
      <c r="AJ836" s="52"/>
      <c r="AK836" s="52"/>
      <c r="AL836" s="51"/>
      <c r="AM836" s="51"/>
      <c r="AN836" s="51"/>
      <c r="AO836" s="52"/>
      <c r="AP836" s="52"/>
      <c r="AQ836" s="52"/>
      <c r="AR836" s="51"/>
      <c r="AS836" s="51"/>
      <c r="AT836" s="51"/>
      <c r="AU836" s="52"/>
      <c r="AV836" s="52"/>
      <c r="AW836" s="52"/>
    </row>
    <row r="837" spans="1:49" ht="13" x14ac:dyDescent="0.3">
      <c r="A837" s="23">
        <f>'4JSON'!A831</f>
        <v>94219</v>
      </c>
      <c r="B837" s="20" t="str">
        <f>'4JSON'!B831</f>
        <v>Other Assemblers</v>
      </c>
      <c r="C837" s="24" t="str">
        <f>UPPER('4JSON'!D831)</f>
        <v>OMI</v>
      </c>
      <c r="D837" s="24"/>
      <c r="E837" s="24"/>
      <c r="F837" s="24"/>
      <c r="G837" s="24"/>
      <c r="H837" s="24"/>
      <c r="I837" s="24"/>
      <c r="J837" s="24"/>
      <c r="K837" s="24"/>
      <c r="L837" s="24"/>
      <c r="M837" s="53"/>
      <c r="N837" s="56"/>
      <c r="P837" s="51"/>
      <c r="Q837" s="51"/>
      <c r="S837" s="51"/>
      <c r="T837" s="51"/>
      <c r="AF837" s="51"/>
      <c r="AG837" s="51"/>
      <c r="AH837" s="51"/>
      <c r="AI837" s="52"/>
      <c r="AJ837" s="52"/>
      <c r="AK837" s="52"/>
      <c r="AL837" s="51"/>
      <c r="AM837" s="51"/>
      <c r="AN837" s="51"/>
      <c r="AO837" s="52"/>
      <c r="AP837" s="52"/>
      <c r="AQ837" s="52"/>
      <c r="AR837" s="51"/>
      <c r="AS837" s="51"/>
      <c r="AT837" s="51"/>
      <c r="AU837" s="52"/>
      <c r="AV837" s="52"/>
      <c r="AW837" s="52"/>
    </row>
    <row r="838" spans="1:49" ht="13" x14ac:dyDescent="0.3">
      <c r="A838" s="23">
        <f>'4JSON'!A832</f>
        <v>73209</v>
      </c>
      <c r="B838" s="20" t="str">
        <f>'4JSON'!B832</f>
        <v>Other Repairers and Servicers</v>
      </c>
      <c r="C838" s="24" t="str">
        <f>UPPER('4JSON'!D832)</f>
        <v>OMI</v>
      </c>
      <c r="D838" s="24"/>
      <c r="E838" s="24"/>
      <c r="F838" s="24"/>
      <c r="G838" s="24"/>
      <c r="H838" s="24"/>
      <c r="I838" s="24"/>
      <c r="J838" s="24"/>
      <c r="K838" s="24"/>
      <c r="L838" s="24"/>
      <c r="M838" s="53"/>
      <c r="N838" s="56"/>
      <c r="P838" s="51"/>
      <c r="Q838" s="51"/>
      <c r="S838" s="51"/>
      <c r="T838" s="51"/>
      <c r="AF838" s="51"/>
      <c r="AG838" s="51"/>
      <c r="AH838" s="51"/>
      <c r="AI838" s="52"/>
      <c r="AJ838" s="52"/>
      <c r="AK838" s="52"/>
      <c r="AL838" s="51"/>
      <c r="AM838" s="51"/>
      <c r="AN838" s="51"/>
      <c r="AO838" s="52"/>
      <c r="AP838" s="52"/>
      <c r="AQ838" s="52"/>
      <c r="AR838" s="51"/>
      <c r="AS838" s="51"/>
      <c r="AT838" s="51"/>
      <c r="AU838" s="52"/>
      <c r="AV838" s="52"/>
      <c r="AW838" s="52"/>
    </row>
    <row r="839" spans="1:49" ht="13" x14ac:dyDescent="0.3">
      <c r="A839" s="23">
        <f>'4JSON'!A833</f>
        <v>72429</v>
      </c>
      <c r="B839" s="20" t="str">
        <f>'4JSON'!B833</f>
        <v>Other Small Engine and Equipment Mechanics</v>
      </c>
      <c r="C839" s="24" t="str">
        <f>UPPER('4JSON'!D833)</f>
        <v>OMI</v>
      </c>
      <c r="D839" s="24"/>
      <c r="E839" s="24"/>
      <c r="F839" s="24"/>
      <c r="G839" s="24"/>
      <c r="H839" s="24"/>
      <c r="I839" s="24"/>
      <c r="J839" s="24"/>
      <c r="K839" s="24"/>
      <c r="L839" s="24"/>
      <c r="M839" s="53"/>
      <c r="N839" s="56"/>
      <c r="P839" s="51"/>
      <c r="Q839" s="51"/>
      <c r="S839" s="51"/>
      <c r="T839" s="51"/>
      <c r="AF839" s="51"/>
      <c r="AG839" s="51"/>
      <c r="AH839" s="51"/>
      <c r="AI839" s="52"/>
      <c r="AJ839" s="52"/>
      <c r="AK839" s="52"/>
      <c r="AL839" s="51"/>
      <c r="AM839" s="51"/>
      <c r="AN839" s="51"/>
      <c r="AO839" s="52"/>
      <c r="AP839" s="52"/>
      <c r="AQ839" s="52"/>
      <c r="AR839" s="51"/>
      <c r="AS839" s="51"/>
      <c r="AT839" s="51"/>
      <c r="AU839" s="52"/>
      <c r="AV839" s="52"/>
      <c r="AW839" s="52"/>
    </row>
    <row r="840" spans="1:49" ht="13" x14ac:dyDescent="0.3">
      <c r="A840" s="23">
        <f>'4JSON'!A834</f>
        <v>94129</v>
      </c>
      <c r="B840" s="20" t="str">
        <f>'4JSON'!B834</f>
        <v>Other Wood Processing Machine Operators</v>
      </c>
      <c r="C840" s="24" t="str">
        <f>UPPER('4JSON'!D834)</f>
        <v>OMI</v>
      </c>
      <c r="D840" s="24"/>
      <c r="E840" s="24"/>
      <c r="F840" s="24"/>
      <c r="G840" s="24"/>
      <c r="H840" s="24"/>
      <c r="I840" s="24"/>
      <c r="J840" s="24"/>
      <c r="K840" s="24"/>
      <c r="L840" s="24"/>
      <c r="M840" s="53"/>
      <c r="N840" s="56"/>
      <c r="P840" s="51"/>
      <c r="Q840" s="51"/>
      <c r="S840" s="51"/>
      <c r="T840" s="51"/>
      <c r="AF840" s="51"/>
      <c r="AG840" s="51"/>
      <c r="AH840" s="51"/>
      <c r="AI840" s="52"/>
      <c r="AJ840" s="52"/>
      <c r="AK840" s="52"/>
      <c r="AL840" s="51"/>
      <c r="AM840" s="51"/>
      <c r="AN840" s="51"/>
      <c r="AO840" s="52"/>
      <c r="AP840" s="52"/>
      <c r="AQ840" s="52"/>
      <c r="AR840" s="51"/>
      <c r="AS840" s="51"/>
      <c r="AT840" s="51"/>
      <c r="AU840" s="52"/>
      <c r="AV840" s="52"/>
      <c r="AW840" s="52"/>
    </row>
    <row r="841" spans="1:49" ht="13" x14ac:dyDescent="0.3">
      <c r="A841" s="23">
        <f>'4JSON'!A835</f>
        <v>94211</v>
      </c>
      <c r="B841" s="20" t="str">
        <f>'4JSON'!B835</f>
        <v>Other Wood Products Assemblers</v>
      </c>
      <c r="C841" s="24" t="str">
        <f>UPPER('4JSON'!D835)</f>
        <v>OMI</v>
      </c>
      <c r="D841" s="24"/>
      <c r="E841" s="24"/>
      <c r="F841" s="24"/>
      <c r="G841" s="24"/>
      <c r="H841" s="24"/>
      <c r="I841" s="24"/>
      <c r="J841" s="24"/>
      <c r="K841" s="24"/>
      <c r="L841" s="24"/>
      <c r="M841" s="53"/>
      <c r="N841" s="56"/>
      <c r="P841" s="51"/>
      <c r="Q841" s="51"/>
      <c r="S841" s="51"/>
      <c r="T841" s="51"/>
      <c r="AF841" s="51"/>
      <c r="AG841" s="51"/>
      <c r="AH841" s="51"/>
      <c r="AI841" s="52"/>
      <c r="AJ841" s="52"/>
      <c r="AK841" s="52"/>
      <c r="AL841" s="51"/>
      <c r="AM841" s="51"/>
      <c r="AN841" s="51"/>
      <c r="AO841" s="52"/>
      <c r="AP841" s="52"/>
      <c r="AQ841" s="52"/>
      <c r="AR841" s="51"/>
      <c r="AS841" s="51"/>
      <c r="AT841" s="51"/>
      <c r="AU841" s="52"/>
      <c r="AV841" s="52"/>
      <c r="AW841" s="52"/>
    </row>
    <row r="842" spans="1:49" ht="13" x14ac:dyDescent="0.3">
      <c r="A842" s="23">
        <f>'4JSON'!A836</f>
        <v>94213</v>
      </c>
      <c r="B842" s="20" t="str">
        <f>'4JSON'!B836</f>
        <v>Painters and Coaters - Industrial</v>
      </c>
      <c r="C842" s="24" t="str">
        <f>UPPER('4JSON'!D836)</f>
        <v>OMI</v>
      </c>
      <c r="D842" s="24"/>
      <c r="E842" s="24"/>
      <c r="F842" s="24"/>
      <c r="G842" s="24"/>
      <c r="H842" s="24"/>
      <c r="I842" s="24"/>
      <c r="J842" s="24"/>
      <c r="K842" s="24"/>
      <c r="L842" s="24"/>
      <c r="M842" s="53"/>
      <c r="N842" s="56"/>
      <c r="P842" s="51"/>
      <c r="Q842" s="51"/>
      <c r="S842" s="51"/>
      <c r="T842" s="51"/>
      <c r="AF842" s="51"/>
      <c r="AG842" s="51"/>
      <c r="AH842" s="51"/>
      <c r="AI842" s="52"/>
      <c r="AJ842" s="52"/>
      <c r="AK842" s="52"/>
      <c r="AL842" s="51"/>
      <c r="AM842" s="51"/>
      <c r="AN842" s="51"/>
      <c r="AO842" s="52"/>
      <c r="AP842" s="52"/>
      <c r="AQ842" s="52"/>
      <c r="AR842" s="51"/>
      <c r="AS842" s="51"/>
      <c r="AT842" s="51"/>
      <c r="AU842" s="52"/>
      <c r="AV842" s="52"/>
      <c r="AW842" s="52"/>
    </row>
    <row r="843" spans="1:49" ht="13" x14ac:dyDescent="0.3">
      <c r="A843" s="23">
        <f>'4JSON'!A837</f>
        <v>94121</v>
      </c>
      <c r="B843" s="20" t="str">
        <f>'4JSON'!B837</f>
        <v>Papermaking and Finishing Machine Operators</v>
      </c>
      <c r="C843" s="24" t="str">
        <f>UPPER('4JSON'!D837)</f>
        <v>OMI</v>
      </c>
      <c r="D843" s="24"/>
      <c r="E843" s="24"/>
      <c r="F843" s="24"/>
      <c r="G843" s="24"/>
      <c r="H843" s="24"/>
      <c r="I843" s="24"/>
      <c r="J843" s="24"/>
      <c r="K843" s="24"/>
      <c r="L843" s="24"/>
      <c r="M843" s="53"/>
      <c r="N843" s="56"/>
      <c r="P843" s="51"/>
      <c r="Q843" s="51"/>
      <c r="S843" s="51"/>
      <c r="T843" s="51"/>
      <c r="AF843" s="51"/>
      <c r="AG843" s="51"/>
      <c r="AH843" s="51"/>
      <c r="AI843" s="52"/>
      <c r="AJ843" s="52"/>
      <c r="AK843" s="52"/>
      <c r="AL843" s="51"/>
      <c r="AM843" s="51"/>
      <c r="AN843" s="51"/>
      <c r="AO843" s="52"/>
      <c r="AP843" s="52"/>
      <c r="AQ843" s="52"/>
      <c r="AR843" s="51"/>
      <c r="AS843" s="51"/>
      <c r="AT843" s="51"/>
      <c r="AU843" s="52"/>
      <c r="AV843" s="52"/>
      <c r="AW843" s="52"/>
    </row>
    <row r="844" spans="1:49" ht="13" x14ac:dyDescent="0.3">
      <c r="A844" s="23">
        <f>'4JSON'!A838</f>
        <v>73202</v>
      </c>
      <c r="B844" s="20" t="str">
        <f>'4JSON'!B838</f>
        <v>Pest Controllers and Fumigators</v>
      </c>
      <c r="C844" s="24" t="str">
        <f>UPPER('4JSON'!D838)</f>
        <v>OMI</v>
      </c>
      <c r="D844" s="24"/>
      <c r="E844" s="24"/>
      <c r="F844" s="24"/>
      <c r="G844" s="24"/>
      <c r="H844" s="24"/>
      <c r="I844" s="24"/>
      <c r="J844" s="24"/>
      <c r="K844" s="24"/>
      <c r="L844" s="24"/>
      <c r="M844" s="53"/>
      <c r="N844" s="56"/>
      <c r="P844" s="51"/>
      <c r="Q844" s="51"/>
      <c r="S844" s="51"/>
      <c r="T844" s="51"/>
      <c r="AF844" s="51"/>
      <c r="AG844" s="51"/>
      <c r="AH844" s="51"/>
      <c r="AI844" s="52"/>
      <c r="AJ844" s="52"/>
      <c r="AK844" s="52"/>
      <c r="AL844" s="51"/>
      <c r="AM844" s="51"/>
      <c r="AN844" s="51"/>
      <c r="AO844" s="52"/>
      <c r="AP844" s="52"/>
      <c r="AQ844" s="52"/>
      <c r="AR844" s="51"/>
      <c r="AS844" s="51"/>
      <c r="AT844" s="51"/>
      <c r="AU844" s="52"/>
      <c r="AV844" s="52"/>
      <c r="AW844" s="52"/>
    </row>
    <row r="845" spans="1:49" ht="13" x14ac:dyDescent="0.3">
      <c r="A845" s="23">
        <f>'4JSON'!A839</f>
        <v>53100</v>
      </c>
      <c r="B845" s="20" t="str">
        <f>'4JSON'!B839</f>
        <v>Picture Framers</v>
      </c>
      <c r="C845" s="24" t="str">
        <f>UPPER('4JSON'!D839)</f>
        <v>OMI</v>
      </c>
      <c r="D845" s="24"/>
      <c r="E845" s="24"/>
      <c r="F845" s="24"/>
      <c r="G845" s="24"/>
      <c r="H845" s="24"/>
      <c r="I845" s="24"/>
      <c r="J845" s="24"/>
      <c r="K845" s="24"/>
      <c r="L845" s="24"/>
      <c r="M845" s="53"/>
      <c r="N845" s="56"/>
      <c r="P845" s="51"/>
      <c r="Q845" s="51"/>
      <c r="S845" s="51"/>
      <c r="T845" s="51"/>
      <c r="AF845" s="51"/>
      <c r="AG845" s="51"/>
      <c r="AH845" s="51"/>
      <c r="AI845" s="52"/>
      <c r="AJ845" s="52"/>
      <c r="AK845" s="52"/>
      <c r="AL845" s="51"/>
      <c r="AM845" s="51"/>
      <c r="AN845" s="51"/>
      <c r="AO845" s="52"/>
      <c r="AP845" s="52"/>
      <c r="AQ845" s="52"/>
      <c r="AR845" s="51"/>
      <c r="AS845" s="51"/>
      <c r="AT845" s="51"/>
      <c r="AU845" s="52"/>
      <c r="AV845" s="52"/>
      <c r="AW845" s="52"/>
    </row>
    <row r="846" spans="1:49" ht="13" x14ac:dyDescent="0.3">
      <c r="A846" s="23">
        <f>'4JSON'!A840</f>
        <v>94212</v>
      </c>
      <c r="B846" s="20" t="str">
        <f>'4JSON'!B840</f>
        <v>Plastic Products Assemblers and Finishers</v>
      </c>
      <c r="C846" s="24" t="str">
        <f>UPPER('4JSON'!D840)</f>
        <v>OMI</v>
      </c>
      <c r="D846" s="24"/>
      <c r="E846" s="24"/>
      <c r="F846" s="24"/>
      <c r="G846" s="24"/>
      <c r="H846" s="24"/>
      <c r="I846" s="24"/>
      <c r="J846" s="24"/>
      <c r="K846" s="24"/>
      <c r="L846" s="24"/>
      <c r="M846" s="53"/>
      <c r="N846" s="56"/>
      <c r="P846" s="51"/>
      <c r="Q846" s="51"/>
      <c r="S846" s="51"/>
      <c r="T846" s="51"/>
      <c r="AF846" s="51"/>
      <c r="AG846" s="51"/>
      <c r="AH846" s="51"/>
      <c r="AI846" s="52"/>
      <c r="AJ846" s="52"/>
      <c r="AK846" s="52"/>
      <c r="AL846" s="51"/>
      <c r="AM846" s="51"/>
      <c r="AN846" s="51"/>
      <c r="AO846" s="52"/>
      <c r="AP846" s="52"/>
      <c r="AQ846" s="52"/>
      <c r="AR846" s="51"/>
      <c r="AS846" s="51"/>
      <c r="AT846" s="51"/>
      <c r="AU846" s="52"/>
      <c r="AV846" s="52"/>
      <c r="AW846" s="52"/>
    </row>
    <row r="847" spans="1:49" ht="13" x14ac:dyDescent="0.3">
      <c r="A847" s="23">
        <f>'4JSON'!A841</f>
        <v>94213</v>
      </c>
      <c r="B847" s="20" t="str">
        <f>'4JSON'!B841</f>
        <v>Plating, Metal Spraying and Related Operators</v>
      </c>
      <c r="C847" s="24" t="str">
        <f>UPPER('4JSON'!D841)</f>
        <v>OMI</v>
      </c>
      <c r="D847" s="24"/>
      <c r="E847" s="24"/>
      <c r="F847" s="24"/>
      <c r="G847" s="24"/>
      <c r="H847" s="24"/>
      <c r="I847" s="24"/>
      <c r="J847" s="24"/>
      <c r="K847" s="24"/>
      <c r="L847" s="24"/>
      <c r="M847" s="53"/>
      <c r="N847" s="56"/>
      <c r="P847" s="51"/>
      <c r="Q847" s="51"/>
      <c r="S847" s="51"/>
      <c r="T847" s="51"/>
      <c r="AF847" s="51"/>
      <c r="AG847" s="51"/>
      <c r="AH847" s="51"/>
      <c r="AI847" s="52"/>
      <c r="AJ847" s="52"/>
      <c r="AK847" s="52"/>
      <c r="AL847" s="51"/>
      <c r="AM847" s="51"/>
      <c r="AN847" s="51"/>
      <c r="AO847" s="52"/>
      <c r="AP847" s="52"/>
      <c r="AQ847" s="52"/>
      <c r="AR847" s="51"/>
      <c r="AS847" s="51"/>
      <c r="AT847" s="51"/>
      <c r="AU847" s="52"/>
      <c r="AV847" s="52"/>
      <c r="AW847" s="52"/>
    </row>
    <row r="848" spans="1:49" ht="13" x14ac:dyDescent="0.3">
      <c r="A848" s="23">
        <f>'4JSON'!A842</f>
        <v>53100</v>
      </c>
      <c r="B848" s="20" t="str">
        <f>'4JSON'!B842</f>
        <v>Preparators and Museology Technicians</v>
      </c>
      <c r="C848" s="24" t="str">
        <f>UPPER('4JSON'!D842)</f>
        <v>OMI</v>
      </c>
      <c r="D848" s="24"/>
      <c r="E848" s="24"/>
      <c r="F848" s="24"/>
      <c r="G848" s="24"/>
      <c r="H848" s="24"/>
      <c r="I848" s="24"/>
      <c r="J848" s="24"/>
      <c r="K848" s="24"/>
      <c r="L848" s="24"/>
      <c r="M848" s="53"/>
      <c r="N848" s="56"/>
      <c r="P848" s="51"/>
      <c r="Q848" s="51"/>
      <c r="S848" s="51"/>
      <c r="T848" s="51"/>
      <c r="AF848" s="51"/>
      <c r="AG848" s="51"/>
      <c r="AH848" s="51"/>
      <c r="AI848" s="52"/>
      <c r="AJ848" s="52"/>
      <c r="AK848" s="52"/>
      <c r="AL848" s="51"/>
      <c r="AM848" s="51"/>
      <c r="AN848" s="51"/>
      <c r="AO848" s="52"/>
      <c r="AP848" s="52"/>
      <c r="AQ848" s="52"/>
      <c r="AR848" s="51"/>
      <c r="AS848" s="51"/>
      <c r="AT848" s="51"/>
      <c r="AU848" s="52"/>
      <c r="AV848" s="52"/>
      <c r="AW848" s="52"/>
    </row>
    <row r="849" spans="1:49" ht="13" x14ac:dyDescent="0.3">
      <c r="A849" s="23">
        <f>'4JSON'!A843</f>
        <v>53111</v>
      </c>
      <c r="B849" s="20" t="str">
        <f>'4JSON'!B843</f>
        <v>Projectionists</v>
      </c>
      <c r="C849" s="24" t="str">
        <f>UPPER('4JSON'!D843)</f>
        <v>OMI</v>
      </c>
      <c r="D849" s="24"/>
      <c r="E849" s="24"/>
      <c r="F849" s="24"/>
      <c r="G849" s="24"/>
      <c r="H849" s="24"/>
      <c r="I849" s="24"/>
      <c r="J849" s="24"/>
      <c r="K849" s="24"/>
      <c r="L849" s="24"/>
      <c r="M849" s="53"/>
      <c r="N849" s="56"/>
      <c r="P849" s="51"/>
      <c r="Q849" s="51"/>
      <c r="S849" s="51"/>
      <c r="T849" s="51"/>
      <c r="AF849" s="51"/>
      <c r="AG849" s="51"/>
      <c r="AH849" s="51"/>
      <c r="AI849" s="52"/>
      <c r="AJ849" s="52"/>
      <c r="AK849" s="52"/>
      <c r="AL849" s="51"/>
      <c r="AM849" s="51"/>
      <c r="AN849" s="51"/>
      <c r="AO849" s="52"/>
      <c r="AP849" s="52"/>
      <c r="AQ849" s="52"/>
      <c r="AR849" s="51"/>
      <c r="AS849" s="51"/>
      <c r="AT849" s="51"/>
      <c r="AU849" s="52"/>
      <c r="AV849" s="52"/>
      <c r="AW849" s="52"/>
    </row>
    <row r="850" spans="1:49" ht="13" x14ac:dyDescent="0.3">
      <c r="A850" s="23">
        <f>'4JSON'!A844</f>
        <v>53111</v>
      </c>
      <c r="B850" s="20" t="str">
        <f>'4JSON'!B844</f>
        <v>Props Persons and Set Builders</v>
      </c>
      <c r="C850" s="24" t="str">
        <f>UPPER('4JSON'!D844)</f>
        <v>OMI</v>
      </c>
      <c r="D850" s="24"/>
      <c r="E850" s="24"/>
      <c r="F850" s="24"/>
      <c r="G850" s="24"/>
      <c r="H850" s="24"/>
      <c r="I850" s="24"/>
      <c r="J850" s="24"/>
      <c r="K850" s="24"/>
      <c r="L850" s="24"/>
      <c r="M850" s="53"/>
      <c r="N850" s="56"/>
      <c r="P850" s="51"/>
      <c r="Q850" s="51"/>
      <c r="S850" s="51"/>
      <c r="T850" s="51"/>
      <c r="AF850" s="51"/>
      <c r="AG850" s="51"/>
      <c r="AH850" s="51"/>
      <c r="AI850" s="52"/>
      <c r="AJ850" s="52"/>
      <c r="AK850" s="52"/>
      <c r="AL850" s="51"/>
      <c r="AM850" s="51"/>
      <c r="AN850" s="51"/>
      <c r="AO850" s="52"/>
      <c r="AP850" s="52"/>
      <c r="AQ850" s="52"/>
      <c r="AR850" s="51"/>
      <c r="AS850" s="51"/>
      <c r="AT850" s="51"/>
      <c r="AU850" s="52"/>
      <c r="AV850" s="52"/>
      <c r="AW850" s="52"/>
    </row>
    <row r="851" spans="1:49" ht="13" x14ac:dyDescent="0.3">
      <c r="A851" s="23">
        <f>'4JSON'!A845</f>
        <v>74205</v>
      </c>
      <c r="B851" s="20" t="str">
        <f>'4JSON'!B845</f>
        <v>Public Works Maintenance Equipment Operators</v>
      </c>
      <c r="C851" s="24" t="str">
        <f>UPPER('4JSON'!D845)</f>
        <v>OMI</v>
      </c>
      <c r="D851" s="24"/>
      <c r="E851" s="24"/>
      <c r="F851" s="24"/>
      <c r="G851" s="24"/>
      <c r="H851" s="24"/>
      <c r="I851" s="24"/>
      <c r="J851" s="24"/>
      <c r="K851" s="24"/>
      <c r="L851" s="24"/>
      <c r="M851" s="53"/>
      <c r="N851" s="56"/>
      <c r="P851" s="51"/>
      <c r="Q851" s="51"/>
      <c r="S851" s="51"/>
      <c r="T851" s="51"/>
      <c r="AF851" s="51"/>
      <c r="AG851" s="51"/>
      <c r="AH851" s="51"/>
      <c r="AI851" s="52"/>
      <c r="AJ851" s="52"/>
      <c r="AK851" s="52"/>
      <c r="AL851" s="51"/>
      <c r="AM851" s="51"/>
      <c r="AN851" s="51"/>
      <c r="AO851" s="52"/>
      <c r="AP851" s="52"/>
      <c r="AQ851" s="52"/>
      <c r="AR851" s="51"/>
      <c r="AS851" s="51"/>
      <c r="AT851" s="51"/>
      <c r="AU851" s="52"/>
      <c r="AV851" s="52"/>
      <c r="AW851" s="52"/>
    </row>
    <row r="852" spans="1:49" ht="13" x14ac:dyDescent="0.3">
      <c r="A852" s="23">
        <f>'4JSON'!A846</f>
        <v>94121</v>
      </c>
      <c r="B852" s="20" t="str">
        <f>'4JSON'!B846</f>
        <v>Pulp Mill Machine Operators</v>
      </c>
      <c r="C852" s="24" t="str">
        <f>UPPER('4JSON'!D846)</f>
        <v>OMI</v>
      </c>
      <c r="D852" s="24"/>
      <c r="E852" s="24"/>
      <c r="F852" s="24"/>
      <c r="G852" s="24"/>
      <c r="H852" s="24"/>
      <c r="I852" s="24"/>
      <c r="J852" s="24"/>
      <c r="K852" s="24"/>
      <c r="L852" s="24"/>
      <c r="M852" s="53"/>
      <c r="N852" s="56"/>
      <c r="P852" s="51"/>
      <c r="Q852" s="51"/>
      <c r="S852" s="51"/>
      <c r="T852" s="51"/>
      <c r="AF852" s="51"/>
      <c r="AG852" s="51"/>
      <c r="AH852" s="51"/>
      <c r="AI852" s="52"/>
      <c r="AJ852" s="52"/>
      <c r="AK852" s="52"/>
      <c r="AL852" s="51"/>
      <c r="AM852" s="51"/>
      <c r="AN852" s="51"/>
      <c r="AO852" s="52"/>
      <c r="AP852" s="52"/>
      <c r="AQ852" s="52"/>
      <c r="AR852" s="51"/>
      <c r="AS852" s="51"/>
      <c r="AT852" s="51"/>
      <c r="AU852" s="52"/>
      <c r="AV852" s="52"/>
      <c r="AW852" s="52"/>
    </row>
    <row r="853" spans="1:49" ht="13" x14ac:dyDescent="0.3">
      <c r="A853" s="23">
        <f>'4JSON'!A847</f>
        <v>32121</v>
      </c>
      <c r="B853" s="20" t="str">
        <f>'4JSON'!B847</f>
        <v>Radiation Therapists</v>
      </c>
      <c r="C853" s="24" t="str">
        <f>UPPER('4JSON'!D847)</f>
        <v>OMI</v>
      </c>
      <c r="D853" s="24"/>
      <c r="E853" s="24"/>
      <c r="F853" s="24"/>
      <c r="G853" s="24"/>
      <c r="H853" s="24"/>
      <c r="I853" s="24"/>
      <c r="J853" s="24"/>
      <c r="K853" s="24"/>
      <c r="L853" s="24"/>
      <c r="M853" s="53"/>
      <c r="N853" s="56"/>
      <c r="P853" s="51"/>
      <c r="Q853" s="51"/>
      <c r="S853" s="51"/>
      <c r="T853" s="51"/>
      <c r="AF853" s="51"/>
      <c r="AG853" s="51"/>
      <c r="AH853" s="51"/>
      <c r="AI853" s="52"/>
      <c r="AJ853" s="52"/>
      <c r="AK853" s="52"/>
      <c r="AL853" s="51"/>
      <c r="AM853" s="51"/>
      <c r="AN853" s="51"/>
      <c r="AO853" s="52"/>
      <c r="AP853" s="52"/>
      <c r="AQ853" s="52"/>
      <c r="AR853" s="51"/>
      <c r="AS853" s="51"/>
      <c r="AT853" s="51"/>
      <c r="AU853" s="52"/>
      <c r="AV853" s="52"/>
      <c r="AW853" s="52"/>
    </row>
    <row r="854" spans="1:49" ht="13" x14ac:dyDescent="0.3">
      <c r="A854" s="23">
        <f>'4JSON'!A848</f>
        <v>32121</v>
      </c>
      <c r="B854" s="20" t="str">
        <f>'4JSON'!B848</f>
        <v>Radiological Technologists</v>
      </c>
      <c r="C854" s="24" t="str">
        <f>UPPER('4JSON'!D848)</f>
        <v>OMI</v>
      </c>
      <c r="D854" s="24"/>
      <c r="E854" s="24"/>
      <c r="F854" s="24"/>
      <c r="G854" s="24"/>
      <c r="H854" s="24"/>
      <c r="I854" s="24"/>
      <c r="J854" s="24"/>
      <c r="K854" s="24"/>
      <c r="L854" s="24"/>
      <c r="M854" s="53"/>
      <c r="N854" s="56"/>
      <c r="P854" s="51"/>
      <c r="Q854" s="51"/>
      <c r="S854" s="51"/>
      <c r="T854" s="51"/>
      <c r="AF854" s="51"/>
      <c r="AG854" s="51"/>
      <c r="AH854" s="51"/>
      <c r="AI854" s="52"/>
      <c r="AJ854" s="52"/>
      <c r="AK854" s="52"/>
      <c r="AL854" s="51"/>
      <c r="AM854" s="51"/>
      <c r="AN854" s="51"/>
      <c r="AO854" s="52"/>
      <c r="AP854" s="52"/>
      <c r="AQ854" s="52"/>
      <c r="AR854" s="51"/>
      <c r="AS854" s="51"/>
      <c r="AT854" s="51"/>
      <c r="AU854" s="52"/>
      <c r="AV854" s="52"/>
      <c r="AW854" s="52"/>
    </row>
    <row r="855" spans="1:49" ht="13" x14ac:dyDescent="0.3">
      <c r="A855" s="23">
        <f>'4JSON'!A849</f>
        <v>73310</v>
      </c>
      <c r="B855" s="20" t="str">
        <f>'4JSON'!B849</f>
        <v>Railway Locomotive Engineers</v>
      </c>
      <c r="C855" s="24" t="str">
        <f>UPPER('4JSON'!D849)</f>
        <v>OMI</v>
      </c>
      <c r="D855" s="24"/>
      <c r="E855" s="24"/>
      <c r="F855" s="24"/>
      <c r="G855" s="24"/>
      <c r="H855" s="24"/>
      <c r="I855" s="24"/>
      <c r="J855" s="24"/>
      <c r="K855" s="24"/>
      <c r="L855" s="24"/>
      <c r="M855" s="53"/>
      <c r="N855" s="56"/>
      <c r="P855" s="51"/>
      <c r="Q855" s="51"/>
      <c r="S855" s="51"/>
      <c r="T855" s="51"/>
      <c r="AF855" s="51"/>
      <c r="AG855" s="51"/>
      <c r="AH855" s="51"/>
      <c r="AI855" s="52"/>
      <c r="AJ855" s="52"/>
      <c r="AK855" s="52"/>
      <c r="AL855" s="51"/>
      <c r="AM855" s="51"/>
      <c r="AN855" s="51"/>
      <c r="AO855" s="52"/>
      <c r="AP855" s="52"/>
      <c r="AQ855" s="52"/>
      <c r="AR855" s="51"/>
      <c r="AS855" s="51"/>
      <c r="AT855" s="51"/>
      <c r="AU855" s="52"/>
      <c r="AV855" s="52"/>
      <c r="AW855" s="52"/>
    </row>
    <row r="856" spans="1:49" ht="13" x14ac:dyDescent="0.3">
      <c r="A856" s="23">
        <f>'4JSON'!A850</f>
        <v>75211</v>
      </c>
      <c r="B856" s="20" t="str">
        <f>'4JSON'!B850</f>
        <v>Railway Track Maintenance Workers</v>
      </c>
      <c r="C856" s="24" t="str">
        <f>UPPER('4JSON'!D850)</f>
        <v>OMI</v>
      </c>
      <c r="D856" s="24"/>
      <c r="E856" s="24"/>
      <c r="F856" s="24"/>
      <c r="G856" s="24"/>
      <c r="H856" s="24"/>
      <c r="I856" s="24"/>
      <c r="J856" s="24"/>
      <c r="K856" s="24"/>
      <c r="L856" s="24"/>
      <c r="M856" s="53"/>
      <c r="N856" s="56"/>
      <c r="P856" s="51"/>
      <c r="Q856" s="51"/>
      <c r="S856" s="51"/>
      <c r="T856" s="51"/>
      <c r="AF856" s="51"/>
      <c r="AG856" s="51"/>
      <c r="AH856" s="51"/>
      <c r="AI856" s="52"/>
      <c r="AJ856" s="52"/>
      <c r="AK856" s="52"/>
      <c r="AL856" s="51"/>
      <c r="AM856" s="51"/>
      <c r="AN856" s="51"/>
      <c r="AO856" s="52"/>
      <c r="AP856" s="52"/>
      <c r="AQ856" s="52"/>
      <c r="AR856" s="51"/>
      <c r="AS856" s="51"/>
      <c r="AT856" s="51"/>
      <c r="AU856" s="52"/>
      <c r="AV856" s="52"/>
      <c r="AW856" s="52"/>
    </row>
    <row r="857" spans="1:49" ht="13" x14ac:dyDescent="0.3">
      <c r="A857" s="23">
        <f>'4JSON'!A851</f>
        <v>75211</v>
      </c>
      <c r="B857" s="20" t="str">
        <f>'4JSON'!B851</f>
        <v>Railway Yard Workers</v>
      </c>
      <c r="C857" s="24" t="str">
        <f>UPPER('4JSON'!D851)</f>
        <v>OMI</v>
      </c>
      <c r="D857" s="24"/>
      <c r="E857" s="24"/>
      <c r="F857" s="24"/>
      <c r="G857" s="24"/>
      <c r="H857" s="24"/>
      <c r="I857" s="24"/>
      <c r="J857" s="24"/>
      <c r="K857" s="24"/>
      <c r="L857" s="24"/>
      <c r="M857" s="53"/>
      <c r="N857" s="56"/>
      <c r="P857" s="51"/>
      <c r="Q857" s="51"/>
      <c r="S857" s="51"/>
      <c r="T857" s="51"/>
      <c r="AF857" s="51"/>
      <c r="AG857" s="51"/>
      <c r="AH857" s="51"/>
      <c r="AI857" s="52"/>
      <c r="AJ857" s="52"/>
      <c r="AK857" s="52"/>
      <c r="AL857" s="51"/>
      <c r="AM857" s="51"/>
      <c r="AN857" s="51"/>
      <c r="AO857" s="52"/>
      <c r="AP857" s="52"/>
      <c r="AQ857" s="52"/>
      <c r="AR857" s="51"/>
      <c r="AS857" s="51"/>
      <c r="AT857" s="51"/>
      <c r="AU857" s="52"/>
      <c r="AV857" s="52"/>
      <c r="AW857" s="52"/>
    </row>
    <row r="858" spans="1:49" ht="13" x14ac:dyDescent="0.3">
      <c r="A858" s="23">
        <f>'4JSON'!A852</f>
        <v>73200</v>
      </c>
      <c r="B858" s="20" t="str">
        <f>'4JSON'!B852</f>
        <v>Residential and Commercial Installers and Servicers</v>
      </c>
      <c r="C858" s="24" t="str">
        <f>UPPER('4JSON'!D852)</f>
        <v>OMI</v>
      </c>
      <c r="D858" s="24"/>
      <c r="E858" s="24"/>
      <c r="F858" s="24"/>
      <c r="G858" s="24"/>
      <c r="H858" s="24"/>
      <c r="I858" s="24"/>
      <c r="J858" s="24"/>
      <c r="K858" s="24"/>
      <c r="L858" s="24"/>
      <c r="M858" s="53"/>
      <c r="N858" s="56"/>
      <c r="P858" s="51"/>
      <c r="Q858" s="51"/>
      <c r="S858" s="51"/>
      <c r="T858" s="51"/>
      <c r="AF858" s="51"/>
      <c r="AG858" s="51"/>
      <c r="AH858" s="51"/>
      <c r="AI858" s="52"/>
      <c r="AJ858" s="52"/>
      <c r="AK858" s="52"/>
      <c r="AL858" s="51"/>
      <c r="AM858" s="51"/>
      <c r="AN858" s="51"/>
      <c r="AO858" s="52"/>
      <c r="AP858" s="52"/>
      <c r="AQ858" s="52"/>
      <c r="AR858" s="51"/>
      <c r="AS858" s="51"/>
      <c r="AT858" s="51"/>
      <c r="AU858" s="52"/>
      <c r="AV858" s="52"/>
      <c r="AW858" s="52"/>
    </row>
    <row r="859" spans="1:49" ht="13" x14ac:dyDescent="0.3">
      <c r="A859" s="23">
        <f>'4JSON'!A853</f>
        <v>32103</v>
      </c>
      <c r="B859" s="20" t="str">
        <f>'4JSON'!B853</f>
        <v>Respiratory Therapists</v>
      </c>
      <c r="C859" s="24" t="str">
        <f>UPPER('4JSON'!D853)</f>
        <v>OMI</v>
      </c>
      <c r="D859" s="24"/>
      <c r="E859" s="24"/>
      <c r="F859" s="24"/>
      <c r="G859" s="24"/>
      <c r="H859" s="24"/>
      <c r="I859" s="24"/>
      <c r="J859" s="24"/>
      <c r="K859" s="24"/>
      <c r="L859" s="24"/>
      <c r="M859" s="53"/>
      <c r="N859" s="56"/>
      <c r="P859" s="51"/>
      <c r="Q859" s="51"/>
      <c r="S859" s="51"/>
      <c r="T859" s="51"/>
      <c r="AF859" s="51"/>
      <c r="AG859" s="51"/>
      <c r="AH859" s="51"/>
      <c r="AI859" s="52"/>
      <c r="AJ859" s="52"/>
      <c r="AK859" s="52"/>
      <c r="AL859" s="51"/>
      <c r="AM859" s="51"/>
      <c r="AN859" s="51"/>
      <c r="AO859" s="52"/>
      <c r="AP859" s="52"/>
      <c r="AQ859" s="52"/>
      <c r="AR859" s="51"/>
      <c r="AS859" s="51"/>
      <c r="AT859" s="51"/>
      <c r="AU859" s="52"/>
      <c r="AV859" s="52"/>
      <c r="AW859" s="52"/>
    </row>
    <row r="860" spans="1:49" ht="13" x14ac:dyDescent="0.3">
      <c r="A860" s="23">
        <f>'4JSON'!A854</f>
        <v>72999</v>
      </c>
      <c r="B860" s="20" t="str">
        <f>'4JSON'!B854</f>
        <v>Safe and Vault Servicers</v>
      </c>
      <c r="C860" s="24" t="str">
        <f>UPPER('4JSON'!D854)</f>
        <v>OMI</v>
      </c>
      <c r="D860" s="24"/>
      <c r="E860" s="24"/>
      <c r="F860" s="24"/>
      <c r="G860" s="24"/>
      <c r="H860" s="24"/>
      <c r="I860" s="24"/>
      <c r="J860" s="24"/>
      <c r="K860" s="24"/>
      <c r="L860" s="24"/>
      <c r="M860" s="53"/>
      <c r="N860" s="56"/>
      <c r="P860" s="51"/>
      <c r="Q860" s="51"/>
      <c r="S860" s="51"/>
      <c r="T860" s="51"/>
      <c r="AF860" s="51"/>
      <c r="AG860" s="51"/>
      <c r="AH860" s="51"/>
      <c r="AI860" s="52"/>
      <c r="AJ860" s="52"/>
      <c r="AK860" s="52"/>
      <c r="AL860" s="51"/>
      <c r="AM860" s="51"/>
      <c r="AN860" s="51"/>
      <c r="AO860" s="52"/>
      <c r="AP860" s="52"/>
      <c r="AQ860" s="52"/>
      <c r="AR860" s="51"/>
      <c r="AS860" s="51"/>
      <c r="AT860" s="51"/>
      <c r="AU860" s="52"/>
      <c r="AV860" s="52"/>
      <c r="AW860" s="52"/>
    </row>
    <row r="861" spans="1:49" ht="13" x14ac:dyDescent="0.3">
      <c r="A861" s="23">
        <f>'4JSON'!A855</f>
        <v>72999</v>
      </c>
      <c r="B861" s="20" t="str">
        <f>'4JSON'!B855</f>
        <v>Saw Fitters</v>
      </c>
      <c r="C861" s="24" t="str">
        <f>UPPER('4JSON'!D855)</f>
        <v>OMI</v>
      </c>
      <c r="D861" s="24"/>
      <c r="E861" s="24"/>
      <c r="F861" s="24"/>
      <c r="G861" s="24"/>
      <c r="H861" s="24"/>
      <c r="I861" s="24"/>
      <c r="J861" s="24"/>
      <c r="K861" s="24"/>
      <c r="L861" s="24"/>
      <c r="M861" s="53"/>
      <c r="N861" s="56"/>
      <c r="P861" s="51"/>
      <c r="Q861" s="51"/>
      <c r="S861" s="51"/>
      <c r="T861" s="51"/>
      <c r="AF861" s="51"/>
      <c r="AG861" s="51"/>
      <c r="AH861" s="51"/>
      <c r="AI861" s="52"/>
      <c r="AJ861" s="52"/>
      <c r="AK861" s="52"/>
      <c r="AL861" s="51"/>
      <c r="AM861" s="51"/>
      <c r="AN861" s="51"/>
      <c r="AO861" s="52"/>
      <c r="AP861" s="52"/>
      <c r="AQ861" s="52"/>
      <c r="AR861" s="51"/>
      <c r="AS861" s="51"/>
      <c r="AT861" s="51"/>
      <c r="AU861" s="52"/>
      <c r="AV861" s="52"/>
      <c r="AW861" s="52"/>
    </row>
    <row r="862" spans="1:49" ht="13" x14ac:dyDescent="0.3">
      <c r="A862" s="23">
        <f>'4JSON'!A856</f>
        <v>94120</v>
      </c>
      <c r="B862" s="20" t="str">
        <f>'4JSON'!B856</f>
        <v>Sawmill Machine Operators</v>
      </c>
      <c r="C862" s="24" t="str">
        <f>UPPER('4JSON'!D856)</f>
        <v>OMI</v>
      </c>
      <c r="D862" s="24"/>
      <c r="E862" s="24"/>
      <c r="F862" s="24"/>
      <c r="G862" s="24"/>
      <c r="H862" s="24"/>
      <c r="I862" s="24"/>
      <c r="J862" s="24"/>
      <c r="K862" s="24"/>
      <c r="L862" s="24"/>
      <c r="M862" s="53"/>
      <c r="N862" s="56"/>
      <c r="P862" s="51"/>
      <c r="Q862" s="51"/>
      <c r="S862" s="51"/>
      <c r="T862" s="51"/>
      <c r="AF862" s="51"/>
      <c r="AG862" s="51"/>
      <c r="AH862" s="51"/>
      <c r="AI862" s="52"/>
      <c r="AJ862" s="52"/>
      <c r="AK862" s="52"/>
      <c r="AL862" s="51"/>
      <c r="AM862" s="51"/>
      <c r="AN862" s="51"/>
      <c r="AO862" s="52"/>
      <c r="AP862" s="52"/>
      <c r="AQ862" s="52"/>
      <c r="AR862" s="51"/>
      <c r="AS862" s="51"/>
      <c r="AT862" s="51"/>
      <c r="AU862" s="52"/>
      <c r="AV862" s="52"/>
      <c r="AW862" s="52"/>
    </row>
    <row r="863" spans="1:49" ht="13" x14ac:dyDescent="0.3">
      <c r="A863" s="23">
        <f>'4JSON'!A857</f>
        <v>94132</v>
      </c>
      <c r="B863" s="20" t="str">
        <f>'4JSON'!B857</f>
        <v>Sewing Machine Operators</v>
      </c>
      <c r="C863" s="24" t="str">
        <f>UPPER('4JSON'!D857)</f>
        <v>OMI</v>
      </c>
      <c r="D863" s="24"/>
      <c r="E863" s="24"/>
      <c r="F863" s="24"/>
      <c r="G863" s="24"/>
      <c r="H863" s="24"/>
      <c r="I863" s="24"/>
      <c r="J863" s="24"/>
      <c r="K863" s="24"/>
      <c r="L863" s="24"/>
      <c r="M863" s="53"/>
      <c r="N863" s="56"/>
      <c r="P863" s="51"/>
      <c r="Q863" s="51"/>
      <c r="S863" s="51"/>
      <c r="T863" s="51"/>
      <c r="AF863" s="51"/>
      <c r="AG863" s="51"/>
      <c r="AH863" s="51"/>
      <c r="AI863" s="52"/>
      <c r="AJ863" s="52"/>
      <c r="AK863" s="52"/>
      <c r="AL863" s="51"/>
      <c r="AM863" s="51"/>
      <c r="AN863" s="51"/>
      <c r="AO863" s="52"/>
      <c r="AP863" s="52"/>
      <c r="AQ863" s="52"/>
      <c r="AR863" s="51"/>
      <c r="AS863" s="51"/>
      <c r="AT863" s="51"/>
      <c r="AU863" s="52"/>
      <c r="AV863" s="52"/>
      <c r="AW863" s="52"/>
    </row>
    <row r="864" spans="1:49" ht="13" x14ac:dyDescent="0.3">
      <c r="A864" s="23">
        <f>'4JSON'!A858</f>
        <v>63220</v>
      </c>
      <c r="B864" s="20" t="str">
        <f>'4JSON'!B858</f>
        <v>Shoe Repairers</v>
      </c>
      <c r="C864" s="24" t="str">
        <f>UPPER('4JSON'!D858)</f>
        <v>OMI</v>
      </c>
      <c r="D864" s="24"/>
      <c r="E864" s="24"/>
      <c r="F864" s="24"/>
      <c r="G864" s="24"/>
      <c r="H864" s="24"/>
      <c r="I864" s="24"/>
      <c r="J864" s="24"/>
      <c r="K864" s="24"/>
      <c r="L864" s="24"/>
      <c r="M864" s="53"/>
      <c r="N864" s="56"/>
      <c r="P864" s="51"/>
      <c r="Q864" s="51"/>
      <c r="S864" s="51"/>
      <c r="T864" s="51"/>
      <c r="AF864" s="51"/>
      <c r="AG864" s="51"/>
      <c r="AH864" s="51"/>
      <c r="AI864" s="52"/>
      <c r="AJ864" s="52"/>
      <c r="AK864" s="52"/>
      <c r="AL864" s="51"/>
      <c r="AM864" s="51"/>
      <c r="AN864" s="51"/>
      <c r="AO864" s="52"/>
      <c r="AP864" s="52"/>
      <c r="AQ864" s="52"/>
      <c r="AR864" s="51"/>
      <c r="AS864" s="51"/>
      <c r="AT864" s="51"/>
      <c r="AU864" s="52"/>
      <c r="AV864" s="52"/>
      <c r="AW864" s="52"/>
    </row>
    <row r="865" spans="1:49" ht="13" x14ac:dyDescent="0.3">
      <c r="A865" s="23">
        <f>'4JSON'!A859</f>
        <v>84111</v>
      </c>
      <c r="B865" s="20" t="str">
        <f>'4JSON'!B859</f>
        <v>Silviculture and Forestry Workers</v>
      </c>
      <c r="C865" s="24" t="str">
        <f>UPPER('4JSON'!D859)</f>
        <v>OMI</v>
      </c>
      <c r="D865" s="24"/>
      <c r="E865" s="24"/>
      <c r="F865" s="24"/>
      <c r="G865" s="24"/>
      <c r="H865" s="24"/>
      <c r="I865" s="24"/>
      <c r="J865" s="24"/>
      <c r="K865" s="24"/>
      <c r="L865" s="24"/>
      <c r="M865" s="53"/>
      <c r="N865" s="56"/>
      <c r="P865" s="51"/>
      <c r="Q865" s="51"/>
      <c r="S865" s="51"/>
      <c r="T865" s="51"/>
      <c r="AF865" s="51"/>
      <c r="AG865" s="51"/>
      <c r="AH865" s="51"/>
      <c r="AI865" s="52"/>
      <c r="AJ865" s="52"/>
      <c r="AK865" s="52"/>
      <c r="AL865" s="51"/>
      <c r="AM865" s="51"/>
      <c r="AN865" s="51"/>
      <c r="AO865" s="52"/>
      <c r="AP865" s="52"/>
      <c r="AQ865" s="52"/>
      <c r="AR865" s="51"/>
      <c r="AS865" s="51"/>
      <c r="AT865" s="51"/>
      <c r="AU865" s="52"/>
      <c r="AV865" s="52"/>
      <c r="AW865" s="52"/>
    </row>
    <row r="866" spans="1:49" ht="13" x14ac:dyDescent="0.3">
      <c r="A866" s="23">
        <f>'4JSON'!A860</f>
        <v>72421</v>
      </c>
      <c r="B866" s="20" t="str">
        <f>'4JSON'!B860</f>
        <v>Small Appliance Servicers and Repairers</v>
      </c>
      <c r="C866" s="24" t="str">
        <f>UPPER('4JSON'!D860)</f>
        <v>OMI</v>
      </c>
      <c r="D866" s="24"/>
      <c r="E866" s="24"/>
      <c r="F866" s="24"/>
      <c r="G866" s="24"/>
      <c r="H866" s="24"/>
      <c r="I866" s="24"/>
      <c r="J866" s="24"/>
      <c r="K866" s="24"/>
      <c r="L866" s="24"/>
      <c r="M866" s="53"/>
      <c r="N866" s="56"/>
      <c r="P866" s="51"/>
      <c r="Q866" s="51"/>
      <c r="S866" s="51"/>
      <c r="T866" s="51"/>
      <c r="AF866" s="51"/>
      <c r="AG866" s="51"/>
      <c r="AH866" s="51"/>
      <c r="AI866" s="52"/>
      <c r="AJ866" s="52"/>
      <c r="AK866" s="52"/>
      <c r="AL866" s="51"/>
      <c r="AM866" s="51"/>
      <c r="AN866" s="51"/>
      <c r="AO866" s="52"/>
      <c r="AP866" s="52"/>
      <c r="AQ866" s="52"/>
      <c r="AR866" s="51"/>
      <c r="AS866" s="51"/>
      <c r="AT866" s="51"/>
      <c r="AU866" s="52"/>
      <c r="AV866" s="52"/>
      <c r="AW866" s="52"/>
    </row>
    <row r="867" spans="1:49" ht="13" x14ac:dyDescent="0.3">
      <c r="A867" s="23">
        <f>'4JSON'!A861</f>
        <v>94152</v>
      </c>
      <c r="B867" s="20" t="str">
        <f>'4JSON'!B861</f>
        <v>Specialty Finishing Equipment Operators</v>
      </c>
      <c r="C867" s="24" t="str">
        <f>UPPER('4JSON'!D861)</f>
        <v>OMI</v>
      </c>
      <c r="D867" s="24"/>
      <c r="E867" s="24"/>
      <c r="F867" s="24"/>
      <c r="G867" s="24"/>
      <c r="H867" s="24"/>
      <c r="I867" s="24"/>
      <c r="J867" s="24"/>
      <c r="K867" s="24"/>
      <c r="L867" s="24"/>
      <c r="M867" s="53"/>
      <c r="N867" s="56"/>
      <c r="P867" s="51"/>
      <c r="Q867" s="51"/>
      <c r="S867" s="51"/>
      <c r="T867" s="51"/>
      <c r="AF867" s="51"/>
      <c r="AG867" s="51"/>
      <c r="AH867" s="51"/>
      <c r="AI867" s="52"/>
      <c r="AJ867" s="52"/>
      <c r="AK867" s="52"/>
      <c r="AL867" s="51"/>
      <c r="AM867" s="51"/>
      <c r="AN867" s="51"/>
      <c r="AO867" s="52"/>
      <c r="AP867" s="52"/>
      <c r="AQ867" s="52"/>
      <c r="AR867" s="51"/>
      <c r="AS867" s="51"/>
      <c r="AT867" s="51"/>
      <c r="AU867" s="52"/>
      <c r="AV867" s="52"/>
      <c r="AW867" s="52"/>
    </row>
    <row r="868" spans="1:49" ht="13" x14ac:dyDescent="0.3">
      <c r="A868" s="23">
        <f>'4JSON'!A862</f>
        <v>94103</v>
      </c>
      <c r="B868" s="20" t="str">
        <f>'4JSON'!B862</f>
        <v>Stone Forming and Finishing Workers</v>
      </c>
      <c r="C868" s="24" t="str">
        <f>UPPER('4JSON'!D862)</f>
        <v>OMI</v>
      </c>
      <c r="D868" s="24"/>
      <c r="E868" s="24"/>
      <c r="F868" s="24"/>
      <c r="G868" s="24"/>
      <c r="H868" s="24"/>
      <c r="I868" s="24"/>
      <c r="J868" s="24"/>
      <c r="K868" s="24"/>
      <c r="L868" s="24"/>
      <c r="M868" s="53"/>
      <c r="N868" s="56"/>
      <c r="P868" s="51"/>
      <c r="Q868" s="51"/>
      <c r="S868" s="51"/>
      <c r="T868" s="51"/>
      <c r="AF868" s="51"/>
      <c r="AG868" s="51"/>
      <c r="AH868" s="51"/>
      <c r="AI868" s="52"/>
      <c r="AJ868" s="52"/>
      <c r="AK868" s="52"/>
      <c r="AL868" s="51"/>
      <c r="AM868" s="51"/>
      <c r="AN868" s="51"/>
      <c r="AO868" s="52"/>
      <c r="AP868" s="52"/>
      <c r="AQ868" s="52"/>
      <c r="AR868" s="51"/>
      <c r="AS868" s="51"/>
      <c r="AT868" s="51"/>
      <c r="AU868" s="52"/>
      <c r="AV868" s="52"/>
      <c r="AW868" s="52"/>
    </row>
    <row r="869" spans="1:49" ht="13" x14ac:dyDescent="0.3">
      <c r="A869" s="23">
        <f>'4JSON'!A863</f>
        <v>94130</v>
      </c>
      <c r="B869" s="20" t="str">
        <f>'4JSON'!B863</f>
        <v>Textile Dyeing and Finishing Machine Operators</v>
      </c>
      <c r="C869" s="24" t="str">
        <f>UPPER('4JSON'!D863)</f>
        <v>OMI</v>
      </c>
      <c r="D869" s="24"/>
      <c r="E869" s="24"/>
      <c r="F869" s="24"/>
      <c r="G869" s="24"/>
      <c r="H869" s="24"/>
      <c r="I869" s="24"/>
      <c r="J869" s="24"/>
      <c r="K869" s="24"/>
      <c r="L869" s="24"/>
      <c r="M869" s="53"/>
      <c r="N869" s="56"/>
      <c r="P869" s="51"/>
      <c r="Q869" s="51"/>
      <c r="S869" s="51"/>
      <c r="T869" s="51"/>
      <c r="AF869" s="51"/>
      <c r="AG869" s="51"/>
      <c r="AH869" s="51"/>
      <c r="AI869" s="52"/>
      <c r="AJ869" s="52"/>
      <c r="AK869" s="52"/>
      <c r="AL869" s="51"/>
      <c r="AM869" s="51"/>
      <c r="AN869" s="51"/>
      <c r="AO869" s="52"/>
      <c r="AP869" s="52"/>
      <c r="AQ869" s="52"/>
      <c r="AR869" s="51"/>
      <c r="AS869" s="51"/>
      <c r="AT869" s="51"/>
      <c r="AU869" s="52"/>
      <c r="AV869" s="52"/>
      <c r="AW869" s="52"/>
    </row>
    <row r="870" spans="1:49" ht="13" x14ac:dyDescent="0.3">
      <c r="A870" s="23">
        <f>'4JSON'!A864</f>
        <v>85104</v>
      </c>
      <c r="B870" s="20" t="str">
        <f>'4JSON'!B864</f>
        <v>Trappers</v>
      </c>
      <c r="C870" s="24" t="str">
        <f>UPPER('4JSON'!D864)</f>
        <v>OMI</v>
      </c>
      <c r="D870" s="24"/>
      <c r="E870" s="24"/>
      <c r="F870" s="24"/>
      <c r="G870" s="24"/>
      <c r="H870" s="24"/>
      <c r="I870" s="24"/>
      <c r="J870" s="24"/>
      <c r="K870" s="24"/>
      <c r="L870" s="24"/>
      <c r="M870" s="53"/>
      <c r="N870" s="56"/>
      <c r="P870" s="51"/>
      <c r="Q870" s="51"/>
      <c r="S870" s="51"/>
      <c r="T870" s="51"/>
      <c r="AF870" s="51"/>
      <c r="AG870" s="51"/>
      <c r="AH870" s="51"/>
      <c r="AI870" s="52"/>
      <c r="AJ870" s="52"/>
      <c r="AK870" s="52"/>
      <c r="AL870" s="51"/>
      <c r="AM870" s="51"/>
      <c r="AN870" s="51"/>
      <c r="AO870" s="52"/>
      <c r="AP870" s="52"/>
      <c r="AQ870" s="52"/>
      <c r="AR870" s="51"/>
      <c r="AS870" s="51"/>
      <c r="AT870" s="51"/>
      <c r="AU870" s="52"/>
      <c r="AV870" s="52"/>
      <c r="AW870" s="52"/>
    </row>
    <row r="871" spans="1:49" ht="13" x14ac:dyDescent="0.3">
      <c r="A871" s="23">
        <f>'4JSON'!A865</f>
        <v>72501</v>
      </c>
      <c r="B871" s="20" t="str">
        <f>'4JSON'!B865</f>
        <v>Water Well Drillers</v>
      </c>
      <c r="C871" s="24" t="str">
        <f>UPPER('4JSON'!D865)</f>
        <v>OMI</v>
      </c>
      <c r="D871" s="24"/>
      <c r="E871" s="24"/>
      <c r="F871" s="24"/>
      <c r="G871" s="24"/>
      <c r="H871" s="24"/>
      <c r="I871" s="24"/>
      <c r="J871" s="24"/>
      <c r="K871" s="24"/>
      <c r="L871" s="24"/>
      <c r="M871" s="53"/>
      <c r="N871" s="56"/>
      <c r="P871" s="51"/>
      <c r="Q871" s="51"/>
      <c r="S871" s="51"/>
      <c r="T871" s="51"/>
      <c r="AF871" s="51"/>
      <c r="AG871" s="51"/>
      <c r="AH871" s="51"/>
      <c r="AI871" s="52"/>
      <c r="AJ871" s="52"/>
      <c r="AK871" s="52"/>
      <c r="AL871" s="51"/>
      <c r="AM871" s="51"/>
      <c r="AN871" s="51"/>
      <c r="AO871" s="52"/>
      <c r="AP871" s="52"/>
      <c r="AQ871" s="52"/>
      <c r="AR871" s="51"/>
      <c r="AS871" s="51"/>
      <c r="AT871" s="51"/>
      <c r="AU871" s="52"/>
      <c r="AV871" s="52"/>
      <c r="AW871" s="52"/>
    </row>
    <row r="872" spans="1:49" ht="13" x14ac:dyDescent="0.3">
      <c r="A872" s="23">
        <f>'4JSON'!A866</f>
        <v>94131</v>
      </c>
      <c r="B872" s="20" t="str">
        <f>'4JSON'!B866</f>
        <v>Weavers, Knitters and Other Fabric-Making Occupations</v>
      </c>
      <c r="C872" s="24" t="str">
        <f>UPPER('4JSON'!D866)</f>
        <v>OMI</v>
      </c>
      <c r="D872" s="24"/>
      <c r="E872" s="24"/>
      <c r="F872" s="24"/>
      <c r="G872" s="24"/>
      <c r="H872" s="24"/>
      <c r="I872" s="24"/>
      <c r="J872" s="24"/>
      <c r="K872" s="24"/>
      <c r="L872" s="24"/>
      <c r="M872" s="53"/>
      <c r="N872" s="56"/>
      <c r="P872" s="51"/>
      <c r="Q872" s="51"/>
      <c r="S872" s="51"/>
      <c r="T872" s="51"/>
      <c r="AF872" s="51"/>
      <c r="AG872" s="51"/>
      <c r="AH872" s="51"/>
      <c r="AI872" s="52"/>
      <c r="AJ872" s="52"/>
      <c r="AK872" s="52"/>
      <c r="AL872" s="51"/>
      <c r="AM872" s="51"/>
      <c r="AN872" s="51"/>
      <c r="AO872" s="52"/>
      <c r="AP872" s="52"/>
      <c r="AQ872" s="52"/>
      <c r="AR872" s="51"/>
      <c r="AS872" s="51"/>
      <c r="AT872" s="51"/>
      <c r="AU872" s="52"/>
      <c r="AV872" s="52"/>
      <c r="AW872" s="52"/>
    </row>
    <row r="873" spans="1:49" ht="13" x14ac:dyDescent="0.3">
      <c r="A873" s="23">
        <f>'4JSON'!A867</f>
        <v>72106</v>
      </c>
      <c r="B873" s="20" t="str">
        <f>'4JSON'!B867</f>
        <v>Welding, Brazing and Soldering Machine Operators</v>
      </c>
      <c r="C873" s="24" t="str">
        <f>UPPER('4JSON'!D867)</f>
        <v>OMI</v>
      </c>
      <c r="D873" s="24"/>
      <c r="E873" s="24"/>
      <c r="F873" s="24"/>
      <c r="G873" s="24"/>
      <c r="H873" s="24"/>
      <c r="I873" s="24"/>
      <c r="J873" s="24"/>
      <c r="K873" s="24"/>
      <c r="L873" s="24"/>
      <c r="M873" s="53"/>
      <c r="N873" s="56"/>
      <c r="P873" s="51"/>
      <c r="Q873" s="51"/>
      <c r="S873" s="51"/>
      <c r="T873" s="51"/>
      <c r="AF873" s="51"/>
      <c r="AG873" s="51"/>
      <c r="AH873" s="51"/>
      <c r="AI873" s="52"/>
      <c r="AJ873" s="52"/>
      <c r="AK873" s="52"/>
      <c r="AL873" s="51"/>
      <c r="AM873" s="51"/>
      <c r="AN873" s="51"/>
      <c r="AO873" s="52"/>
      <c r="AP873" s="52"/>
      <c r="AQ873" s="52"/>
      <c r="AR873" s="51"/>
      <c r="AS873" s="51"/>
      <c r="AT873" s="51"/>
      <c r="AU873" s="52"/>
      <c r="AV873" s="52"/>
      <c r="AW873" s="52"/>
    </row>
    <row r="874" spans="1:49" ht="13" x14ac:dyDescent="0.3">
      <c r="A874" s="23">
        <f>'4JSON'!A868</f>
        <v>94124</v>
      </c>
      <c r="B874" s="20" t="str">
        <f>'4JSON'!B868</f>
        <v>Woodworking Machine Operators</v>
      </c>
      <c r="C874" s="24" t="str">
        <f>UPPER('4JSON'!D868)</f>
        <v>OMI</v>
      </c>
      <c r="D874" s="24"/>
      <c r="E874" s="24"/>
      <c r="F874" s="24"/>
      <c r="G874" s="24"/>
      <c r="H874" s="24"/>
      <c r="I874" s="24"/>
      <c r="J874" s="24"/>
      <c r="K874" s="24"/>
      <c r="L874" s="24"/>
      <c r="M874" s="53"/>
      <c r="N874" s="56"/>
      <c r="P874" s="51"/>
      <c r="Q874" s="51"/>
      <c r="S874" s="51"/>
      <c r="T874" s="51"/>
      <c r="AF874" s="51"/>
      <c r="AG874" s="51"/>
      <c r="AH874" s="51"/>
      <c r="AI874" s="52"/>
      <c r="AJ874" s="52"/>
      <c r="AK874" s="52"/>
      <c r="AL874" s="51"/>
      <c r="AM874" s="51"/>
      <c r="AN874" s="51"/>
      <c r="AO874" s="52"/>
      <c r="AP874" s="52"/>
      <c r="AQ874" s="52"/>
      <c r="AR874" s="51"/>
      <c r="AS874" s="51"/>
      <c r="AT874" s="51"/>
      <c r="AU874" s="52"/>
      <c r="AV874" s="52"/>
      <c r="AW874" s="52"/>
    </row>
    <row r="875" spans="1:49" ht="13" x14ac:dyDescent="0.3">
      <c r="A875" s="23">
        <f>'4JSON'!A869</f>
        <v>73310</v>
      </c>
      <c r="B875" s="20" t="str">
        <f>'4JSON'!B869</f>
        <v>Yard Locomotive Engineers</v>
      </c>
      <c r="C875" s="24" t="str">
        <f>UPPER('4JSON'!D869)</f>
        <v>OMI</v>
      </c>
      <c r="D875" s="24"/>
      <c r="E875" s="24"/>
      <c r="F875" s="24"/>
      <c r="G875" s="24"/>
      <c r="H875" s="24"/>
      <c r="I875" s="24"/>
      <c r="J875" s="24"/>
      <c r="K875" s="24"/>
      <c r="L875" s="24"/>
      <c r="M875" s="53"/>
      <c r="N875" s="56"/>
      <c r="P875" s="51"/>
      <c r="Q875" s="51"/>
      <c r="S875" s="51"/>
      <c r="T875" s="51"/>
      <c r="AF875" s="51"/>
      <c r="AG875" s="51"/>
      <c r="AH875" s="51"/>
      <c r="AI875" s="52"/>
      <c r="AJ875" s="52"/>
      <c r="AK875" s="52"/>
      <c r="AL875" s="51"/>
      <c r="AM875" s="51"/>
      <c r="AN875" s="51"/>
      <c r="AO875" s="52"/>
      <c r="AP875" s="52"/>
      <c r="AQ875" s="52"/>
      <c r="AR875" s="51"/>
      <c r="AS875" s="51"/>
      <c r="AT875" s="51"/>
      <c r="AU875" s="52"/>
      <c r="AV875" s="52"/>
      <c r="AW875" s="52"/>
    </row>
    <row r="876" spans="1:49" ht="13" x14ac:dyDescent="0.3">
      <c r="A876" s="23">
        <f>'4JSON'!A870</f>
        <v>83110</v>
      </c>
      <c r="B876" s="20" t="str">
        <f>'4JSON'!B870</f>
        <v>Cable Yarding System Operators</v>
      </c>
      <c r="C876" s="24" t="str">
        <f>UPPER('4JSON'!D870)</f>
        <v>OMI</v>
      </c>
      <c r="D876" s="24"/>
      <c r="E876" s="24"/>
      <c r="F876" s="24"/>
      <c r="G876" s="24"/>
      <c r="H876" s="24"/>
      <c r="I876" s="24"/>
      <c r="J876" s="24"/>
      <c r="K876" s="24"/>
      <c r="L876" s="24"/>
      <c r="M876" s="53"/>
      <c r="N876" s="56"/>
      <c r="P876" s="51"/>
      <c r="Q876" s="51"/>
      <c r="S876" s="51"/>
      <c r="T876" s="51"/>
      <c r="AF876" s="51"/>
      <c r="AG876" s="51"/>
      <c r="AH876" s="51"/>
      <c r="AI876" s="52"/>
      <c r="AJ876" s="52"/>
      <c r="AK876" s="52"/>
      <c r="AL876" s="51"/>
      <c r="AM876" s="51"/>
      <c r="AN876" s="51"/>
      <c r="AO876" s="52"/>
      <c r="AP876" s="52"/>
      <c r="AQ876" s="52"/>
      <c r="AR876" s="51"/>
      <c r="AS876" s="51"/>
      <c r="AT876" s="51"/>
      <c r="AU876" s="52"/>
      <c r="AV876" s="52"/>
      <c r="AW876" s="52"/>
    </row>
    <row r="877" spans="1:49" ht="13" x14ac:dyDescent="0.3">
      <c r="A877" s="23">
        <f>'4JSON'!A871</f>
        <v>83110</v>
      </c>
      <c r="B877" s="20" t="str">
        <f>'4JSON'!B871</f>
        <v>Mechanical Harvester and Forwarder Operators</v>
      </c>
      <c r="C877" s="24" t="str">
        <f>UPPER('4JSON'!D871)</f>
        <v>OMI</v>
      </c>
      <c r="D877" s="24"/>
      <c r="E877" s="24"/>
      <c r="F877" s="24"/>
      <c r="G877" s="24"/>
      <c r="H877" s="24"/>
      <c r="I877" s="24"/>
      <c r="J877" s="24"/>
      <c r="K877" s="24"/>
      <c r="L877" s="24"/>
      <c r="M877" s="53"/>
      <c r="N877" s="56"/>
      <c r="P877" s="51"/>
      <c r="Q877" s="51"/>
      <c r="S877" s="51"/>
      <c r="T877" s="51"/>
      <c r="AF877" s="51"/>
      <c r="AG877" s="51"/>
      <c r="AH877" s="51"/>
      <c r="AI877" s="52"/>
      <c r="AJ877" s="52"/>
      <c r="AK877" s="52"/>
      <c r="AL877" s="51"/>
      <c r="AM877" s="51"/>
      <c r="AN877" s="51"/>
      <c r="AO877" s="52"/>
      <c r="AP877" s="52"/>
      <c r="AQ877" s="52"/>
      <c r="AR877" s="51"/>
      <c r="AS877" s="51"/>
      <c r="AT877" s="51"/>
      <c r="AU877" s="52"/>
      <c r="AV877" s="52"/>
      <c r="AW877" s="52"/>
    </row>
    <row r="878" spans="1:49" ht="13" x14ac:dyDescent="0.3">
      <c r="A878" s="23">
        <f>'4JSON'!A872</f>
        <v>83110</v>
      </c>
      <c r="B878" s="20" t="str">
        <f>'4JSON'!B872</f>
        <v>Mechanical Tree Processor and Loader Operators</v>
      </c>
      <c r="C878" s="24" t="str">
        <f>UPPER('4JSON'!D872)</f>
        <v>OMI</v>
      </c>
      <c r="D878" s="24"/>
      <c r="E878" s="24"/>
      <c r="F878" s="24"/>
      <c r="G878" s="24"/>
      <c r="H878" s="24"/>
      <c r="I878" s="24"/>
      <c r="J878" s="24"/>
      <c r="K878" s="24"/>
      <c r="L878" s="24"/>
      <c r="M878" s="53"/>
      <c r="N878" s="56"/>
      <c r="P878" s="51"/>
      <c r="Q878" s="51"/>
      <c r="S878" s="51"/>
      <c r="T878" s="51"/>
      <c r="AF878" s="51"/>
      <c r="AG878" s="51"/>
      <c r="AH878" s="51"/>
      <c r="AI878" s="52"/>
      <c r="AJ878" s="52"/>
      <c r="AK878" s="52"/>
      <c r="AL878" s="51"/>
      <c r="AM878" s="51"/>
      <c r="AN878" s="51"/>
      <c r="AO878" s="52"/>
      <c r="AP878" s="52"/>
      <c r="AQ878" s="52"/>
      <c r="AR878" s="51"/>
      <c r="AS878" s="51"/>
      <c r="AT878" s="51"/>
      <c r="AU878" s="52"/>
      <c r="AV878" s="52"/>
      <c r="AW878" s="52"/>
    </row>
    <row r="879" spans="1:49" ht="13" x14ac:dyDescent="0.3">
      <c r="A879" s="23">
        <f>'4JSON'!A873</f>
        <v>92100</v>
      </c>
      <c r="B879" s="20" t="str">
        <f>'4JSON'!B873</f>
        <v>Power Station Operators</v>
      </c>
      <c r="C879" s="24" t="str">
        <f>UPPER('4JSON'!D873)</f>
        <v>OMI</v>
      </c>
      <c r="D879" s="24"/>
      <c r="E879" s="24"/>
      <c r="F879" s="24"/>
      <c r="G879" s="24"/>
      <c r="H879" s="24"/>
      <c r="I879" s="24"/>
      <c r="J879" s="24"/>
      <c r="K879" s="24"/>
      <c r="L879" s="24"/>
      <c r="M879" s="53"/>
      <c r="N879" s="56"/>
      <c r="P879" s="51"/>
      <c r="Q879" s="51"/>
      <c r="S879" s="51"/>
      <c r="T879" s="51"/>
      <c r="AF879" s="51"/>
      <c r="AG879" s="51"/>
      <c r="AH879" s="51"/>
      <c r="AI879" s="52"/>
      <c r="AJ879" s="52"/>
      <c r="AK879" s="52"/>
      <c r="AL879" s="51"/>
      <c r="AM879" s="51"/>
      <c r="AN879" s="51"/>
      <c r="AO879" s="52"/>
      <c r="AP879" s="52"/>
      <c r="AQ879" s="52"/>
      <c r="AR879" s="51"/>
      <c r="AS879" s="51"/>
      <c r="AT879" s="51"/>
      <c r="AU879" s="52"/>
      <c r="AV879" s="52"/>
      <c r="AW879" s="52"/>
    </row>
    <row r="880" spans="1:49" ht="13" x14ac:dyDescent="0.3">
      <c r="A880" s="23">
        <f>'4JSON'!A874</f>
        <v>92100</v>
      </c>
      <c r="B880" s="20" t="str">
        <f>'4JSON'!B874</f>
        <v>Power Systems Operators</v>
      </c>
      <c r="C880" s="24" t="str">
        <f>UPPER('4JSON'!D874)</f>
        <v>OMI</v>
      </c>
      <c r="D880" s="24"/>
      <c r="E880" s="24"/>
      <c r="F880" s="24"/>
      <c r="G880" s="24"/>
      <c r="H880" s="24"/>
      <c r="I880" s="24"/>
      <c r="J880" s="24"/>
      <c r="K880" s="24"/>
      <c r="L880" s="24"/>
      <c r="M880" s="53"/>
      <c r="N880" s="56"/>
      <c r="P880" s="51"/>
      <c r="Q880" s="51"/>
      <c r="S880" s="51"/>
      <c r="T880" s="51"/>
      <c r="AF880" s="51"/>
      <c r="AG880" s="51"/>
      <c r="AH880" s="51"/>
      <c r="AI880" s="52"/>
      <c r="AJ880" s="52"/>
      <c r="AK880" s="52"/>
      <c r="AL880" s="51"/>
      <c r="AM880" s="51"/>
      <c r="AN880" s="51"/>
      <c r="AO880" s="52"/>
      <c r="AP880" s="52"/>
      <c r="AQ880" s="52"/>
      <c r="AR880" s="51"/>
      <c r="AS880" s="51"/>
      <c r="AT880" s="51"/>
      <c r="AU880" s="52"/>
      <c r="AV880" s="52"/>
      <c r="AW880" s="52"/>
    </row>
    <row r="881" spans="1:49" ht="13" x14ac:dyDescent="0.3">
      <c r="A881" s="23">
        <f>'4JSON'!A875</f>
        <v>94112</v>
      </c>
      <c r="B881" s="20" t="str">
        <f>'4JSON'!B875</f>
        <v>Rubber Processing Machine Operators</v>
      </c>
      <c r="C881" s="24" t="str">
        <f>UPPER('4JSON'!D875)</f>
        <v>OMI</v>
      </c>
      <c r="D881" s="24"/>
      <c r="E881" s="24"/>
      <c r="F881" s="24"/>
      <c r="G881" s="24"/>
      <c r="H881" s="24"/>
      <c r="I881" s="24"/>
      <c r="J881" s="24"/>
      <c r="K881" s="24"/>
      <c r="L881" s="24"/>
      <c r="M881" s="53"/>
      <c r="N881" s="56"/>
      <c r="P881" s="51"/>
      <c r="Q881" s="51"/>
      <c r="S881" s="51"/>
      <c r="T881" s="51"/>
      <c r="AF881" s="51"/>
      <c r="AG881" s="51"/>
      <c r="AH881" s="51"/>
      <c r="AI881" s="52"/>
      <c r="AJ881" s="52"/>
      <c r="AK881" s="52"/>
      <c r="AL881" s="51"/>
      <c r="AM881" s="51"/>
      <c r="AN881" s="51"/>
      <c r="AO881" s="52"/>
      <c r="AP881" s="52"/>
      <c r="AQ881" s="52"/>
      <c r="AR881" s="51"/>
      <c r="AS881" s="51"/>
      <c r="AT881" s="51"/>
      <c r="AU881" s="52"/>
      <c r="AV881" s="52"/>
      <c r="AW881" s="52"/>
    </row>
    <row r="882" spans="1:49" ht="13" x14ac:dyDescent="0.3">
      <c r="A882" s="23">
        <f>'4JSON'!A876</f>
        <v>22220</v>
      </c>
      <c r="B882" s="20" t="str">
        <f>'4JSON'!B876</f>
        <v>Web Technicians</v>
      </c>
      <c r="C882" s="24" t="str">
        <f>UPPER('4JSON'!D876)</f>
        <v>OMI</v>
      </c>
      <c r="D882" s="24"/>
      <c r="E882" s="24"/>
      <c r="F882" s="24"/>
      <c r="G882" s="24"/>
      <c r="H882" s="24"/>
      <c r="I882" s="24"/>
      <c r="J882" s="24"/>
      <c r="K882" s="24"/>
      <c r="L882" s="24"/>
      <c r="M882" s="53"/>
      <c r="N882" s="56"/>
      <c r="P882" s="51"/>
      <c r="Q882" s="51"/>
      <c r="S882" s="51"/>
      <c r="T882" s="51"/>
      <c r="AF882" s="51"/>
      <c r="AG882" s="51"/>
      <c r="AH882" s="51"/>
      <c r="AI882" s="52"/>
      <c r="AJ882" s="52"/>
      <c r="AK882" s="52"/>
      <c r="AL882" s="51"/>
      <c r="AM882" s="51"/>
      <c r="AN882" s="51"/>
      <c r="AO882" s="52"/>
      <c r="AP882" s="52"/>
      <c r="AQ882" s="52"/>
      <c r="AR882" s="51"/>
      <c r="AS882" s="51"/>
      <c r="AT882" s="51"/>
      <c r="AU882" s="52"/>
      <c r="AV882" s="52"/>
      <c r="AW882" s="52"/>
    </row>
    <row r="883" spans="1:49" ht="13" x14ac:dyDescent="0.3">
      <c r="A883" s="23">
        <f>'4JSON'!A877</f>
        <v>72404</v>
      </c>
      <c r="B883" s="20" t="str">
        <f>'4JSON'!B877</f>
        <v>Aircraft Mechanics</v>
      </c>
      <c r="C883" s="24" t="str">
        <f>UPPER('4JSON'!D877)</f>
        <v>OIM</v>
      </c>
      <c r="D883" s="24"/>
      <c r="E883" s="24"/>
      <c r="F883" s="24"/>
      <c r="G883" s="24"/>
      <c r="H883" s="24"/>
      <c r="I883" s="24"/>
      <c r="J883" s="24"/>
      <c r="K883" s="24"/>
      <c r="L883" s="24"/>
      <c r="M883" s="53"/>
      <c r="N883" s="56"/>
      <c r="P883" s="51"/>
      <c r="Q883" s="51"/>
      <c r="S883" s="51"/>
      <c r="T883" s="51"/>
      <c r="AF883" s="51"/>
      <c r="AG883" s="51"/>
      <c r="AH883" s="51"/>
      <c r="AI883" s="52"/>
      <c r="AJ883" s="52"/>
      <c r="AK883" s="52"/>
      <c r="AL883" s="51"/>
      <c r="AM883" s="51"/>
      <c r="AN883" s="51"/>
      <c r="AO883" s="52"/>
      <c r="AP883" s="52"/>
      <c r="AQ883" s="52"/>
      <c r="AR883" s="51"/>
      <c r="AS883" s="51"/>
      <c r="AT883" s="51"/>
      <c r="AU883" s="52"/>
      <c r="AV883" s="52"/>
      <c r="AW883" s="52"/>
    </row>
    <row r="884" spans="1:49" ht="13" x14ac:dyDescent="0.3">
      <c r="A884" s="23">
        <f>'4JSON'!A878</f>
        <v>72410</v>
      </c>
      <c r="B884" s="20" t="str">
        <f>'4JSON'!B878</f>
        <v>Automotive Service Technicians</v>
      </c>
      <c r="C884" s="24" t="str">
        <f>UPPER('4JSON'!D878)</f>
        <v>OIM</v>
      </c>
      <c r="D884" s="24"/>
      <c r="E884" s="24"/>
      <c r="F884" s="24"/>
      <c r="G884" s="24"/>
      <c r="H884" s="24"/>
      <c r="I884" s="24"/>
      <c r="J884" s="24"/>
      <c r="K884" s="24"/>
      <c r="L884" s="24"/>
      <c r="M884" s="53"/>
      <c r="N884" s="56"/>
      <c r="P884" s="51"/>
      <c r="Q884" s="51"/>
      <c r="S884" s="51"/>
      <c r="T884" s="51"/>
      <c r="AF884" s="51"/>
      <c r="AG884" s="51"/>
      <c r="AH884" s="51"/>
      <c r="AI884" s="52"/>
      <c r="AJ884" s="52"/>
      <c r="AK884" s="52"/>
      <c r="AL884" s="51"/>
      <c r="AM884" s="51"/>
      <c r="AN884" s="51"/>
      <c r="AO884" s="52"/>
      <c r="AP884" s="52"/>
      <c r="AQ884" s="52"/>
      <c r="AR884" s="51"/>
      <c r="AS884" s="51"/>
      <c r="AT884" s="51"/>
      <c r="AU884" s="52"/>
      <c r="AV884" s="52"/>
      <c r="AW884" s="52"/>
    </row>
    <row r="885" spans="1:49" ht="13" x14ac:dyDescent="0.3">
      <c r="A885" s="23">
        <f>'4JSON'!A879</f>
        <v>22100</v>
      </c>
      <c r="B885" s="20" t="str">
        <f>'4JSON'!B879</f>
        <v>Chemical Technologists</v>
      </c>
      <c r="C885" s="24" t="str">
        <f>UPPER('4JSON'!D879)</f>
        <v>OIM</v>
      </c>
      <c r="D885" s="24"/>
      <c r="E885" s="24"/>
      <c r="F885" s="24"/>
      <c r="G885" s="24"/>
      <c r="H885" s="24"/>
      <c r="I885" s="24"/>
      <c r="J885" s="24"/>
      <c r="K885" s="24"/>
      <c r="L885" s="24"/>
      <c r="M885" s="53"/>
      <c r="N885" s="56"/>
      <c r="P885" s="51"/>
      <c r="Q885" s="51"/>
      <c r="S885" s="51"/>
      <c r="T885" s="51"/>
      <c r="AF885" s="51"/>
      <c r="AG885" s="51"/>
      <c r="AH885" s="51"/>
      <c r="AI885" s="52"/>
      <c r="AJ885" s="52"/>
      <c r="AK885" s="52"/>
      <c r="AL885" s="51"/>
      <c r="AM885" s="51"/>
      <c r="AN885" s="51"/>
      <c r="AO885" s="52"/>
      <c r="AP885" s="52"/>
      <c r="AQ885" s="52"/>
      <c r="AR885" s="51"/>
      <c r="AS885" s="51"/>
      <c r="AT885" s="51"/>
      <c r="AU885" s="52"/>
      <c r="AV885" s="52"/>
      <c r="AW885" s="52"/>
    </row>
    <row r="886" spans="1:49" ht="13" x14ac:dyDescent="0.3">
      <c r="A886" s="23">
        <f>'4JSON'!A880</f>
        <v>72999</v>
      </c>
      <c r="B886" s="20" t="str">
        <f>'4JSON'!B880</f>
        <v>Commercial Divers</v>
      </c>
      <c r="C886" s="24" t="str">
        <f>UPPER('4JSON'!D880)</f>
        <v>OIM</v>
      </c>
      <c r="D886" s="24"/>
      <c r="E886" s="24"/>
      <c r="F886" s="24"/>
      <c r="G886" s="24"/>
      <c r="H886" s="24"/>
      <c r="I886" s="24"/>
      <c r="J886" s="24"/>
      <c r="K886" s="24"/>
      <c r="L886" s="24"/>
      <c r="M886" s="53"/>
      <c r="N886" s="56"/>
      <c r="P886" s="51"/>
      <c r="Q886" s="51"/>
      <c r="S886" s="51"/>
      <c r="T886" s="51"/>
      <c r="AF886" s="51"/>
      <c r="AG886" s="51"/>
      <c r="AH886" s="51"/>
      <c r="AI886" s="52"/>
      <c r="AJ886" s="52"/>
      <c r="AK886" s="52"/>
      <c r="AL886" s="51"/>
      <c r="AM886" s="51"/>
      <c r="AN886" s="51"/>
      <c r="AO886" s="52"/>
      <c r="AP886" s="52"/>
      <c r="AQ886" s="52"/>
      <c r="AR886" s="51"/>
      <c r="AS886" s="51"/>
      <c r="AT886" s="51"/>
      <c r="AU886" s="52"/>
      <c r="AV886" s="52"/>
      <c r="AW886" s="52"/>
    </row>
    <row r="887" spans="1:49" ht="13" x14ac:dyDescent="0.3">
      <c r="A887" s="23">
        <f>'4JSON'!A881</f>
        <v>72400</v>
      </c>
      <c r="B887" s="20" t="str">
        <f>'4JSON'!B881</f>
        <v>Construction Millwrights and Industrial Mechanics (Except Textile)</v>
      </c>
      <c r="C887" s="24" t="str">
        <f>UPPER('4JSON'!D881)</f>
        <v>OIM</v>
      </c>
      <c r="D887" s="24"/>
      <c r="E887" s="24"/>
      <c r="F887" s="24"/>
      <c r="G887" s="24"/>
      <c r="H887" s="24"/>
      <c r="I887" s="24"/>
      <c r="J887" s="24"/>
      <c r="K887" s="24"/>
      <c r="L887" s="24"/>
      <c r="M887" s="53"/>
      <c r="N887" s="56"/>
      <c r="P887" s="51"/>
      <c r="Q887" s="51"/>
      <c r="S887" s="51"/>
      <c r="T887" s="51"/>
      <c r="AF887" s="51"/>
      <c r="AG887" s="51"/>
      <c r="AH887" s="51"/>
      <c r="AI887" s="52"/>
      <c r="AJ887" s="52"/>
      <c r="AK887" s="52"/>
      <c r="AL887" s="51"/>
      <c r="AM887" s="51"/>
      <c r="AN887" s="51"/>
      <c r="AO887" s="52"/>
      <c r="AP887" s="52"/>
      <c r="AQ887" s="52"/>
      <c r="AR887" s="51"/>
      <c r="AS887" s="51"/>
      <c r="AT887" s="51"/>
      <c r="AU887" s="52"/>
      <c r="AV887" s="52"/>
      <c r="AW887" s="52"/>
    </row>
    <row r="888" spans="1:49" ht="13" x14ac:dyDescent="0.3">
      <c r="A888" s="23">
        <f>'4JSON'!A882</f>
        <v>32129</v>
      </c>
      <c r="B888" s="20" t="str">
        <f>'4JSON'!B882</f>
        <v>Dietary Technicians</v>
      </c>
      <c r="C888" s="24" t="str">
        <f>UPPER('4JSON'!D882)</f>
        <v>OIM</v>
      </c>
      <c r="D888" s="24"/>
      <c r="E888" s="24"/>
      <c r="F888" s="24"/>
      <c r="G888" s="24"/>
      <c r="H888" s="24"/>
      <c r="I888" s="24"/>
      <c r="J888" s="24"/>
      <c r="K888" s="24"/>
      <c r="L888" s="24"/>
      <c r="M888" s="53"/>
      <c r="N888" s="56"/>
      <c r="P888" s="51"/>
      <c r="Q888" s="51"/>
      <c r="S888" s="51"/>
      <c r="T888" s="51"/>
      <c r="AF888" s="51"/>
      <c r="AG888" s="51"/>
      <c r="AH888" s="51"/>
      <c r="AI888" s="52"/>
      <c r="AJ888" s="52"/>
      <c r="AK888" s="52"/>
      <c r="AL888" s="51"/>
      <c r="AM888" s="51"/>
      <c r="AN888" s="51"/>
      <c r="AO888" s="52"/>
      <c r="AP888" s="52"/>
      <c r="AQ888" s="52"/>
      <c r="AR888" s="51"/>
      <c r="AS888" s="51"/>
      <c r="AT888" s="51"/>
      <c r="AU888" s="52"/>
      <c r="AV888" s="52"/>
      <c r="AW888" s="52"/>
    </row>
    <row r="889" spans="1:49" ht="13" x14ac:dyDescent="0.3">
      <c r="A889" s="23">
        <f>'4JSON'!A883</f>
        <v>64200</v>
      </c>
      <c r="B889" s="20" t="str">
        <f>'4JSON'!B883</f>
        <v>Dressmakers</v>
      </c>
      <c r="C889" s="24" t="str">
        <f>UPPER('4JSON'!D883)</f>
        <v>OIM</v>
      </c>
      <c r="D889" s="24"/>
      <c r="E889" s="24"/>
      <c r="F889" s="24"/>
      <c r="G889" s="24"/>
      <c r="H889" s="24"/>
      <c r="I889" s="24"/>
      <c r="J889" s="24"/>
      <c r="K889" s="24"/>
      <c r="L889" s="24"/>
      <c r="M889" s="53"/>
      <c r="N889" s="56"/>
      <c r="P889" s="51"/>
      <c r="Q889" s="51"/>
      <c r="S889" s="51"/>
      <c r="T889" s="51"/>
      <c r="AF889" s="51"/>
      <c r="AG889" s="51"/>
      <c r="AH889" s="51"/>
      <c r="AI889" s="52"/>
      <c r="AJ889" s="52"/>
      <c r="AK889" s="52"/>
      <c r="AL889" s="51"/>
      <c r="AM889" s="51"/>
      <c r="AN889" s="51"/>
      <c r="AO889" s="52"/>
      <c r="AP889" s="52"/>
      <c r="AQ889" s="52"/>
      <c r="AR889" s="51"/>
      <c r="AS889" s="51"/>
      <c r="AT889" s="51"/>
      <c r="AU889" s="52"/>
      <c r="AV889" s="52"/>
      <c r="AW889" s="52"/>
    </row>
    <row r="890" spans="1:49" ht="13" x14ac:dyDescent="0.3">
      <c r="A890" s="23">
        <f>'4JSON'!A884</f>
        <v>22310</v>
      </c>
      <c r="B890" s="20" t="str">
        <f>'4JSON'!B884</f>
        <v>Electrical and Electronics Engineering Technologists</v>
      </c>
      <c r="C890" s="24" t="str">
        <f>UPPER('4JSON'!D884)</f>
        <v>OIM</v>
      </c>
      <c r="D890" s="24"/>
      <c r="E890" s="24"/>
      <c r="F890" s="24"/>
      <c r="G890" s="24"/>
      <c r="H890" s="24"/>
      <c r="I890" s="24"/>
      <c r="J890" s="24"/>
      <c r="K890" s="24"/>
      <c r="L890" s="24"/>
      <c r="M890" s="53"/>
      <c r="N890" s="56"/>
      <c r="P890" s="51"/>
      <c r="Q890" s="51"/>
      <c r="S890" s="51"/>
      <c r="T890" s="51"/>
      <c r="AF890" s="51"/>
      <c r="AG890" s="51"/>
      <c r="AH890" s="51"/>
      <c r="AI890" s="52"/>
      <c r="AJ890" s="52"/>
      <c r="AK890" s="52"/>
      <c r="AL890" s="51"/>
      <c r="AM890" s="51"/>
      <c r="AN890" s="51"/>
      <c r="AO890" s="52"/>
      <c r="AP890" s="52"/>
      <c r="AQ890" s="52"/>
      <c r="AR890" s="51"/>
      <c r="AS890" s="51"/>
      <c r="AT890" s="51"/>
      <c r="AU890" s="52"/>
      <c r="AV890" s="52"/>
      <c r="AW890" s="52"/>
    </row>
    <row r="891" spans="1:49" ht="13" x14ac:dyDescent="0.3">
      <c r="A891" s="23">
        <f>'4JSON'!A885</f>
        <v>22311</v>
      </c>
      <c r="B891" s="20" t="str">
        <f>'4JSON'!B885</f>
        <v>Electronic Service Technicians (Household and Business Equipment)</v>
      </c>
      <c r="C891" s="24" t="str">
        <f>UPPER('4JSON'!D885)</f>
        <v>OIM</v>
      </c>
      <c r="D891" s="24"/>
      <c r="E891" s="24"/>
      <c r="F891" s="24"/>
      <c r="G891" s="24"/>
      <c r="H891" s="24"/>
      <c r="I891" s="24"/>
      <c r="J891" s="24"/>
      <c r="K891" s="24"/>
      <c r="L891" s="24"/>
      <c r="M891" s="53"/>
      <c r="N891" s="56"/>
      <c r="P891" s="51"/>
      <c r="Q891" s="51"/>
      <c r="S891" s="51"/>
      <c r="T891" s="51"/>
      <c r="AF891" s="51"/>
      <c r="AG891" s="51"/>
      <c r="AH891" s="51"/>
      <c r="AI891" s="52"/>
      <c r="AJ891" s="52"/>
      <c r="AK891" s="52"/>
      <c r="AL891" s="51"/>
      <c r="AM891" s="51"/>
      <c r="AN891" s="51"/>
      <c r="AO891" s="52"/>
      <c r="AP891" s="52"/>
      <c r="AQ891" s="52"/>
      <c r="AR891" s="51"/>
      <c r="AS891" s="51"/>
      <c r="AT891" s="51"/>
      <c r="AU891" s="52"/>
      <c r="AV891" s="52"/>
      <c r="AW891" s="52"/>
    </row>
    <row r="892" spans="1:49" ht="13" x14ac:dyDescent="0.3">
      <c r="A892" s="23">
        <f>'4JSON'!A886</f>
        <v>72601</v>
      </c>
      <c r="B892" s="20" t="str">
        <f>'4JSON'!B886</f>
        <v>Flight Service Specialists</v>
      </c>
      <c r="C892" s="24" t="str">
        <f>UPPER('4JSON'!D886)</f>
        <v>OIM</v>
      </c>
      <c r="D892" s="24"/>
      <c r="E892" s="24"/>
      <c r="F892" s="24"/>
      <c r="G892" s="24"/>
      <c r="H892" s="24"/>
      <c r="I892" s="24"/>
      <c r="J892" s="24"/>
      <c r="K892" s="24"/>
      <c r="L892" s="24"/>
      <c r="M892" s="53"/>
      <c r="N892" s="56"/>
      <c r="P892" s="51"/>
      <c r="Q892" s="51"/>
      <c r="S892" s="51"/>
      <c r="T892" s="51"/>
      <c r="AF892" s="51"/>
      <c r="AG892" s="51"/>
      <c r="AH892" s="51"/>
      <c r="AI892" s="52"/>
      <c r="AJ892" s="52"/>
      <c r="AK892" s="52"/>
      <c r="AL892" s="51"/>
      <c r="AM892" s="51"/>
      <c r="AN892" s="51"/>
      <c r="AO892" s="52"/>
      <c r="AP892" s="52"/>
      <c r="AQ892" s="52"/>
      <c r="AR892" s="51"/>
      <c r="AS892" s="51"/>
      <c r="AT892" s="51"/>
      <c r="AU892" s="52"/>
      <c r="AV892" s="52"/>
      <c r="AW892" s="52"/>
    </row>
    <row r="893" spans="1:49" ht="13" x14ac:dyDescent="0.3">
      <c r="A893" s="23">
        <f>'4JSON'!A887</f>
        <v>64200</v>
      </c>
      <c r="B893" s="20" t="str">
        <f>'4JSON'!B887</f>
        <v>Furriers</v>
      </c>
      <c r="C893" s="24" t="str">
        <f>UPPER('4JSON'!D887)</f>
        <v>OIM</v>
      </c>
      <c r="D893" s="24"/>
      <c r="E893" s="24"/>
      <c r="F893" s="24"/>
      <c r="G893" s="24"/>
      <c r="H893" s="24"/>
      <c r="I893" s="24"/>
      <c r="J893" s="24"/>
      <c r="K893" s="24"/>
      <c r="L893" s="24"/>
      <c r="M893" s="53"/>
      <c r="N893" s="56"/>
      <c r="P893" s="51"/>
      <c r="Q893" s="51"/>
      <c r="S893" s="51"/>
      <c r="T893" s="51"/>
      <c r="AF893" s="51"/>
      <c r="AG893" s="51"/>
      <c r="AH893" s="51"/>
      <c r="AI893" s="52"/>
      <c r="AJ893" s="52"/>
      <c r="AK893" s="52"/>
      <c r="AL893" s="51"/>
      <c r="AM893" s="51"/>
      <c r="AN893" s="51"/>
      <c r="AO893" s="52"/>
      <c r="AP893" s="52"/>
      <c r="AQ893" s="52"/>
      <c r="AR893" s="51"/>
      <c r="AS893" s="51"/>
      <c r="AT893" s="51"/>
      <c r="AU893" s="52"/>
      <c r="AV893" s="52"/>
      <c r="AW893" s="52"/>
    </row>
    <row r="894" spans="1:49" ht="13" x14ac:dyDescent="0.3">
      <c r="A894" s="23">
        <f>'4JSON'!A888</f>
        <v>22214</v>
      </c>
      <c r="B894" s="20" t="str">
        <f>'4JSON'!B888</f>
        <v>Geographic Information Systems (GIS) Technologists and Technicians</v>
      </c>
      <c r="C894" s="24" t="str">
        <f>UPPER('4JSON'!D888)</f>
        <v>OIM</v>
      </c>
      <c r="D894" s="24"/>
      <c r="E894" s="24"/>
      <c r="F894" s="24"/>
      <c r="G894" s="24"/>
      <c r="H894" s="24"/>
      <c r="I894" s="24"/>
      <c r="J894" s="24"/>
      <c r="K894" s="24"/>
      <c r="L894" s="24"/>
      <c r="M894" s="53"/>
      <c r="N894" s="56"/>
      <c r="P894" s="51"/>
      <c r="Q894" s="51"/>
      <c r="S894" s="51"/>
      <c r="T894" s="51"/>
      <c r="AF894" s="51"/>
      <c r="AG894" s="51"/>
      <c r="AH894" s="51"/>
      <c r="AI894" s="52"/>
      <c r="AJ894" s="52"/>
      <c r="AK894" s="52"/>
      <c r="AL894" s="51"/>
      <c r="AM894" s="51"/>
      <c r="AN894" s="51"/>
      <c r="AO894" s="52"/>
      <c r="AP894" s="52"/>
      <c r="AQ894" s="52"/>
      <c r="AR894" s="51"/>
      <c r="AS894" s="51"/>
      <c r="AT894" s="51"/>
      <c r="AU894" s="52"/>
      <c r="AV894" s="52"/>
      <c r="AW894" s="52"/>
    </row>
    <row r="895" spans="1:49" ht="13" x14ac:dyDescent="0.3">
      <c r="A895" s="23">
        <f>'4JSON'!A889</f>
        <v>72999</v>
      </c>
      <c r="B895" s="20" t="str">
        <f>'4JSON'!B889</f>
        <v>Gunsmiths</v>
      </c>
      <c r="C895" s="24" t="str">
        <f>UPPER('4JSON'!D889)</f>
        <v>OIM</v>
      </c>
      <c r="D895" s="24"/>
      <c r="E895" s="24"/>
      <c r="F895" s="24"/>
      <c r="G895" s="24"/>
      <c r="H895" s="24"/>
      <c r="I895" s="24"/>
      <c r="J895" s="24"/>
      <c r="K895" s="24"/>
      <c r="L895" s="24"/>
      <c r="M895" s="53"/>
      <c r="N895" s="56"/>
      <c r="P895" s="51"/>
      <c r="Q895" s="51"/>
      <c r="S895" s="51"/>
      <c r="T895" s="51"/>
      <c r="AF895" s="51"/>
      <c r="AG895" s="51"/>
      <c r="AH895" s="51"/>
      <c r="AI895" s="52"/>
      <c r="AJ895" s="52"/>
      <c r="AK895" s="52"/>
      <c r="AL895" s="51"/>
      <c r="AM895" s="51"/>
      <c r="AN895" s="51"/>
      <c r="AO895" s="52"/>
      <c r="AP895" s="52"/>
      <c r="AQ895" s="52"/>
      <c r="AR895" s="51"/>
      <c r="AS895" s="51"/>
      <c r="AT895" s="51"/>
      <c r="AU895" s="52"/>
      <c r="AV895" s="52"/>
      <c r="AW895" s="52"/>
    </row>
    <row r="896" spans="1:49" ht="13" x14ac:dyDescent="0.3">
      <c r="A896" s="23">
        <f>'4JSON'!A890</f>
        <v>22312</v>
      </c>
      <c r="B896" s="20" t="str">
        <f>'4JSON'!B890</f>
        <v>Industrial Instrument Technicians and Mechanics</v>
      </c>
      <c r="C896" s="24" t="str">
        <f>UPPER('4JSON'!D890)</f>
        <v>OIM</v>
      </c>
      <c r="D896" s="24"/>
      <c r="E896" s="24"/>
      <c r="F896" s="24"/>
      <c r="G896" s="24"/>
      <c r="H896" s="24"/>
      <c r="I896" s="24"/>
      <c r="J896" s="24"/>
      <c r="K896" s="24"/>
      <c r="L896" s="24"/>
      <c r="M896" s="53"/>
      <c r="N896" s="56"/>
      <c r="P896" s="51"/>
      <c r="Q896" s="51"/>
      <c r="S896" s="51"/>
      <c r="T896" s="51"/>
      <c r="AF896" s="51"/>
      <c r="AG896" s="51"/>
      <c r="AH896" s="51"/>
      <c r="AI896" s="52"/>
      <c r="AJ896" s="52"/>
      <c r="AK896" s="52"/>
      <c r="AL896" s="51"/>
      <c r="AM896" s="51"/>
      <c r="AN896" s="51"/>
      <c r="AO896" s="52"/>
      <c r="AP896" s="52"/>
      <c r="AQ896" s="52"/>
      <c r="AR896" s="51"/>
      <c r="AS896" s="51"/>
      <c r="AT896" s="51"/>
      <c r="AU896" s="52"/>
      <c r="AV896" s="52"/>
      <c r="AW896" s="52"/>
    </row>
    <row r="897" spans="1:49" ht="13" x14ac:dyDescent="0.3">
      <c r="A897" s="23">
        <f>'4JSON'!A891</f>
        <v>62202</v>
      </c>
      <c r="B897" s="20" t="str">
        <f>'4JSON'!B891</f>
        <v>Jewellers and Related Workers</v>
      </c>
      <c r="C897" s="24" t="str">
        <f>UPPER('4JSON'!D891)</f>
        <v>OIM</v>
      </c>
      <c r="D897" s="24"/>
      <c r="E897" s="24"/>
      <c r="F897" s="24"/>
      <c r="G897" s="24"/>
      <c r="H897" s="24"/>
      <c r="I897" s="24"/>
      <c r="J897" s="24"/>
      <c r="K897" s="24"/>
      <c r="L897" s="24"/>
      <c r="M897" s="53"/>
      <c r="N897" s="56"/>
      <c r="P897" s="51"/>
      <c r="Q897" s="51"/>
      <c r="S897" s="51"/>
      <c r="T897" s="51"/>
      <c r="AF897" s="51"/>
      <c r="AG897" s="51"/>
      <c r="AH897" s="51"/>
      <c r="AI897" s="52"/>
      <c r="AJ897" s="52"/>
      <c r="AK897" s="52"/>
      <c r="AL897" s="51"/>
      <c r="AM897" s="51"/>
      <c r="AN897" s="51"/>
      <c r="AO897" s="52"/>
      <c r="AP897" s="52"/>
      <c r="AQ897" s="52"/>
      <c r="AR897" s="51"/>
      <c r="AS897" s="51"/>
      <c r="AT897" s="51"/>
      <c r="AU897" s="52"/>
      <c r="AV897" s="52"/>
      <c r="AW897" s="52"/>
    </row>
    <row r="898" spans="1:49" ht="13" x14ac:dyDescent="0.3">
      <c r="A898" s="23">
        <f>'4JSON'!A892</f>
        <v>22213</v>
      </c>
      <c r="B898" s="20" t="str">
        <f>'4JSON'!B892</f>
        <v>Land Survey Technologists</v>
      </c>
      <c r="C898" s="24" t="str">
        <f>UPPER('4JSON'!D892)</f>
        <v>OIM</v>
      </c>
      <c r="D898" s="24"/>
      <c r="E898" s="24"/>
      <c r="F898" s="24"/>
      <c r="G898" s="24"/>
      <c r="H898" s="24"/>
      <c r="I898" s="24"/>
      <c r="J898" s="24"/>
      <c r="K898" s="24"/>
      <c r="L898" s="24"/>
      <c r="M898" s="53"/>
      <c r="N898" s="56"/>
      <c r="P898" s="51"/>
      <c r="Q898" s="51"/>
      <c r="S898" s="51"/>
      <c r="T898" s="51"/>
      <c r="AF898" s="51"/>
      <c r="AG898" s="51"/>
      <c r="AH898" s="51"/>
      <c r="AI898" s="52"/>
      <c r="AJ898" s="52"/>
      <c r="AK898" s="52"/>
      <c r="AL898" s="51"/>
      <c r="AM898" s="51"/>
      <c r="AN898" s="51"/>
      <c r="AO898" s="52"/>
      <c r="AP898" s="52"/>
      <c r="AQ898" s="52"/>
      <c r="AR898" s="51"/>
      <c r="AS898" s="51"/>
      <c r="AT898" s="51"/>
      <c r="AU898" s="52"/>
      <c r="AV898" s="52"/>
      <c r="AW898" s="52"/>
    </row>
    <row r="899" spans="1:49" ht="13" x14ac:dyDescent="0.3">
      <c r="A899" s="23">
        <f>'4JSON'!A893</f>
        <v>72100</v>
      </c>
      <c r="B899" s="20" t="str">
        <f>'4JSON'!B893</f>
        <v>Machinists</v>
      </c>
      <c r="C899" s="24" t="str">
        <f>UPPER('4JSON'!D893)</f>
        <v>OIM</v>
      </c>
      <c r="D899" s="24"/>
      <c r="E899" s="24"/>
      <c r="F899" s="24"/>
      <c r="G899" s="24"/>
      <c r="H899" s="24"/>
      <c r="I899" s="24"/>
      <c r="J899" s="24"/>
      <c r="K899" s="24"/>
      <c r="L899" s="24"/>
      <c r="M899" s="53"/>
      <c r="N899" s="56"/>
      <c r="P899" s="51"/>
      <c r="Q899" s="51"/>
      <c r="S899" s="51"/>
      <c r="T899" s="51"/>
      <c r="AF899" s="51"/>
      <c r="AG899" s="51"/>
      <c r="AH899" s="51"/>
      <c r="AI899" s="52"/>
      <c r="AJ899" s="52"/>
      <c r="AK899" s="52"/>
      <c r="AL899" s="51"/>
      <c r="AM899" s="51"/>
      <c r="AN899" s="51"/>
      <c r="AO899" s="52"/>
      <c r="AP899" s="52"/>
      <c r="AQ899" s="52"/>
      <c r="AR899" s="51"/>
      <c r="AS899" s="51"/>
      <c r="AT899" s="51"/>
      <c r="AU899" s="52"/>
      <c r="AV899" s="52"/>
      <c r="AW899" s="52"/>
    </row>
    <row r="900" spans="1:49" ht="13" x14ac:dyDescent="0.3">
      <c r="A900" s="23">
        <f>'4JSON'!A894</f>
        <v>22301</v>
      </c>
      <c r="B900" s="20" t="str">
        <f>'4JSON'!B894</f>
        <v>Mechanical Engineering Technologists</v>
      </c>
      <c r="C900" s="24" t="str">
        <f>UPPER('4JSON'!D894)</f>
        <v>OIM</v>
      </c>
      <c r="D900" s="24"/>
      <c r="E900" s="24"/>
      <c r="F900" s="24"/>
      <c r="G900" s="24"/>
      <c r="H900" s="24"/>
      <c r="I900" s="24"/>
      <c r="J900" s="24"/>
      <c r="K900" s="24"/>
      <c r="L900" s="24"/>
      <c r="M900" s="53"/>
      <c r="N900" s="56"/>
      <c r="P900" s="51"/>
      <c r="Q900" s="51"/>
      <c r="S900" s="51"/>
      <c r="T900" s="51"/>
      <c r="AF900" s="51"/>
      <c r="AG900" s="51"/>
      <c r="AH900" s="51"/>
      <c r="AI900" s="52"/>
      <c r="AJ900" s="52"/>
      <c r="AK900" s="52"/>
      <c r="AL900" s="51"/>
      <c r="AM900" s="51"/>
      <c r="AN900" s="51"/>
      <c r="AO900" s="52"/>
      <c r="AP900" s="52"/>
      <c r="AQ900" s="52"/>
      <c r="AR900" s="51"/>
      <c r="AS900" s="51"/>
      <c r="AT900" s="51"/>
      <c r="AU900" s="52"/>
      <c r="AV900" s="52"/>
      <c r="AW900" s="52"/>
    </row>
    <row r="901" spans="1:49" ht="13" x14ac:dyDescent="0.3">
      <c r="A901" s="23">
        <f>'4JSON'!A895</f>
        <v>72101</v>
      </c>
      <c r="B901" s="20" t="str">
        <f>'4JSON'!B895</f>
        <v>Metal Mould Makers</v>
      </c>
      <c r="C901" s="24" t="str">
        <f>UPPER('4JSON'!D895)</f>
        <v>OIM</v>
      </c>
      <c r="D901" s="24"/>
      <c r="E901" s="24"/>
      <c r="F901" s="24"/>
      <c r="G901" s="24"/>
      <c r="H901" s="24"/>
      <c r="I901" s="24"/>
      <c r="J901" s="24"/>
      <c r="K901" s="24"/>
      <c r="L901" s="24"/>
      <c r="M901" s="53"/>
      <c r="N901" s="56"/>
      <c r="P901" s="51"/>
      <c r="Q901" s="51"/>
      <c r="S901" s="51"/>
      <c r="T901" s="51"/>
      <c r="AF901" s="51"/>
      <c r="AG901" s="51"/>
      <c r="AH901" s="51"/>
      <c r="AI901" s="52"/>
      <c r="AJ901" s="52"/>
      <c r="AK901" s="52"/>
      <c r="AL901" s="51"/>
      <c r="AM901" s="51"/>
      <c r="AN901" s="51"/>
      <c r="AO901" s="52"/>
      <c r="AP901" s="52"/>
      <c r="AQ901" s="52"/>
      <c r="AR901" s="51"/>
      <c r="AS901" s="51"/>
      <c r="AT901" s="51"/>
      <c r="AU901" s="52"/>
      <c r="AV901" s="52"/>
      <c r="AW901" s="52"/>
    </row>
    <row r="902" spans="1:49" ht="13" x14ac:dyDescent="0.3">
      <c r="A902" s="23">
        <f>'4JSON'!A896</f>
        <v>51101</v>
      </c>
      <c r="B902" s="20" t="str">
        <f>'4JSON'!B896</f>
        <v>Curators</v>
      </c>
      <c r="C902" s="24" t="str">
        <f>UPPER('4JSON'!D896)</f>
        <v>DMI</v>
      </c>
      <c r="D902" s="24"/>
      <c r="E902" s="24"/>
      <c r="F902" s="24"/>
      <c r="G902" s="24"/>
      <c r="H902" s="24"/>
      <c r="I902" s="24"/>
      <c r="J902" s="24"/>
      <c r="K902" s="24"/>
      <c r="L902" s="24"/>
      <c r="M902" s="53"/>
      <c r="N902" s="56"/>
      <c r="P902" s="51"/>
      <c r="Q902" s="51"/>
      <c r="S902" s="51"/>
      <c r="T902" s="51"/>
      <c r="AF902" s="51"/>
      <c r="AG902" s="51"/>
      <c r="AH902" s="51"/>
      <c r="AI902" s="52"/>
      <c r="AJ902" s="52"/>
      <c r="AK902" s="52"/>
      <c r="AL902" s="51"/>
      <c r="AM902" s="51"/>
      <c r="AN902" s="51"/>
      <c r="AO902" s="52"/>
      <c r="AP902" s="52"/>
      <c r="AQ902" s="52"/>
      <c r="AR902" s="51"/>
      <c r="AS902" s="51"/>
      <c r="AT902" s="51"/>
      <c r="AU902" s="52"/>
      <c r="AV902" s="52"/>
      <c r="AW902" s="52"/>
    </row>
    <row r="903" spans="1:49" ht="13" x14ac:dyDescent="0.3">
      <c r="A903" s="23">
        <f>'4JSON'!A897</f>
        <v>62200</v>
      </c>
      <c r="B903" s="20" t="str">
        <f>'4JSON'!B897</f>
        <v>Executive Chefs</v>
      </c>
      <c r="C903" s="24" t="str">
        <f>UPPER('4JSON'!D897)</f>
        <v>DMI</v>
      </c>
      <c r="D903" s="24"/>
      <c r="E903" s="24"/>
      <c r="F903" s="24"/>
      <c r="G903" s="24"/>
      <c r="H903" s="24"/>
      <c r="I903" s="24"/>
      <c r="J903" s="24"/>
      <c r="K903" s="24"/>
      <c r="L903" s="24"/>
      <c r="M903" s="53"/>
      <c r="N903" s="56"/>
      <c r="P903" s="51"/>
      <c r="Q903" s="51"/>
      <c r="S903" s="51"/>
      <c r="T903" s="51"/>
      <c r="AF903" s="51"/>
      <c r="AG903" s="51"/>
      <c r="AH903" s="51"/>
      <c r="AI903" s="52"/>
      <c r="AJ903" s="52"/>
      <c r="AK903" s="52"/>
      <c r="AL903" s="51"/>
      <c r="AM903" s="51"/>
      <c r="AN903" s="51"/>
      <c r="AO903" s="52"/>
      <c r="AP903" s="52"/>
      <c r="AQ903" s="52"/>
      <c r="AR903" s="51"/>
      <c r="AS903" s="51"/>
      <c r="AT903" s="51"/>
      <c r="AU903" s="52"/>
      <c r="AV903" s="52"/>
      <c r="AW903" s="52"/>
    </row>
    <row r="904" spans="1:49" ht="13" x14ac:dyDescent="0.3">
      <c r="A904" s="23">
        <f>'4JSON'!A898</f>
        <v>22112</v>
      </c>
      <c r="B904" s="20" t="str">
        <f>'4JSON'!B898</f>
        <v>Forestry Technologists and Technicians</v>
      </c>
      <c r="C904" s="24" t="str">
        <f>UPPER('4JSON'!D898)</f>
        <v>DMI</v>
      </c>
      <c r="D904" s="24"/>
      <c r="E904" s="24"/>
      <c r="F904" s="24"/>
      <c r="G904" s="24"/>
      <c r="H904" s="24"/>
      <c r="I904" s="24"/>
      <c r="J904" s="24"/>
      <c r="K904" s="24"/>
      <c r="L904" s="24"/>
      <c r="M904" s="53"/>
      <c r="N904" s="56"/>
      <c r="P904" s="51"/>
      <c r="Q904" s="51"/>
      <c r="S904" s="51"/>
      <c r="T904" s="51"/>
      <c r="AF904" s="51"/>
      <c r="AG904" s="51"/>
      <c r="AH904" s="51"/>
      <c r="AI904" s="52"/>
      <c r="AJ904" s="52"/>
      <c r="AK904" s="52"/>
      <c r="AL904" s="51"/>
      <c r="AM904" s="51"/>
      <c r="AN904" s="51"/>
      <c r="AO904" s="52"/>
      <c r="AP904" s="52"/>
      <c r="AQ904" s="52"/>
      <c r="AR904" s="51"/>
      <c r="AS904" s="51"/>
      <c r="AT904" s="51"/>
      <c r="AU904" s="52"/>
      <c r="AV904" s="52"/>
      <c r="AW904" s="52"/>
    </row>
    <row r="905" spans="1:49" ht="13" x14ac:dyDescent="0.3">
      <c r="A905" s="23">
        <f>'4JSON'!A899</f>
        <v>41100</v>
      </c>
      <c r="B905" s="20" t="str">
        <f>'4JSON'!B899</f>
        <v>Judges</v>
      </c>
      <c r="C905" s="24" t="str">
        <f>UPPER('4JSON'!D899)</f>
        <v>DMI</v>
      </c>
      <c r="D905" s="24"/>
      <c r="E905" s="24"/>
      <c r="F905" s="24"/>
      <c r="G905" s="24"/>
      <c r="H905" s="24"/>
      <c r="I905" s="24"/>
      <c r="J905" s="24"/>
      <c r="K905" s="24"/>
      <c r="L905" s="24"/>
      <c r="M905" s="53"/>
      <c r="N905" s="56"/>
      <c r="P905" s="51"/>
      <c r="Q905" s="51"/>
      <c r="S905" s="51"/>
      <c r="T905" s="51"/>
      <c r="AF905" s="51"/>
      <c r="AG905" s="51"/>
      <c r="AH905" s="51"/>
      <c r="AI905" s="52"/>
      <c r="AJ905" s="52"/>
      <c r="AK905" s="52"/>
      <c r="AL905" s="51"/>
      <c r="AM905" s="51"/>
      <c r="AN905" s="51"/>
      <c r="AO905" s="52"/>
      <c r="AP905" s="52"/>
      <c r="AQ905" s="52"/>
      <c r="AR905" s="51"/>
      <c r="AS905" s="51"/>
      <c r="AT905" s="51"/>
      <c r="AU905" s="52"/>
      <c r="AV905" s="52"/>
      <c r="AW905" s="52"/>
    </row>
    <row r="906" spans="1:49" ht="13" x14ac:dyDescent="0.3">
      <c r="A906" s="23">
        <f>'4JSON'!A900</f>
        <v>50010</v>
      </c>
      <c r="B906" s="20" t="str">
        <f>'4JSON'!B900</f>
        <v>Library, Archive, Museum and Art Gallery Managers</v>
      </c>
      <c r="C906" s="24" t="str">
        <f>UPPER('4JSON'!D900)</f>
        <v>DMI</v>
      </c>
      <c r="D906" s="24"/>
      <c r="E906" s="24"/>
      <c r="F906" s="24"/>
      <c r="G906" s="24"/>
      <c r="H906" s="24"/>
      <c r="I906" s="24"/>
      <c r="J906" s="24"/>
      <c r="K906" s="24"/>
      <c r="L906" s="24"/>
      <c r="M906" s="53"/>
      <c r="N906" s="56"/>
      <c r="P906" s="51"/>
      <c r="Q906" s="51"/>
      <c r="S906" s="51"/>
      <c r="T906" s="51"/>
      <c r="AF906" s="51"/>
      <c r="AG906" s="51"/>
      <c r="AH906" s="51"/>
      <c r="AI906" s="52"/>
      <c r="AJ906" s="52"/>
      <c r="AK906" s="52"/>
      <c r="AL906" s="51"/>
      <c r="AM906" s="51"/>
      <c r="AN906" s="51"/>
      <c r="AO906" s="52"/>
      <c r="AP906" s="52"/>
      <c r="AQ906" s="52"/>
      <c r="AR906" s="51"/>
      <c r="AS906" s="51"/>
      <c r="AT906" s="51"/>
      <c r="AU906" s="52"/>
      <c r="AV906" s="52"/>
      <c r="AW906" s="52"/>
    </row>
    <row r="907" spans="1:49" ht="13" x14ac:dyDescent="0.3">
      <c r="A907" s="23">
        <f>'4JSON'!A901</f>
        <v>30010</v>
      </c>
      <c r="B907" s="20" t="str">
        <f>'4JSON'!B901</f>
        <v>Managers in Health Care</v>
      </c>
      <c r="C907" s="24" t="str">
        <f>UPPER('4JSON'!D901)</f>
        <v>DMI</v>
      </c>
      <c r="D907" s="24"/>
      <c r="E907" s="24"/>
      <c r="F907" s="24"/>
      <c r="G907" s="24"/>
      <c r="H907" s="24"/>
      <c r="I907" s="24"/>
      <c r="J907" s="24"/>
      <c r="K907" s="24"/>
      <c r="L907" s="24"/>
      <c r="M907" s="53"/>
      <c r="N907" s="56"/>
      <c r="P907" s="51"/>
      <c r="Q907" s="51"/>
      <c r="S907" s="51"/>
      <c r="T907" s="51"/>
      <c r="AF907" s="51"/>
      <c r="AG907" s="51"/>
      <c r="AH907" s="51"/>
      <c r="AI907" s="52"/>
      <c r="AJ907" s="52"/>
      <c r="AK907" s="52"/>
      <c r="AL907" s="51"/>
      <c r="AM907" s="51"/>
      <c r="AN907" s="51"/>
      <c r="AO907" s="52"/>
      <c r="AP907" s="52"/>
      <c r="AQ907" s="52"/>
      <c r="AR907" s="51"/>
      <c r="AS907" s="51"/>
      <c r="AT907" s="51"/>
      <c r="AU907" s="52"/>
      <c r="AV907" s="52"/>
      <c r="AW907" s="52"/>
    </row>
    <row r="908" spans="1:49" ht="13" x14ac:dyDescent="0.3">
      <c r="A908" s="23">
        <f>'4JSON'!A902</f>
        <v>50012</v>
      </c>
      <c r="B908" s="20" t="str">
        <f>'4JSON'!B902</f>
        <v>Recreation and Sports Program and Service Directors</v>
      </c>
      <c r="C908" s="24" t="str">
        <f>UPPER('4JSON'!D902)</f>
        <v>DMI</v>
      </c>
      <c r="D908" s="24"/>
      <c r="E908" s="24"/>
      <c r="F908" s="24"/>
      <c r="G908" s="24"/>
      <c r="H908" s="24"/>
      <c r="I908" s="24"/>
      <c r="J908" s="24"/>
      <c r="K908" s="24"/>
      <c r="L908" s="24"/>
      <c r="M908" s="53"/>
      <c r="N908" s="56"/>
      <c r="P908" s="51"/>
      <c r="Q908" s="51"/>
      <c r="S908" s="51"/>
      <c r="T908" s="51"/>
      <c r="AF908" s="51"/>
      <c r="AG908" s="51"/>
      <c r="AH908" s="51"/>
      <c r="AI908" s="52"/>
      <c r="AJ908" s="52"/>
      <c r="AK908" s="52"/>
      <c r="AL908" s="51"/>
      <c r="AM908" s="51"/>
      <c r="AN908" s="51"/>
      <c r="AO908" s="52"/>
      <c r="AP908" s="52"/>
      <c r="AQ908" s="52"/>
      <c r="AR908" s="51"/>
      <c r="AS908" s="51"/>
      <c r="AT908" s="51"/>
      <c r="AU908" s="52"/>
      <c r="AV908" s="52"/>
      <c r="AW908" s="52"/>
    </row>
    <row r="909" spans="1:49" ht="13" x14ac:dyDescent="0.3">
      <c r="A909" s="23">
        <f>'4JSON'!A903</f>
        <v>53121</v>
      </c>
      <c r="B909" s="20" t="str">
        <f>'4JSON'!B903</f>
        <v>Acting Teachers</v>
      </c>
      <c r="C909" s="24" t="str">
        <f>UPPER('4JSON'!D903)</f>
        <v>DMI</v>
      </c>
      <c r="D909" s="24"/>
      <c r="E909" s="24"/>
      <c r="F909" s="24"/>
      <c r="G909" s="24"/>
      <c r="H909" s="24"/>
      <c r="I909" s="24"/>
      <c r="J909" s="24"/>
      <c r="K909" s="24"/>
      <c r="L909" s="24"/>
      <c r="M909" s="53"/>
      <c r="N909" s="56"/>
      <c r="P909" s="51"/>
      <c r="Q909" s="51"/>
      <c r="S909" s="51"/>
      <c r="T909" s="51"/>
      <c r="AF909" s="51"/>
      <c r="AG909" s="51"/>
      <c r="AH909" s="51"/>
      <c r="AI909" s="52"/>
      <c r="AJ909" s="52"/>
      <c r="AK909" s="52"/>
      <c r="AL909" s="51"/>
      <c r="AM909" s="51"/>
      <c r="AN909" s="51"/>
      <c r="AO909" s="52"/>
      <c r="AP909" s="52"/>
      <c r="AQ909" s="52"/>
      <c r="AR909" s="51"/>
      <c r="AS909" s="51"/>
      <c r="AT909" s="51"/>
      <c r="AU909" s="52"/>
      <c r="AV909" s="52"/>
      <c r="AW909" s="52"/>
    </row>
    <row r="910" spans="1:49" ht="13" x14ac:dyDescent="0.3">
      <c r="A910" s="23">
        <f>'4JSON'!A904</f>
        <v>53120</v>
      </c>
      <c r="B910" s="20" t="str">
        <f>'4JSON'!B904</f>
        <v>Dance Teachers</v>
      </c>
      <c r="C910" s="24" t="str">
        <f>UPPER('4JSON'!D904)</f>
        <v>DMI</v>
      </c>
      <c r="D910" s="24"/>
      <c r="E910" s="24"/>
      <c r="F910" s="24"/>
      <c r="G910" s="24"/>
      <c r="H910" s="24"/>
      <c r="I910" s="24"/>
      <c r="J910" s="24"/>
      <c r="K910" s="24"/>
      <c r="L910" s="24"/>
      <c r="M910" s="53"/>
      <c r="N910" s="56"/>
      <c r="P910" s="51"/>
      <c r="Q910" s="51"/>
      <c r="S910" s="51"/>
      <c r="T910" s="51"/>
      <c r="AF910" s="51"/>
      <c r="AG910" s="51"/>
      <c r="AH910" s="51"/>
      <c r="AI910" s="52"/>
      <c r="AJ910" s="52"/>
      <c r="AK910" s="52"/>
      <c r="AL910" s="51"/>
      <c r="AM910" s="51"/>
      <c r="AN910" s="51"/>
      <c r="AO910" s="52"/>
      <c r="AP910" s="52"/>
      <c r="AQ910" s="52"/>
      <c r="AR910" s="51"/>
      <c r="AS910" s="51"/>
      <c r="AT910" s="51"/>
      <c r="AU910" s="52"/>
      <c r="AV910" s="52"/>
      <c r="AW910" s="52"/>
    </row>
    <row r="911" spans="1:49" ht="13" x14ac:dyDescent="0.3">
      <c r="A911" s="23">
        <f>'4JSON'!A905</f>
        <v>82030</v>
      </c>
      <c r="B911" s="20" t="str">
        <f>'4JSON'!B905</f>
        <v>Farm Supervisors</v>
      </c>
      <c r="C911" s="24" t="str">
        <f>UPPER('4JSON'!D905)</f>
        <v>DMI</v>
      </c>
      <c r="D911" s="24"/>
      <c r="E911" s="24"/>
      <c r="F911" s="24"/>
      <c r="G911" s="24"/>
      <c r="H911" s="24"/>
      <c r="I911" s="24"/>
      <c r="J911" s="24"/>
      <c r="K911" s="24"/>
      <c r="L911" s="24"/>
      <c r="M911" s="53"/>
      <c r="N911" s="56"/>
      <c r="P911" s="51"/>
      <c r="Q911" s="51"/>
      <c r="S911" s="51"/>
      <c r="T911" s="51"/>
      <c r="AF911" s="51"/>
      <c r="AG911" s="51"/>
      <c r="AH911" s="51"/>
      <c r="AI911" s="52"/>
      <c r="AJ911" s="52"/>
      <c r="AK911" s="52"/>
      <c r="AL911" s="51"/>
      <c r="AM911" s="51"/>
      <c r="AN911" s="51"/>
      <c r="AO911" s="52"/>
      <c r="AP911" s="52"/>
      <c r="AQ911" s="52"/>
      <c r="AR911" s="51"/>
      <c r="AS911" s="51"/>
      <c r="AT911" s="51"/>
      <c r="AU911" s="52"/>
      <c r="AV911" s="52"/>
      <c r="AW911" s="52"/>
    </row>
    <row r="912" spans="1:49" ht="13" x14ac:dyDescent="0.3">
      <c r="A912" s="23">
        <f>'4JSON'!A906</f>
        <v>50011</v>
      </c>
      <c r="B912" s="20" t="str">
        <f>'4JSON'!B906</f>
        <v>Managers - Publishing, Motion Pictures, Broadcasting and Performing Arts</v>
      </c>
      <c r="C912" s="24" t="str">
        <f>UPPER('4JSON'!D906)</f>
        <v>DMI</v>
      </c>
      <c r="D912" s="24"/>
      <c r="E912" s="24"/>
      <c r="F912" s="24"/>
      <c r="G912" s="24"/>
      <c r="H912" s="24"/>
      <c r="I912" s="24"/>
      <c r="J912" s="24"/>
      <c r="K912" s="24"/>
      <c r="L912" s="24"/>
      <c r="M912" s="53"/>
      <c r="N912" s="56"/>
      <c r="P912" s="51"/>
      <c r="Q912" s="51"/>
      <c r="S912" s="51"/>
      <c r="T912" s="51"/>
      <c r="AF912" s="51"/>
      <c r="AG912" s="51"/>
      <c r="AH912" s="51"/>
      <c r="AI912" s="52"/>
      <c r="AJ912" s="52"/>
      <c r="AK912" s="52"/>
      <c r="AL912" s="51"/>
      <c r="AM912" s="51"/>
      <c r="AN912" s="51"/>
      <c r="AO912" s="52"/>
      <c r="AP912" s="52"/>
      <c r="AQ912" s="52"/>
      <c r="AR912" s="51"/>
      <c r="AS912" s="51"/>
      <c r="AT912" s="51"/>
      <c r="AU912" s="52"/>
      <c r="AV912" s="52"/>
      <c r="AW912" s="52"/>
    </row>
    <row r="913" spans="1:49" ht="13" x14ac:dyDescent="0.3">
      <c r="A913" s="23">
        <f>'4JSON'!A907</f>
        <v>60020</v>
      </c>
      <c r="B913" s="20" t="str">
        <f>'4JSON'!B907</f>
        <v>Retail Trade Managers</v>
      </c>
      <c r="C913" s="24" t="str">
        <f>UPPER('4JSON'!D907)</f>
        <v>DMI</v>
      </c>
      <c r="D913" s="24"/>
      <c r="E913" s="24"/>
      <c r="F913" s="24"/>
      <c r="G913" s="24"/>
      <c r="H913" s="24"/>
      <c r="I913" s="24"/>
      <c r="J913" s="24"/>
      <c r="K913" s="24"/>
      <c r="L913" s="24"/>
      <c r="M913" s="53"/>
      <c r="N913" s="56"/>
      <c r="P913" s="51"/>
      <c r="Q913" s="51"/>
      <c r="S913" s="51"/>
      <c r="T913" s="51"/>
      <c r="AF913" s="51"/>
      <c r="AG913" s="51"/>
      <c r="AH913" s="51"/>
      <c r="AI913" s="52"/>
      <c r="AJ913" s="52"/>
      <c r="AK913" s="52"/>
      <c r="AL913" s="51"/>
      <c r="AM913" s="51"/>
      <c r="AN913" s="51"/>
      <c r="AO913" s="52"/>
      <c r="AP913" s="52"/>
      <c r="AQ913" s="52"/>
      <c r="AR913" s="51"/>
      <c r="AS913" s="51"/>
      <c r="AT913" s="51"/>
      <c r="AU913" s="52"/>
      <c r="AV913" s="52"/>
      <c r="AW913" s="52"/>
    </row>
    <row r="914" spans="1:49" ht="13" x14ac:dyDescent="0.3">
      <c r="A914" s="23">
        <f>'4JSON'!A908</f>
        <v>51122</v>
      </c>
      <c r="B914" s="20" t="str">
        <f>'4JSON'!B908</f>
        <v>Teachers of Music or Voice</v>
      </c>
      <c r="C914" s="24" t="str">
        <f>UPPER('4JSON'!D908)</f>
        <v>DMI</v>
      </c>
      <c r="D914" s="24"/>
      <c r="E914" s="24"/>
      <c r="F914" s="24"/>
      <c r="G914" s="24"/>
      <c r="H914" s="24"/>
      <c r="I914" s="24"/>
      <c r="J914" s="24"/>
      <c r="K914" s="24"/>
      <c r="L914" s="24"/>
      <c r="M914" s="53"/>
      <c r="N914" s="56"/>
      <c r="P914" s="51"/>
      <c r="Q914" s="51"/>
      <c r="S914" s="51"/>
      <c r="T914" s="51"/>
      <c r="AF914" s="51"/>
      <c r="AG914" s="51"/>
      <c r="AH914" s="51"/>
      <c r="AI914" s="52"/>
      <c r="AJ914" s="52"/>
      <c r="AK914" s="52"/>
      <c r="AL914" s="51"/>
      <c r="AM914" s="51"/>
      <c r="AN914" s="51"/>
      <c r="AO914" s="52"/>
      <c r="AP914" s="52"/>
      <c r="AQ914" s="52"/>
      <c r="AR914" s="51"/>
      <c r="AS914" s="51"/>
      <c r="AT914" s="51"/>
      <c r="AU914" s="52"/>
      <c r="AV914" s="52"/>
      <c r="AW914" s="52"/>
    </row>
    <row r="915" spans="1:49" ht="13" x14ac:dyDescent="0.3">
      <c r="A915" s="23">
        <f>'4JSON'!A909</f>
        <v>51121</v>
      </c>
      <c r="B915" s="20" t="str">
        <f>'4JSON'!B909</f>
        <v>Conductors</v>
      </c>
      <c r="C915" s="24" t="str">
        <f>UPPER('4JSON'!D909)</f>
        <v>DIM</v>
      </c>
      <c r="D915" s="24"/>
      <c r="E915" s="24"/>
      <c r="F915" s="24"/>
      <c r="G915" s="24"/>
      <c r="H915" s="24"/>
      <c r="I915" s="24"/>
      <c r="J915" s="24"/>
      <c r="K915" s="24"/>
      <c r="L915" s="24"/>
      <c r="M915" s="53"/>
      <c r="N915" s="56"/>
      <c r="P915" s="51"/>
      <c r="Q915" s="51"/>
      <c r="S915" s="51"/>
      <c r="T915" s="51"/>
      <c r="AF915" s="51"/>
      <c r="AG915" s="51"/>
      <c r="AH915" s="51"/>
      <c r="AI915" s="52"/>
      <c r="AJ915" s="52"/>
      <c r="AK915" s="52"/>
      <c r="AL915" s="51"/>
      <c r="AM915" s="51"/>
      <c r="AN915" s="51"/>
      <c r="AO915" s="52"/>
      <c r="AP915" s="52"/>
      <c r="AQ915" s="52"/>
      <c r="AR915" s="51"/>
      <c r="AS915" s="51"/>
      <c r="AT915" s="51"/>
      <c r="AU915" s="52"/>
      <c r="AV915" s="52"/>
      <c r="AW915" s="52"/>
    </row>
    <row r="916" spans="1:49" ht="13" x14ac:dyDescent="0.3">
      <c r="A916" s="23">
        <f>'4JSON'!A910</f>
        <v>90011</v>
      </c>
      <c r="B916" s="20" t="str">
        <f>'4JSON'!B910</f>
        <v>Electrical Power Distribution Managers</v>
      </c>
      <c r="C916" s="24" t="str">
        <f>UPPER('4JSON'!D910)</f>
        <v>DIM</v>
      </c>
      <c r="D916" s="24"/>
      <c r="E916" s="24"/>
      <c r="F916" s="24"/>
      <c r="G916" s="24"/>
      <c r="H916" s="24"/>
      <c r="I916" s="24"/>
      <c r="J916" s="24"/>
      <c r="K916" s="24"/>
      <c r="L916" s="24"/>
      <c r="M916" s="53"/>
      <c r="N916" s="56"/>
      <c r="P916" s="51"/>
      <c r="Q916" s="51"/>
      <c r="S916" s="51"/>
      <c r="T916" s="51"/>
      <c r="AF916" s="51"/>
      <c r="AG916" s="51"/>
      <c r="AH916" s="51"/>
      <c r="AI916" s="52"/>
      <c r="AJ916" s="52"/>
      <c r="AK916" s="52"/>
      <c r="AL916" s="51"/>
      <c r="AM916" s="51"/>
      <c r="AN916" s="51"/>
      <c r="AO916" s="52"/>
      <c r="AP916" s="52"/>
      <c r="AQ916" s="52"/>
      <c r="AR916" s="51"/>
      <c r="AS916" s="51"/>
      <c r="AT916" s="51"/>
      <c r="AU916" s="52"/>
      <c r="AV916" s="52"/>
      <c r="AW916" s="52"/>
    </row>
    <row r="917" spans="1:49" ht="13" x14ac:dyDescent="0.3">
      <c r="A917" s="23">
        <f>'4JSON'!A911</f>
        <v>40011</v>
      </c>
      <c r="B917" s="20" t="str">
        <f>'4JSON'!B911</f>
        <v>Government Managers - Economic Analysis, Policy Development and Program Administration</v>
      </c>
      <c r="C917" s="24" t="str">
        <f>UPPER('4JSON'!D911)</f>
        <v>DIM</v>
      </c>
      <c r="D917" s="24"/>
      <c r="E917" s="24"/>
      <c r="F917" s="24"/>
      <c r="G917" s="24"/>
      <c r="H917" s="24"/>
      <c r="I917" s="24"/>
      <c r="J917" s="24"/>
      <c r="K917" s="24"/>
      <c r="L917" s="24"/>
      <c r="M917" s="53"/>
      <c r="N917" s="56"/>
      <c r="P917" s="51"/>
      <c r="Q917" s="51"/>
      <c r="S917" s="51"/>
      <c r="T917" s="51"/>
      <c r="AF917" s="51"/>
      <c r="AG917" s="51"/>
      <c r="AH917" s="51"/>
      <c r="AI917" s="52"/>
      <c r="AJ917" s="52"/>
      <c r="AK917" s="52"/>
      <c r="AL917" s="51"/>
      <c r="AM917" s="51"/>
      <c r="AN917" s="51"/>
      <c r="AO917" s="52"/>
      <c r="AP917" s="52"/>
      <c r="AQ917" s="52"/>
      <c r="AR917" s="51"/>
      <c r="AS917" s="51"/>
      <c r="AT917" s="51"/>
      <c r="AU917" s="52"/>
      <c r="AV917" s="52"/>
      <c r="AW917" s="52"/>
    </row>
    <row r="918" spans="1:49" ht="13" x14ac:dyDescent="0.3">
      <c r="A918" s="23">
        <f>'4JSON'!A912</f>
        <v>40012</v>
      </c>
      <c r="B918" s="20" t="str">
        <f>'4JSON'!B912</f>
        <v>Government Managers - Education Policy Development and Program Administration</v>
      </c>
      <c r="C918" s="24" t="str">
        <f>UPPER('4JSON'!D912)</f>
        <v>DIM</v>
      </c>
      <c r="D918" s="24"/>
      <c r="E918" s="24"/>
      <c r="F918" s="24"/>
      <c r="G918" s="24"/>
      <c r="H918" s="24"/>
      <c r="I918" s="24"/>
      <c r="J918" s="24"/>
      <c r="K918" s="24"/>
      <c r="L918" s="24"/>
      <c r="M918" s="53"/>
      <c r="N918" s="56"/>
      <c r="P918" s="51"/>
      <c r="Q918" s="51"/>
      <c r="S918" s="51"/>
      <c r="T918" s="51"/>
      <c r="AF918" s="51"/>
      <c r="AG918" s="51"/>
      <c r="AH918" s="51"/>
      <c r="AI918" s="52"/>
      <c r="AJ918" s="52"/>
      <c r="AK918" s="52"/>
      <c r="AL918" s="51"/>
      <c r="AM918" s="51"/>
      <c r="AN918" s="51"/>
      <c r="AO918" s="52"/>
      <c r="AP918" s="52"/>
      <c r="AQ918" s="52"/>
      <c r="AR918" s="51"/>
      <c r="AS918" s="51"/>
      <c r="AT918" s="51"/>
      <c r="AU918" s="52"/>
      <c r="AV918" s="52"/>
      <c r="AW918" s="52"/>
    </row>
    <row r="919" spans="1:49" ht="13" x14ac:dyDescent="0.3">
      <c r="A919" s="23">
        <f>'4JSON'!A913</f>
        <v>40010</v>
      </c>
      <c r="B919" s="20" t="str">
        <f>'4JSON'!B913</f>
        <v>Government Managers - Health and Social Policy Development and Program Administration</v>
      </c>
      <c r="C919" s="24" t="str">
        <f>UPPER('4JSON'!D913)</f>
        <v>DIM</v>
      </c>
      <c r="D919" s="24"/>
      <c r="E919" s="24"/>
      <c r="F919" s="24"/>
      <c r="G919" s="24"/>
      <c r="H919" s="24"/>
      <c r="I919" s="24"/>
      <c r="J919" s="24"/>
      <c r="K919" s="24"/>
      <c r="L919" s="24"/>
      <c r="M919" s="53"/>
      <c r="N919" s="56"/>
      <c r="P919" s="51"/>
      <c r="Q919" s="51"/>
      <c r="S919" s="51"/>
      <c r="T919" s="51"/>
      <c r="AF919" s="51"/>
      <c r="AG919" s="51"/>
      <c r="AH919" s="51"/>
      <c r="AI919" s="52"/>
      <c r="AJ919" s="52"/>
      <c r="AK919" s="52"/>
      <c r="AL919" s="51"/>
      <c r="AM919" s="51"/>
      <c r="AN919" s="51"/>
      <c r="AO919" s="52"/>
      <c r="AP919" s="52"/>
      <c r="AQ919" s="52"/>
      <c r="AR919" s="51"/>
      <c r="AS919" s="51"/>
      <c r="AT919" s="51"/>
      <c r="AU919" s="52"/>
      <c r="AV919" s="52"/>
      <c r="AW919" s="52"/>
    </row>
    <row r="920" spans="1:49" ht="13" x14ac:dyDescent="0.3">
      <c r="A920" s="23">
        <f>'4JSON'!A914</f>
        <v>90010</v>
      </c>
      <c r="B920" s="20" t="str">
        <f>'4JSON'!B914</f>
        <v>Manufacturing Managers</v>
      </c>
      <c r="C920" s="24" t="str">
        <f>UPPER('4JSON'!D914)</f>
        <v>DIM</v>
      </c>
      <c r="D920" s="24"/>
      <c r="E920" s="24"/>
      <c r="F920" s="24"/>
      <c r="G920" s="24"/>
      <c r="H920" s="24"/>
      <c r="I920" s="24"/>
      <c r="J920" s="24"/>
      <c r="K920" s="24"/>
      <c r="L920" s="24"/>
      <c r="M920" s="53"/>
      <c r="N920" s="56"/>
      <c r="P920" s="51"/>
      <c r="Q920" s="51"/>
      <c r="S920" s="51"/>
      <c r="T920" s="51"/>
      <c r="AF920" s="51"/>
      <c r="AG920" s="51"/>
      <c r="AH920" s="51"/>
      <c r="AI920" s="52"/>
      <c r="AJ920" s="52"/>
      <c r="AK920" s="52"/>
      <c r="AL920" s="51"/>
      <c r="AM920" s="51"/>
      <c r="AN920" s="51"/>
      <c r="AO920" s="52"/>
      <c r="AP920" s="52"/>
      <c r="AQ920" s="52"/>
      <c r="AR920" s="51"/>
      <c r="AS920" s="51"/>
      <c r="AT920" s="51"/>
      <c r="AU920" s="52"/>
      <c r="AV920" s="52"/>
      <c r="AW920" s="52"/>
    </row>
    <row r="921" spans="1:49" ht="13" x14ac:dyDescent="0.3">
      <c r="A921" s="23">
        <f>'4JSON'!A915</f>
        <v>90011</v>
      </c>
      <c r="B921" s="20" t="str">
        <f>'4JSON'!B915</f>
        <v>Natural Gas Supply Managers</v>
      </c>
      <c r="C921" s="24" t="str">
        <f>UPPER('4JSON'!D915)</f>
        <v>DIM</v>
      </c>
      <c r="D921" s="24"/>
      <c r="E921" s="24"/>
      <c r="F921" s="24"/>
      <c r="G921" s="24"/>
      <c r="H921" s="24"/>
      <c r="I921" s="24"/>
      <c r="J921" s="24"/>
      <c r="K921" s="24"/>
      <c r="L921" s="24"/>
      <c r="M921" s="53"/>
      <c r="N921" s="56"/>
      <c r="P921" s="51"/>
      <c r="Q921" s="51"/>
      <c r="S921" s="51"/>
      <c r="T921" s="51"/>
      <c r="AF921" s="51"/>
      <c r="AG921" s="51"/>
      <c r="AH921" s="51"/>
      <c r="AI921" s="52"/>
      <c r="AJ921" s="52"/>
      <c r="AK921" s="52"/>
      <c r="AL921" s="51"/>
      <c r="AM921" s="51"/>
      <c r="AN921" s="51"/>
      <c r="AO921" s="52"/>
      <c r="AP921" s="52"/>
      <c r="AQ921" s="52"/>
      <c r="AR921" s="51"/>
      <c r="AS921" s="51"/>
      <c r="AT921" s="51"/>
      <c r="AU921" s="52"/>
      <c r="AV921" s="52"/>
      <c r="AW921" s="52"/>
    </row>
    <row r="922" spans="1:49" ht="13" x14ac:dyDescent="0.3">
      <c r="A922" s="23">
        <f>'4JSON'!A916</f>
        <v>40019</v>
      </c>
      <c r="B922" s="20" t="str">
        <f>'4JSON'!B916</f>
        <v>Other Managers in Public Administration</v>
      </c>
      <c r="C922" s="24" t="str">
        <f>UPPER('4JSON'!D916)</f>
        <v>DIM</v>
      </c>
      <c r="D922" s="24"/>
      <c r="E922" s="24"/>
      <c r="F922" s="24"/>
      <c r="G922" s="24"/>
      <c r="H922" s="24"/>
      <c r="I922" s="24"/>
      <c r="J922" s="24"/>
      <c r="K922" s="24"/>
      <c r="L922" s="24"/>
      <c r="M922" s="53"/>
      <c r="N922" s="56"/>
      <c r="P922" s="51"/>
      <c r="Q922" s="51"/>
      <c r="S922" s="51"/>
      <c r="T922" s="51"/>
      <c r="AF922" s="51"/>
      <c r="AG922" s="51"/>
      <c r="AH922" s="51"/>
      <c r="AI922" s="52"/>
      <c r="AJ922" s="52"/>
      <c r="AK922" s="52"/>
      <c r="AL922" s="51"/>
      <c r="AM922" s="51"/>
      <c r="AN922" s="51"/>
      <c r="AO922" s="52"/>
      <c r="AP922" s="52"/>
      <c r="AQ922" s="52"/>
      <c r="AR922" s="51"/>
      <c r="AS922" s="51"/>
      <c r="AT922" s="51"/>
      <c r="AU922" s="52"/>
      <c r="AV922" s="52"/>
      <c r="AW922" s="52"/>
    </row>
    <row r="923" spans="1:49" ht="13" x14ac:dyDescent="0.3">
      <c r="A923" s="23">
        <f>'4JSON'!A917</f>
        <v>90011</v>
      </c>
      <c r="B923" s="20" t="str">
        <f>'4JSON'!B917</f>
        <v>Petroleum Product Distribution Managers</v>
      </c>
      <c r="C923" s="24" t="str">
        <f>UPPER('4JSON'!D917)</f>
        <v>DIM</v>
      </c>
      <c r="D923" s="24"/>
      <c r="E923" s="24"/>
      <c r="F923" s="24"/>
      <c r="G923" s="24"/>
      <c r="H923" s="24"/>
      <c r="I923" s="24"/>
      <c r="J923" s="24"/>
      <c r="K923" s="24"/>
      <c r="L923" s="24"/>
      <c r="M923" s="53"/>
      <c r="N923" s="56"/>
      <c r="P923" s="51"/>
      <c r="Q923" s="51"/>
      <c r="S923" s="51"/>
      <c r="T923" s="51"/>
      <c r="AF923" s="51"/>
      <c r="AG923" s="51"/>
      <c r="AH923" s="51"/>
      <c r="AI923" s="52"/>
      <c r="AJ923" s="52"/>
      <c r="AK923" s="52"/>
      <c r="AL923" s="51"/>
      <c r="AM923" s="51"/>
      <c r="AN923" s="51"/>
      <c r="AO923" s="52"/>
      <c r="AP923" s="52"/>
      <c r="AQ923" s="52"/>
      <c r="AR923" s="51"/>
      <c r="AS923" s="51"/>
      <c r="AT923" s="51"/>
      <c r="AU923" s="52"/>
      <c r="AV923" s="52"/>
      <c r="AW923" s="52"/>
    </row>
    <row r="924" spans="1:49" ht="13" x14ac:dyDescent="0.3">
      <c r="A924" s="23">
        <f>'4JSON'!A918</f>
        <v>12013</v>
      </c>
      <c r="B924" s="20" t="str">
        <f>'4JSON'!B918</f>
        <v>Primary Production Managers (Except Agriculture)</v>
      </c>
      <c r="C924" s="24" t="str">
        <f>UPPER('4JSON'!D918)</f>
        <v>DIM</v>
      </c>
      <c r="D924" s="24"/>
      <c r="E924" s="24"/>
      <c r="F924" s="24"/>
      <c r="G924" s="24"/>
      <c r="H924" s="24"/>
      <c r="I924" s="24"/>
      <c r="J924" s="24"/>
      <c r="K924" s="24"/>
      <c r="L924" s="24"/>
      <c r="M924" s="53"/>
      <c r="N924" s="56"/>
      <c r="P924" s="51"/>
      <c r="Q924" s="51"/>
      <c r="S924" s="51"/>
      <c r="T924" s="51"/>
      <c r="AF924" s="51"/>
      <c r="AG924" s="51"/>
      <c r="AH924" s="51"/>
      <c r="AI924" s="52"/>
      <c r="AJ924" s="52"/>
      <c r="AK924" s="52"/>
      <c r="AL924" s="51"/>
      <c r="AM924" s="51"/>
      <c r="AN924" s="51"/>
      <c r="AO924" s="52"/>
      <c r="AP924" s="52"/>
      <c r="AQ924" s="52"/>
      <c r="AR924" s="51"/>
      <c r="AS924" s="51"/>
      <c r="AT924" s="51"/>
      <c r="AU924" s="52"/>
      <c r="AV924" s="52"/>
      <c r="AW924" s="52"/>
    </row>
    <row r="925" spans="1:49" ht="13" x14ac:dyDescent="0.3">
      <c r="A925" s="23">
        <f>'4JSON'!A919</f>
        <v>90011</v>
      </c>
      <c r="B925" s="20" t="str">
        <f>'4JSON'!B919</f>
        <v>Waste Systems Managers</v>
      </c>
      <c r="C925" s="24" t="str">
        <f>UPPER('4JSON'!D919)</f>
        <v>DIM</v>
      </c>
      <c r="D925" s="24"/>
      <c r="E925" s="24"/>
      <c r="F925" s="24"/>
      <c r="G925" s="24"/>
      <c r="H925" s="24"/>
      <c r="I925" s="24"/>
      <c r="J925" s="24"/>
      <c r="K925" s="24"/>
      <c r="L925" s="24"/>
      <c r="M925" s="53"/>
      <c r="N925" s="56"/>
      <c r="P925" s="51"/>
      <c r="Q925" s="51"/>
      <c r="S925" s="51"/>
      <c r="T925" s="51"/>
      <c r="AF925" s="51"/>
      <c r="AG925" s="51"/>
      <c r="AH925" s="51"/>
      <c r="AI925" s="52"/>
      <c r="AJ925" s="52"/>
      <c r="AK925" s="52"/>
      <c r="AL925" s="51"/>
      <c r="AM925" s="51"/>
      <c r="AN925" s="51"/>
      <c r="AO925" s="52"/>
      <c r="AP925" s="52"/>
      <c r="AQ925" s="52"/>
      <c r="AR925" s="51"/>
      <c r="AS925" s="51"/>
      <c r="AT925" s="51"/>
      <c r="AU925" s="52"/>
      <c r="AV925" s="52"/>
      <c r="AW925" s="52"/>
    </row>
    <row r="926" spans="1:49" ht="13" x14ac:dyDescent="0.3">
      <c r="A926" s="23">
        <f>'4JSON'!A920</f>
        <v>90011</v>
      </c>
      <c r="B926" s="20" t="str">
        <f>'4JSON'!B920</f>
        <v>Water Pollution Control Managers</v>
      </c>
      <c r="C926" s="24" t="str">
        <f>UPPER('4JSON'!D920)</f>
        <v>DIM</v>
      </c>
      <c r="D926" s="24"/>
      <c r="E926" s="24"/>
      <c r="F926" s="24"/>
      <c r="G926" s="24"/>
      <c r="H926" s="24"/>
      <c r="I926" s="24"/>
      <c r="J926" s="24"/>
      <c r="K926" s="24"/>
      <c r="L926" s="24"/>
      <c r="M926" s="53"/>
      <c r="N926" s="56"/>
      <c r="P926" s="51"/>
      <c r="Q926" s="51"/>
      <c r="S926" s="51"/>
      <c r="T926" s="51"/>
      <c r="AF926" s="51"/>
      <c r="AG926" s="51"/>
      <c r="AH926" s="51"/>
      <c r="AI926" s="52"/>
      <c r="AJ926" s="52"/>
      <c r="AK926" s="52"/>
      <c r="AL926" s="51"/>
      <c r="AM926" s="51"/>
      <c r="AN926" s="51"/>
      <c r="AO926" s="52"/>
      <c r="AP926" s="52"/>
      <c r="AQ926" s="52"/>
      <c r="AR926" s="51"/>
      <c r="AS926" s="51"/>
      <c r="AT926" s="51"/>
      <c r="AU926" s="52"/>
      <c r="AV926" s="52"/>
      <c r="AW926" s="52"/>
    </row>
    <row r="927" spans="1:49" ht="13" x14ac:dyDescent="0.3">
      <c r="A927" s="23">
        <f>'4JSON'!A921</f>
        <v>90011</v>
      </c>
      <c r="B927" s="20" t="str">
        <f>'4JSON'!B921</f>
        <v>Water Supply Managers</v>
      </c>
      <c r="C927" s="24" t="str">
        <f>UPPER('4JSON'!D921)</f>
        <v>DIM</v>
      </c>
      <c r="D927" s="24"/>
      <c r="E927" s="24"/>
      <c r="F927" s="24"/>
      <c r="G927" s="24"/>
      <c r="H927" s="24"/>
      <c r="I927" s="24"/>
      <c r="J927" s="24"/>
      <c r="K927" s="24"/>
      <c r="L927" s="24"/>
      <c r="M927" s="53"/>
      <c r="N927" s="56"/>
      <c r="P927" s="51"/>
      <c r="Q927" s="51"/>
      <c r="S927" s="51"/>
      <c r="T927" s="51"/>
      <c r="AF927" s="51"/>
      <c r="AG927" s="51"/>
      <c r="AH927" s="51"/>
      <c r="AI927" s="52"/>
      <c r="AJ927" s="52"/>
      <c r="AK927" s="52"/>
      <c r="AL927" s="51"/>
      <c r="AM927" s="51"/>
      <c r="AN927" s="51"/>
      <c r="AO927" s="52"/>
      <c r="AP927" s="52"/>
      <c r="AQ927" s="52"/>
      <c r="AR927" s="51"/>
      <c r="AS927" s="51"/>
      <c r="AT927" s="51"/>
      <c r="AU927" s="52"/>
      <c r="AV927" s="52"/>
      <c r="AW927" s="52"/>
    </row>
    <row r="928" spans="1:49" ht="13" x14ac:dyDescent="0.3">
      <c r="A928" s="23">
        <f>'4JSON'!A922</f>
        <v>51121</v>
      </c>
      <c r="B928" s="20" t="str">
        <f>'4JSON'!B922</f>
        <v>Arrangers</v>
      </c>
      <c r="C928" s="24" t="str">
        <f>UPPER('4JSON'!D922)</f>
        <v>DIM</v>
      </c>
      <c r="D928" s="24"/>
      <c r="E928" s="24"/>
      <c r="F928" s="24"/>
      <c r="G928" s="24"/>
      <c r="H928" s="24"/>
      <c r="I928" s="24"/>
      <c r="J928" s="24"/>
      <c r="K928" s="24"/>
      <c r="L928" s="24"/>
      <c r="M928" s="53"/>
      <c r="N928" s="56"/>
      <c r="P928" s="51"/>
      <c r="Q928" s="51"/>
      <c r="S928" s="51"/>
      <c r="T928" s="51"/>
      <c r="AF928" s="51"/>
      <c r="AG928" s="51"/>
      <c r="AH928" s="51"/>
      <c r="AI928" s="52"/>
      <c r="AJ928" s="52"/>
      <c r="AK928" s="52"/>
      <c r="AL928" s="51"/>
      <c r="AM928" s="51"/>
      <c r="AN928" s="51"/>
      <c r="AO928" s="52"/>
      <c r="AP928" s="52"/>
      <c r="AQ928" s="52"/>
      <c r="AR928" s="51"/>
      <c r="AS928" s="51"/>
      <c r="AT928" s="51"/>
      <c r="AU928" s="52"/>
      <c r="AV928" s="52"/>
      <c r="AW928" s="52"/>
    </row>
    <row r="929" spans="1:49" ht="13" x14ac:dyDescent="0.3">
      <c r="A929" s="23">
        <f>'4JSON'!A923</f>
        <v>51101</v>
      </c>
      <c r="B929" s="20" t="str">
        <f>'4JSON'!B923</f>
        <v>Conservators</v>
      </c>
      <c r="C929" s="24" t="str">
        <f>UPPER('4JSON'!D923)</f>
        <v>DIM</v>
      </c>
      <c r="D929" s="24"/>
      <c r="E929" s="24"/>
      <c r="F929" s="24"/>
      <c r="G929" s="24"/>
      <c r="H929" s="24"/>
      <c r="I929" s="24"/>
      <c r="J929" s="24"/>
      <c r="K929" s="24"/>
      <c r="L929" s="24"/>
      <c r="M929" s="53"/>
      <c r="N929" s="56"/>
      <c r="P929" s="51"/>
      <c r="Q929" s="51"/>
      <c r="S929" s="51"/>
      <c r="T929" s="51"/>
      <c r="AF929" s="51"/>
      <c r="AG929" s="51"/>
      <c r="AH929" s="51"/>
      <c r="AI929" s="52"/>
      <c r="AJ929" s="52"/>
      <c r="AK929" s="52"/>
      <c r="AL929" s="51"/>
      <c r="AM929" s="51"/>
      <c r="AN929" s="51"/>
      <c r="AO929" s="52"/>
      <c r="AP929" s="52"/>
      <c r="AQ929" s="52"/>
      <c r="AR929" s="51"/>
      <c r="AS929" s="51"/>
      <c r="AT929" s="51"/>
      <c r="AU929" s="52"/>
      <c r="AV929" s="52"/>
      <c r="AW929" s="52"/>
    </row>
    <row r="930" spans="1:49" ht="13" x14ac:dyDescent="0.3">
      <c r="A930" s="23">
        <f>'4JSON'!A924</f>
        <v>92012</v>
      </c>
      <c r="B930" s="20" t="str">
        <f>'4JSON'!B924</f>
        <v>Supervisors, Food, Beverage and Tobacco Processing</v>
      </c>
      <c r="C930" s="24" t="str">
        <f>UPPER('4JSON'!D924)</f>
        <v>DIM</v>
      </c>
      <c r="D930" s="24"/>
      <c r="E930" s="24"/>
      <c r="F930" s="24"/>
      <c r="G930" s="24"/>
      <c r="H930" s="24"/>
      <c r="I930" s="24"/>
      <c r="J930" s="24"/>
      <c r="K930" s="24"/>
      <c r="L930" s="24"/>
      <c r="M930" s="53"/>
      <c r="N930" s="56"/>
      <c r="P930" s="51"/>
      <c r="Q930" s="51"/>
      <c r="S930" s="51"/>
      <c r="T930" s="51"/>
      <c r="AF930" s="51"/>
      <c r="AG930" s="51"/>
      <c r="AH930" s="51"/>
      <c r="AI930" s="52"/>
      <c r="AJ930" s="52"/>
      <c r="AK930" s="52"/>
      <c r="AL930" s="51"/>
      <c r="AM930" s="51"/>
      <c r="AN930" s="51"/>
      <c r="AO930" s="52"/>
      <c r="AP930" s="52"/>
      <c r="AQ930" s="52"/>
      <c r="AR930" s="51"/>
      <c r="AS930" s="51"/>
      <c r="AT930" s="51"/>
      <c r="AU930" s="52"/>
      <c r="AV930" s="52"/>
      <c r="AW930" s="52"/>
    </row>
  </sheetData>
  <mergeCells count="2">
    <mergeCell ref="P6:Q6"/>
    <mergeCell ref="S6:T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6328125" defaultRowHeight="15" customHeight="1" x14ac:dyDescent="0.25"/>
  <cols>
    <col min="1" max="1" width="24.453125" customWidth="1"/>
    <col min="2" max="2" width="21.7265625" customWidth="1"/>
    <col min="3" max="6" width="12.6328125" customWidth="1"/>
  </cols>
  <sheetData>
    <row r="1" spans="1:26" ht="15.75" customHeight="1" x14ac:dyDescent="0.25"/>
    <row r="2" spans="1:26" ht="15.75" customHeight="1" x14ac:dyDescent="0.3">
      <c r="B2" s="57" t="s">
        <v>280</v>
      </c>
      <c r="C2" s="58">
        <v>4</v>
      </c>
      <c r="D2" s="58">
        <v>4</v>
      </c>
      <c r="E2" s="58">
        <v>4</v>
      </c>
      <c r="F2" s="58">
        <v>4</v>
      </c>
      <c r="G2" s="58">
        <v>4</v>
      </c>
      <c r="H2" s="58">
        <v>4</v>
      </c>
    </row>
    <row r="3" spans="1:26" ht="15.75" customHeight="1" x14ac:dyDescent="0.3">
      <c r="B3" s="57" t="s">
        <v>281</v>
      </c>
      <c r="C3" s="58">
        <v>13</v>
      </c>
      <c r="D3" s="58">
        <v>20</v>
      </c>
      <c r="E3" s="58">
        <v>4</v>
      </c>
      <c r="F3" s="58">
        <v>8</v>
      </c>
      <c r="G3" s="58">
        <v>11</v>
      </c>
      <c r="H3" s="58">
        <v>17</v>
      </c>
    </row>
    <row r="4" spans="1:26" ht="15.75" customHeight="1" x14ac:dyDescent="0.3">
      <c r="B4" s="57" t="s">
        <v>282</v>
      </c>
      <c r="C4" s="58">
        <f t="shared" ref="C4:I4" si="0">C2* 4- (C3-C2)</f>
        <v>7</v>
      </c>
      <c r="D4" s="58">
        <f t="shared" si="0"/>
        <v>0</v>
      </c>
      <c r="E4" s="58">
        <f t="shared" si="0"/>
        <v>16</v>
      </c>
      <c r="F4" s="58">
        <f t="shared" si="0"/>
        <v>12</v>
      </c>
      <c r="G4" s="58">
        <f t="shared" si="0"/>
        <v>9</v>
      </c>
      <c r="H4" s="58">
        <f t="shared" si="0"/>
        <v>3</v>
      </c>
      <c r="I4" s="58">
        <f t="shared" si="0"/>
        <v>0</v>
      </c>
    </row>
    <row r="5" spans="1:26" ht="15.75" customHeight="1" x14ac:dyDescent="0.3">
      <c r="A5" s="59"/>
      <c r="B5" s="59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</row>
    <row r="6" spans="1:26" ht="15.75" customHeight="1" x14ac:dyDescent="0.3">
      <c r="A6" s="61" t="s">
        <v>283</v>
      </c>
      <c r="B6" s="61" t="s">
        <v>284</v>
      </c>
      <c r="C6" s="24">
        <f t="shared" ref="C6:H6" si="1">(6-C3/C2)</f>
        <v>2.75</v>
      </c>
      <c r="D6" s="24">
        <f t="shared" si="1"/>
        <v>1</v>
      </c>
      <c r="E6" s="24">
        <f t="shared" si="1"/>
        <v>5</v>
      </c>
      <c r="F6" s="24">
        <f t="shared" si="1"/>
        <v>4</v>
      </c>
      <c r="G6" s="24">
        <f t="shared" si="1"/>
        <v>3.25</v>
      </c>
      <c r="H6" s="24">
        <f t="shared" si="1"/>
        <v>1.75</v>
      </c>
    </row>
    <row r="7" spans="1:26" ht="15.75" customHeight="1" x14ac:dyDescent="0.3">
      <c r="B7" s="61" t="s">
        <v>285</v>
      </c>
      <c r="C7" s="62">
        <f t="shared" ref="C7:H7" si="2">(C6-1)/4</f>
        <v>0.4375</v>
      </c>
      <c r="D7" s="62">
        <f t="shared" si="2"/>
        <v>0</v>
      </c>
      <c r="E7" s="62">
        <f t="shared" si="2"/>
        <v>1</v>
      </c>
      <c r="F7" s="62">
        <f t="shared" si="2"/>
        <v>0.75</v>
      </c>
      <c r="G7" s="62">
        <f t="shared" si="2"/>
        <v>0.5625</v>
      </c>
      <c r="H7" s="62">
        <f t="shared" si="2"/>
        <v>0.1875</v>
      </c>
    </row>
    <row r="8" spans="1:26" ht="15.75" customHeight="1" x14ac:dyDescent="0.3">
      <c r="B8" s="61" t="s">
        <v>286</v>
      </c>
      <c r="C8" s="24">
        <f t="shared" ref="C8:H8" si="3">ROUND((C7*100)/(100/4),0)+1</f>
        <v>3</v>
      </c>
      <c r="D8" s="24">
        <f t="shared" si="3"/>
        <v>1</v>
      </c>
      <c r="E8" s="24">
        <f t="shared" si="3"/>
        <v>5</v>
      </c>
      <c r="F8" s="24">
        <f t="shared" si="3"/>
        <v>4</v>
      </c>
      <c r="G8" s="24">
        <f t="shared" si="3"/>
        <v>3</v>
      </c>
      <c r="H8" s="24">
        <f t="shared" si="3"/>
        <v>2</v>
      </c>
    </row>
    <row r="9" spans="1:26" ht="15.75" customHeight="1" x14ac:dyDescent="0.3">
      <c r="B9" s="57"/>
    </row>
    <row r="10" spans="1:26" ht="15.75" customHeight="1" x14ac:dyDescent="0.3">
      <c r="A10" s="63" t="s">
        <v>287</v>
      </c>
      <c r="B10" s="64"/>
      <c r="C10" s="65">
        <f t="shared" ref="C10:H10" si="4">C4/C2</f>
        <v>1.75</v>
      </c>
      <c r="D10" s="65">
        <f t="shared" si="4"/>
        <v>0</v>
      </c>
      <c r="E10" s="65">
        <f t="shared" si="4"/>
        <v>4</v>
      </c>
      <c r="F10" s="65">
        <f t="shared" si="4"/>
        <v>3</v>
      </c>
      <c r="G10" s="65">
        <f t="shared" si="4"/>
        <v>2.25</v>
      </c>
      <c r="H10" s="65">
        <f t="shared" si="4"/>
        <v>0.75</v>
      </c>
    </row>
    <row r="11" spans="1:26" ht="15.75" customHeight="1" x14ac:dyDescent="0.3">
      <c r="B11" s="66" t="s">
        <v>288</v>
      </c>
      <c r="C11" s="67">
        <f t="shared" ref="C11:H11" si="5">C10/C2</f>
        <v>0.4375</v>
      </c>
      <c r="D11" s="67">
        <f t="shared" si="5"/>
        <v>0</v>
      </c>
      <c r="E11" s="67">
        <f t="shared" si="5"/>
        <v>1</v>
      </c>
      <c r="F11" s="67">
        <f t="shared" si="5"/>
        <v>0.75</v>
      </c>
      <c r="G11" s="67">
        <f t="shared" si="5"/>
        <v>0.5625</v>
      </c>
      <c r="H11" s="67">
        <f t="shared" si="5"/>
        <v>0.1875</v>
      </c>
    </row>
    <row r="12" spans="1:26" ht="15.75" customHeight="1" x14ac:dyDescent="0.3">
      <c r="B12" s="66" t="s">
        <v>289</v>
      </c>
      <c r="C12" s="65">
        <f t="shared" ref="C12:H12" si="6">ROUND(C11*4,0)+1</f>
        <v>3</v>
      </c>
      <c r="D12" s="65">
        <f t="shared" si="6"/>
        <v>1</v>
      </c>
      <c r="E12" s="65">
        <f t="shared" si="6"/>
        <v>5</v>
      </c>
      <c r="F12" s="65">
        <f t="shared" si="6"/>
        <v>4</v>
      </c>
      <c r="G12" s="65">
        <f t="shared" si="6"/>
        <v>3</v>
      </c>
      <c r="H12" s="65">
        <f t="shared" si="6"/>
        <v>2</v>
      </c>
    </row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>
      <c r="D16" s="51"/>
    </row>
    <row r="17" spans="4:4" ht="15.75" customHeight="1" x14ac:dyDescent="0.25">
      <c r="D17" s="51"/>
    </row>
    <row r="18" spans="4:4" ht="15.75" customHeight="1" x14ac:dyDescent="0.25">
      <c r="D18" s="51"/>
    </row>
    <row r="19" spans="4:4" ht="15.75" customHeight="1" x14ac:dyDescent="0.25">
      <c r="D19" s="51"/>
    </row>
    <row r="20" spans="4:4" ht="15.75" customHeight="1" x14ac:dyDescent="0.25">
      <c r="D20" s="51"/>
    </row>
    <row r="21" spans="4:4" ht="15.75" customHeight="1" x14ac:dyDescent="0.25">
      <c r="D21" s="51"/>
    </row>
    <row r="22" spans="4:4" ht="15.75" customHeight="1" x14ac:dyDescent="0.25">
      <c r="D22" s="51"/>
    </row>
    <row r="23" spans="4:4" ht="15.75" customHeight="1" x14ac:dyDescent="0.25">
      <c r="D23" s="51"/>
    </row>
    <row r="24" spans="4:4" ht="15.75" customHeight="1" x14ac:dyDescent="0.25">
      <c r="D24" s="51"/>
    </row>
    <row r="25" spans="4:4" ht="15.75" customHeight="1" x14ac:dyDescent="0.25">
      <c r="D25" s="51"/>
    </row>
    <row r="26" spans="4:4" ht="15.75" customHeight="1" x14ac:dyDescent="0.25">
      <c r="D26" s="51"/>
    </row>
    <row r="27" spans="4:4" ht="15.75" customHeight="1" x14ac:dyDescent="0.25">
      <c r="D27" s="51"/>
    </row>
    <row r="28" spans="4:4" ht="15.75" customHeight="1" x14ac:dyDescent="0.25">
      <c r="D28" s="51"/>
    </row>
    <row r="29" spans="4:4" ht="15.75" customHeight="1" x14ac:dyDescent="0.25">
      <c r="D29" s="51"/>
    </row>
    <row r="30" spans="4:4" ht="15.75" customHeight="1" x14ac:dyDescent="0.25">
      <c r="D30" s="51"/>
    </row>
    <row r="31" spans="4:4" ht="15.75" customHeight="1" x14ac:dyDescent="0.25">
      <c r="D31" s="51"/>
    </row>
    <row r="32" spans="4:4" ht="15.75" customHeight="1" x14ac:dyDescent="0.25">
      <c r="D32" s="51"/>
    </row>
    <row r="33" spans="4:4" ht="15.75" customHeight="1" x14ac:dyDescent="0.25">
      <c r="D33" s="51"/>
    </row>
    <row r="34" spans="4:4" ht="15.75" customHeight="1" x14ac:dyDescent="0.25">
      <c r="D34" s="51"/>
    </row>
    <row r="35" spans="4:4" ht="15.75" customHeight="1" x14ac:dyDescent="0.25">
      <c r="D35" s="51"/>
    </row>
    <row r="36" spans="4:4" ht="15.75" customHeight="1" x14ac:dyDescent="0.25">
      <c r="D36" s="51"/>
    </row>
    <row r="37" spans="4:4" ht="15.75" customHeight="1" x14ac:dyDescent="0.25">
      <c r="D37" s="51"/>
    </row>
    <row r="38" spans="4:4" ht="15.75" customHeight="1" x14ac:dyDescent="0.25">
      <c r="D38" s="51"/>
    </row>
    <row r="39" spans="4:4" ht="15.75" customHeight="1" x14ac:dyDescent="0.25">
      <c r="D39" s="51"/>
    </row>
    <row r="40" spans="4:4" ht="15.75" customHeight="1" x14ac:dyDescent="0.25">
      <c r="D40" s="51"/>
    </row>
    <row r="41" spans="4:4" ht="15.75" customHeight="1" x14ac:dyDescent="0.25">
      <c r="D41" s="51"/>
    </row>
    <row r="42" spans="4:4" ht="15.75" customHeight="1" x14ac:dyDescent="0.25">
      <c r="D42" s="51"/>
    </row>
    <row r="43" spans="4:4" ht="15.75" customHeight="1" x14ac:dyDescent="0.25">
      <c r="D43" s="51"/>
    </row>
    <row r="44" spans="4:4" ht="15.75" customHeight="1" x14ac:dyDescent="0.25">
      <c r="D44" s="51"/>
    </row>
    <row r="45" spans="4:4" ht="15.75" customHeight="1" x14ac:dyDescent="0.25">
      <c r="D45" s="51"/>
    </row>
    <row r="46" spans="4:4" ht="15.75" customHeight="1" x14ac:dyDescent="0.25">
      <c r="D46" s="51"/>
    </row>
    <row r="47" spans="4:4" ht="15.75" customHeight="1" x14ac:dyDescent="0.25">
      <c r="D47" s="51"/>
    </row>
    <row r="48" spans="4:4" ht="15.75" customHeight="1" x14ac:dyDescent="0.25">
      <c r="D48" s="51"/>
    </row>
    <row r="49" spans="4:4" ht="15.75" customHeight="1" x14ac:dyDescent="0.25">
      <c r="D49" s="51"/>
    </row>
    <row r="50" spans="4:4" ht="15.75" customHeight="1" x14ac:dyDescent="0.25"/>
    <row r="51" spans="4:4" ht="15.75" customHeight="1" x14ac:dyDescent="0.25"/>
    <row r="52" spans="4:4" ht="15.75" customHeight="1" x14ac:dyDescent="0.25"/>
    <row r="53" spans="4:4" ht="15.75" customHeight="1" x14ac:dyDescent="0.25"/>
    <row r="54" spans="4:4" ht="15.75" customHeight="1" x14ac:dyDescent="0.25"/>
    <row r="55" spans="4:4" ht="15.75" customHeight="1" x14ac:dyDescent="0.25"/>
    <row r="56" spans="4:4" ht="15.75" customHeight="1" x14ac:dyDescent="0.25"/>
    <row r="57" spans="4:4" ht="15.75" customHeight="1" x14ac:dyDescent="0.25"/>
    <row r="58" spans="4:4" ht="15.75" customHeight="1" x14ac:dyDescent="0.25"/>
    <row r="59" spans="4:4" ht="15.75" customHeight="1" x14ac:dyDescent="0.25"/>
    <row r="60" spans="4:4" ht="15.75" customHeight="1" x14ac:dyDescent="0.25"/>
    <row r="61" spans="4:4" ht="15.75" customHeight="1" x14ac:dyDescent="0.25"/>
    <row r="62" spans="4:4" ht="15.75" customHeight="1" x14ac:dyDescent="0.25"/>
    <row r="63" spans="4:4" ht="15.75" customHeight="1" x14ac:dyDescent="0.25"/>
    <row r="64" spans="4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0"/>
  <sheetViews>
    <sheetView topLeftCell="A21" workbookViewId="0">
      <selection activeCell="E10" sqref="E10"/>
    </sheetView>
  </sheetViews>
  <sheetFormatPr defaultColWidth="12.6328125" defaultRowHeight="15" customHeight="1" x14ac:dyDescent="0.25"/>
  <cols>
    <col min="1" max="1" width="12.6328125" customWidth="1"/>
    <col min="2" max="2" width="15.36328125" customWidth="1"/>
    <col min="3" max="3" width="17.7265625" customWidth="1"/>
    <col min="4" max="4" width="40.26953125" customWidth="1"/>
    <col min="5" max="5" width="10.36328125" customWidth="1"/>
    <col min="6" max="6" width="65.08984375" customWidth="1"/>
    <col min="7" max="15" width="4.6328125" customWidth="1"/>
    <col min="16" max="16" width="10" customWidth="1"/>
    <col min="17" max="17" width="11.453125" customWidth="1"/>
    <col min="18" max="25" width="6.36328125" customWidth="1"/>
  </cols>
  <sheetData>
    <row r="1" spans="1:27" ht="15.75" customHeight="1" x14ac:dyDescent="0.25">
      <c r="E1" s="25"/>
      <c r="G1" s="50"/>
      <c r="H1" s="50"/>
      <c r="I1" s="50"/>
      <c r="J1" s="50"/>
      <c r="K1" s="50"/>
      <c r="L1" s="50"/>
      <c r="M1" s="50"/>
      <c r="N1" s="50"/>
      <c r="O1" s="25"/>
    </row>
    <row r="2" spans="1:27" ht="15.75" customHeight="1" x14ac:dyDescent="0.3">
      <c r="B2" s="68" t="s">
        <v>290</v>
      </c>
      <c r="C2" s="69">
        <f ca="1">502-C3</f>
        <v>3</v>
      </c>
      <c r="D2" s="55">
        <v>923</v>
      </c>
      <c r="E2" s="25"/>
      <c r="G2" s="50"/>
      <c r="H2" s="50"/>
      <c r="I2" s="50"/>
      <c r="J2" s="50"/>
      <c r="K2" s="50"/>
      <c r="L2" s="50"/>
      <c r="M2" s="50"/>
      <c r="N2" s="50"/>
      <c r="O2" s="25"/>
    </row>
    <row r="3" spans="1:27" ht="15.75" customHeight="1" x14ac:dyDescent="0.3">
      <c r="B3" s="70" t="s">
        <v>291</v>
      </c>
      <c r="C3" s="71">
        <f ca="1">IFERROR(__xludf.DUMMYFUNCTION("countunique(C6:C1000)"),499)</f>
        <v>499</v>
      </c>
      <c r="E3" s="25"/>
      <c r="G3" s="50"/>
      <c r="H3" s="50"/>
      <c r="I3" s="50"/>
      <c r="J3" s="50"/>
      <c r="K3" s="50"/>
      <c r="L3" s="50"/>
      <c r="M3" s="50"/>
      <c r="N3" s="50"/>
      <c r="O3" s="25"/>
    </row>
    <row r="4" spans="1:27" ht="15.75" customHeight="1" x14ac:dyDescent="0.3">
      <c r="C4" s="68" t="str">
        <f>CONCATENATE(COUNTIF(C6:C1000,"&gt;0"), " out of ", COUNTIF(C6:C1000,"&lt;&gt;"), " Added")</f>
        <v>923 out of 923 Added</v>
      </c>
      <c r="D4" s="72">
        <f>COUNTA(D6:D928)</f>
        <v>923</v>
      </c>
      <c r="E4" s="25"/>
      <c r="G4" s="50"/>
      <c r="H4" s="50"/>
      <c r="I4" s="50"/>
      <c r="J4" s="50"/>
      <c r="K4" s="50"/>
      <c r="L4" s="50"/>
      <c r="M4" s="50"/>
      <c r="N4" s="50"/>
      <c r="O4" s="25"/>
    </row>
    <row r="5" spans="1:27" ht="15.75" customHeight="1" x14ac:dyDescent="0.3">
      <c r="A5" s="72"/>
      <c r="B5" s="72" t="s">
        <v>292</v>
      </c>
      <c r="C5" s="73" t="s">
        <v>293</v>
      </c>
      <c r="D5" s="73" t="s">
        <v>294</v>
      </c>
      <c r="E5" s="73" t="s">
        <v>295</v>
      </c>
      <c r="F5" s="73" t="s">
        <v>170</v>
      </c>
      <c r="G5" s="74"/>
      <c r="H5" s="74"/>
      <c r="I5" s="74"/>
      <c r="J5" s="74"/>
      <c r="K5" s="74"/>
      <c r="L5" s="74"/>
      <c r="M5" s="74"/>
      <c r="N5" s="74"/>
      <c r="O5" s="75"/>
      <c r="P5" s="72"/>
      <c r="Q5" s="72"/>
      <c r="R5" s="72"/>
      <c r="S5" s="72"/>
      <c r="T5" s="72"/>
      <c r="U5" s="72"/>
      <c r="V5" s="72"/>
      <c r="W5" s="72">
        <f t="shared" ref="W5:Z5" si="0">K5</f>
        <v>0</v>
      </c>
      <c r="X5" s="72">
        <f t="shared" si="0"/>
        <v>0</v>
      </c>
      <c r="Y5" s="72">
        <f t="shared" si="0"/>
        <v>0</v>
      </c>
      <c r="Z5" s="72">
        <f t="shared" si="0"/>
        <v>0</v>
      </c>
      <c r="AA5" s="72"/>
    </row>
    <row r="6" spans="1:27" ht="15.75" customHeight="1" x14ac:dyDescent="0.35">
      <c r="B6" s="76" t="s">
        <v>35</v>
      </c>
      <c r="C6" s="55">
        <f>VLOOKUP(D6,'NOC-Oc-Ca'!B$6:D$990,3,FALSE)</f>
        <v>40021</v>
      </c>
      <c r="D6" s="77" t="s">
        <v>296</v>
      </c>
      <c r="E6" s="77" t="s">
        <v>210</v>
      </c>
      <c r="F6" s="78" t="str">
        <f>VLOOKUP(D6,'NOC-Oc-Ca'!B$6:D$990,2,FALSE)</f>
        <v>School principals and administrators of elementary and secondary education</v>
      </c>
      <c r="G6" s="79"/>
      <c r="H6" s="79"/>
      <c r="I6" s="79"/>
      <c r="J6" s="79"/>
      <c r="K6" s="79"/>
      <c r="L6" s="79"/>
      <c r="M6" s="79"/>
      <c r="N6" s="79"/>
      <c r="O6" s="80"/>
    </row>
    <row r="7" spans="1:27" ht="15.75" customHeight="1" x14ac:dyDescent="0.35">
      <c r="B7" s="76" t="s">
        <v>30</v>
      </c>
      <c r="C7" s="55">
        <f>VLOOKUP(D7,'NOC-Oc-Ca'!B$6:D$990,3,FALSE)</f>
        <v>40021</v>
      </c>
      <c r="D7" s="77" t="s">
        <v>297</v>
      </c>
      <c r="E7" s="77" t="s">
        <v>187</v>
      </c>
      <c r="F7" s="78" t="str">
        <f>VLOOKUP(D7,'NOC-Oc-Ca'!B$6:D$990,2,FALSE)</f>
        <v>School principals and administrators of elementary and secondary education</v>
      </c>
      <c r="G7" s="79"/>
      <c r="H7" s="79"/>
      <c r="I7" s="79"/>
      <c r="J7" s="79"/>
      <c r="K7" s="79"/>
      <c r="L7" s="79"/>
      <c r="M7" s="79"/>
      <c r="N7" s="79"/>
      <c r="O7" s="80"/>
    </row>
    <row r="8" spans="1:27" ht="15.75" customHeight="1" x14ac:dyDescent="0.35">
      <c r="B8" s="76" t="s">
        <v>27</v>
      </c>
      <c r="C8" s="55">
        <f>VLOOKUP(D8,'NOC-Oc-Ca'!B$6:D$990,3,FALSE)</f>
        <v>40020</v>
      </c>
      <c r="D8" s="77" t="s">
        <v>298</v>
      </c>
      <c r="E8" s="77" t="s">
        <v>187</v>
      </c>
      <c r="F8" s="78" t="str">
        <f>VLOOKUP(D8,'NOC-Oc-Ca'!B$6:D$990,2,FALSE)</f>
        <v>Administrators - post-secondary education and vocational training</v>
      </c>
      <c r="G8" s="79"/>
      <c r="H8" s="79"/>
      <c r="I8" s="79"/>
      <c r="J8" s="79"/>
      <c r="K8" s="79"/>
      <c r="L8" s="79"/>
      <c r="M8" s="79"/>
      <c r="N8" s="79"/>
      <c r="O8" s="80"/>
    </row>
    <row r="9" spans="1:27" ht="15.75" customHeight="1" x14ac:dyDescent="0.35">
      <c r="B9" s="76" t="s">
        <v>21</v>
      </c>
      <c r="C9" s="55">
        <f>VLOOKUP(D9,'NOC-Oc-Ca'!B$6:D$990,3,FALSE)</f>
        <v>10021</v>
      </c>
      <c r="D9" s="77" t="s">
        <v>299</v>
      </c>
      <c r="E9" s="77" t="s">
        <v>187</v>
      </c>
      <c r="F9" s="78" t="str">
        <f>VLOOKUP(D9,'NOC-Oc-Ca'!B$6:D$990,2,FALSE)</f>
        <v>Banking, credit and other investment managers</v>
      </c>
      <c r="G9" s="79"/>
      <c r="H9" s="79"/>
      <c r="I9" s="79"/>
      <c r="J9" s="79"/>
      <c r="K9" s="79"/>
      <c r="L9" s="79"/>
      <c r="M9" s="79"/>
      <c r="N9" s="79"/>
      <c r="O9" s="80"/>
    </row>
    <row r="10" spans="1:27" ht="15.75" customHeight="1" x14ac:dyDescent="0.35">
      <c r="B10" s="76" t="s">
        <v>24</v>
      </c>
      <c r="C10" s="55">
        <f>VLOOKUP(D10,'NOC-Oc-Ca'!B$6:D$990,3,FALSE)</f>
        <v>40042</v>
      </c>
      <c r="D10" s="77" t="s">
        <v>300</v>
      </c>
      <c r="E10" s="77" t="s">
        <v>187</v>
      </c>
      <c r="F10" s="78" t="str">
        <f>VLOOKUP(D10,'NOC-Oc-Ca'!B$6:D$990,2,FALSE)</f>
        <v>Commissioned officers of the Canadian Armed Forces</v>
      </c>
      <c r="G10" s="79"/>
      <c r="H10" s="79"/>
      <c r="I10" s="79"/>
      <c r="J10" s="79"/>
      <c r="K10" s="79"/>
      <c r="L10" s="79"/>
      <c r="M10" s="79"/>
      <c r="N10" s="79"/>
      <c r="O10" s="80"/>
    </row>
    <row r="11" spans="1:27" ht="15.75" customHeight="1" x14ac:dyDescent="0.35">
      <c r="B11" s="81"/>
      <c r="C11" s="55">
        <f>VLOOKUP(D11,'NOC-Oc-Ca'!B$6:D$990,3,FALSE)</f>
        <v>40040</v>
      </c>
      <c r="D11" s="77" t="s">
        <v>301</v>
      </c>
      <c r="E11" s="77" t="s">
        <v>187</v>
      </c>
      <c r="F11" s="78" t="str">
        <f>VLOOKUP(D11,'NOC-Oc-Ca'!B$6:D$990,2,FALSE)</f>
        <v>Commissioned police officers and related occupations in public protection services</v>
      </c>
      <c r="G11" s="79"/>
      <c r="H11" s="79"/>
      <c r="I11" s="79"/>
      <c r="J11" s="79"/>
      <c r="K11" s="79"/>
      <c r="L11" s="79"/>
      <c r="M11" s="79"/>
      <c r="N11" s="79"/>
      <c r="O11" s="80"/>
    </row>
    <row r="12" spans="1:27" ht="15.75" customHeight="1" x14ac:dyDescent="0.35">
      <c r="B12" s="81"/>
      <c r="C12" s="55">
        <f>VLOOKUP(D12,'NOC-Oc-Ca'!B$6:D$990,3,FALSE)</f>
        <v>70010</v>
      </c>
      <c r="D12" s="77" t="s">
        <v>302</v>
      </c>
      <c r="E12" s="77" t="s">
        <v>187</v>
      </c>
      <c r="F12" s="78" t="str">
        <f>VLOOKUP(D12,'NOC-Oc-Ca'!B$6:D$990,2,FALSE)</f>
        <v>Construction managers</v>
      </c>
      <c r="G12" s="79"/>
      <c r="H12" s="79"/>
      <c r="I12" s="79"/>
      <c r="J12" s="79"/>
      <c r="K12" s="79"/>
      <c r="L12" s="79"/>
      <c r="M12" s="79"/>
      <c r="N12" s="79"/>
      <c r="O12" s="80"/>
    </row>
    <row r="13" spans="1:27" ht="15.75" customHeight="1" x14ac:dyDescent="0.35">
      <c r="B13" s="81"/>
      <c r="C13" s="55">
        <f>VLOOKUP(D13,'NOC-Oc-Ca'!B$6:D$990,3,FALSE)</f>
        <v>70012</v>
      </c>
      <c r="D13" s="77" t="s">
        <v>303</v>
      </c>
      <c r="E13" s="77" t="s">
        <v>187</v>
      </c>
      <c r="F13" s="78" t="str">
        <f>VLOOKUP(D13,'NOC-Oc-Ca'!B$6:D$990,2,FALSE)</f>
        <v>Facility operation and maintenance managers</v>
      </c>
      <c r="G13" s="79"/>
      <c r="H13" s="79"/>
      <c r="I13" s="79"/>
      <c r="J13" s="79"/>
      <c r="K13" s="79"/>
      <c r="L13" s="79"/>
      <c r="M13" s="79"/>
      <c r="N13" s="79"/>
      <c r="O13" s="80"/>
    </row>
    <row r="14" spans="1:27" ht="15.75" customHeight="1" x14ac:dyDescent="0.35">
      <c r="B14" s="81"/>
      <c r="C14" s="55">
        <f>VLOOKUP(D14,'NOC-Oc-Ca'!B$6:D$990,3,FALSE)</f>
        <v>40020</v>
      </c>
      <c r="D14" s="77" t="s">
        <v>304</v>
      </c>
      <c r="E14" s="77" t="s">
        <v>187</v>
      </c>
      <c r="F14" s="78" t="str">
        <f>VLOOKUP(D14,'NOC-Oc-Ca'!B$6:D$990,2,FALSE)</f>
        <v>Administrators - post-secondary education and vocational training</v>
      </c>
      <c r="G14" s="79"/>
      <c r="H14" s="79"/>
      <c r="I14" s="79"/>
      <c r="J14" s="79"/>
      <c r="K14" s="79"/>
      <c r="L14" s="79"/>
      <c r="M14" s="79"/>
      <c r="N14" s="79"/>
      <c r="O14" s="80"/>
    </row>
    <row r="15" spans="1:27" ht="15.75" customHeight="1" x14ac:dyDescent="0.25">
      <c r="B15" s="55"/>
      <c r="C15" s="55">
        <f>VLOOKUP(D15,'NOC-Oc-Ca'!B$6:D$990,3,FALSE)</f>
        <v>10010</v>
      </c>
      <c r="D15" s="77" t="s">
        <v>305</v>
      </c>
      <c r="E15" s="77" t="s">
        <v>187</v>
      </c>
      <c r="F15" s="78" t="str">
        <f>VLOOKUP(D15,'NOC-Oc-Ca'!B$6:D$990,2,FALSE)</f>
        <v>Financial managers</v>
      </c>
      <c r="G15" s="79"/>
      <c r="H15" s="79"/>
      <c r="I15" s="79"/>
      <c r="J15" s="79"/>
      <c r="K15" s="79"/>
      <c r="L15" s="79"/>
      <c r="M15" s="79"/>
      <c r="N15" s="79"/>
      <c r="O15" s="80"/>
    </row>
    <row r="16" spans="1:27" ht="15.75" customHeight="1" x14ac:dyDescent="0.25">
      <c r="B16" s="55" t="s">
        <v>0</v>
      </c>
      <c r="C16" s="55">
        <f>VLOOKUP(D16,'NOC-Oc-Ca'!B$6:D$990,3,FALSE)</f>
        <v>40041</v>
      </c>
      <c r="D16" s="77" t="s">
        <v>306</v>
      </c>
      <c r="E16" s="77" t="s">
        <v>187</v>
      </c>
      <c r="F16" s="78" t="str">
        <f>VLOOKUP(D16,'NOC-Oc-Ca'!B$6:D$990,2,FALSE)</f>
        <v>Fire chiefs and senior firefighting officers</v>
      </c>
      <c r="G16" s="79"/>
      <c r="H16" s="79"/>
      <c r="I16" s="79"/>
      <c r="J16" s="79"/>
      <c r="K16" s="79"/>
      <c r="L16" s="79"/>
      <c r="M16" s="79"/>
      <c r="N16" s="79"/>
      <c r="O16" s="80"/>
    </row>
    <row r="17" spans="2:15" ht="15.75" customHeight="1" x14ac:dyDescent="0.25">
      <c r="C17" s="55">
        <f>VLOOKUP(D17,'NOC-Oc-Ca'!B$6:D$990,3,FALSE)</f>
        <v>10020</v>
      </c>
      <c r="D17" s="77" t="s">
        <v>307</v>
      </c>
      <c r="E17" s="77" t="s">
        <v>187</v>
      </c>
      <c r="F17" s="78" t="str">
        <f>VLOOKUP(D17,'NOC-Oc-Ca'!B$6:D$990,2,FALSE)</f>
        <v>Insurance, real estate and financial brokerage managers</v>
      </c>
      <c r="G17" s="79"/>
      <c r="H17" s="79"/>
      <c r="I17" s="79"/>
      <c r="J17" s="79"/>
      <c r="K17" s="79"/>
      <c r="L17" s="79"/>
      <c r="M17" s="79"/>
      <c r="N17" s="79"/>
      <c r="O17" s="80"/>
    </row>
    <row r="18" spans="2:15" ht="15.75" customHeight="1" x14ac:dyDescent="0.25">
      <c r="C18" s="55">
        <f>VLOOKUP(D18,'NOC-Oc-Ca'!B$6:D$990,3,FALSE)</f>
        <v>70012</v>
      </c>
      <c r="D18" s="77" t="s">
        <v>308</v>
      </c>
      <c r="E18" s="77" t="s">
        <v>187</v>
      </c>
      <c r="F18" s="78" t="str">
        <f>VLOOKUP(D18,'NOC-Oc-Ca'!B$6:D$990,2,FALSE)</f>
        <v>Facility operation and maintenance managers</v>
      </c>
      <c r="G18" s="79"/>
      <c r="H18" s="79"/>
      <c r="I18" s="79"/>
      <c r="J18" s="79"/>
      <c r="K18" s="79"/>
      <c r="L18" s="79"/>
      <c r="M18" s="79"/>
      <c r="N18" s="79"/>
      <c r="O18" s="80"/>
    </row>
    <row r="19" spans="2:15" ht="15.75" customHeight="1" x14ac:dyDescent="0.35">
      <c r="B19" s="76"/>
      <c r="C19" s="55">
        <f>VLOOKUP(D19,'NOC-Oc-Ca'!B$6:D$990,3,FALSE)</f>
        <v>10020</v>
      </c>
      <c r="D19" s="77" t="s">
        <v>309</v>
      </c>
      <c r="E19" s="77" t="s">
        <v>187</v>
      </c>
      <c r="F19" s="78" t="str">
        <f>VLOOKUP(D19,'NOC-Oc-Ca'!B$6:D$990,2,FALSE)</f>
        <v>Insurance, real estate and financial brokerage managers</v>
      </c>
      <c r="G19" s="79"/>
      <c r="H19" s="79"/>
      <c r="I19" s="79"/>
      <c r="J19" s="79"/>
      <c r="K19" s="79"/>
      <c r="L19" s="79"/>
      <c r="M19" s="79"/>
      <c r="N19" s="79"/>
      <c r="O19" s="80"/>
    </row>
    <row r="20" spans="2:15" ht="15.75" customHeight="1" x14ac:dyDescent="0.35">
      <c r="B20" s="76"/>
      <c r="C20" s="55">
        <f>VLOOKUP(D20,'NOC-Oc-Ca'!B$6:D$990,3,FALSE)</f>
        <v>10019</v>
      </c>
      <c r="D20" s="77" t="s">
        <v>310</v>
      </c>
      <c r="E20" s="77" t="s">
        <v>187</v>
      </c>
      <c r="F20" s="78" t="str">
        <f>VLOOKUP(D20,'NOC-Oc-Ca'!B$6:D$990,2,FALSE)</f>
        <v>Other administrative services managers</v>
      </c>
      <c r="G20" s="79"/>
      <c r="H20" s="79"/>
      <c r="I20" s="79"/>
      <c r="J20" s="79"/>
      <c r="K20" s="79"/>
      <c r="L20" s="79"/>
      <c r="M20" s="79"/>
      <c r="N20" s="79"/>
      <c r="O20" s="80"/>
    </row>
    <row r="21" spans="2:15" ht="15.75" customHeight="1" x14ac:dyDescent="0.35">
      <c r="B21" s="76"/>
      <c r="C21" s="55">
        <f>VLOOKUP(D21,'NOC-Oc-Ca'!B$6:D$990,3,FALSE)</f>
        <v>10029</v>
      </c>
      <c r="D21" s="77" t="s">
        <v>311</v>
      </c>
      <c r="E21" s="77" t="s">
        <v>187</v>
      </c>
      <c r="F21" s="78" t="str">
        <f>VLOOKUP(D21,'NOC-Oc-Ca'!B$6:D$990,2,FALSE)</f>
        <v>Other business services managers</v>
      </c>
      <c r="G21" s="79"/>
      <c r="H21" s="79"/>
      <c r="I21" s="79"/>
      <c r="J21" s="79"/>
      <c r="K21" s="79"/>
      <c r="L21" s="79"/>
      <c r="M21" s="79"/>
      <c r="N21" s="79"/>
      <c r="O21" s="80"/>
    </row>
    <row r="22" spans="2:15" ht="15.75" customHeight="1" x14ac:dyDescent="0.35">
      <c r="B22" s="76"/>
      <c r="C22" s="55">
        <f>VLOOKUP(D22,'NOC-Oc-Ca'!B$6:D$990,3,FALSE)</f>
        <v>60040</v>
      </c>
      <c r="D22" s="77" t="s">
        <v>312</v>
      </c>
      <c r="E22" s="77" t="s">
        <v>187</v>
      </c>
      <c r="F22" s="78" t="str">
        <f>VLOOKUP(D22,'NOC-Oc-Ca'!B$6:D$990,2,FALSE)</f>
        <v>Managers in customer and personal services</v>
      </c>
      <c r="G22" s="79"/>
      <c r="H22" s="79"/>
      <c r="I22" s="79"/>
      <c r="J22" s="79"/>
      <c r="K22" s="79"/>
      <c r="L22" s="79"/>
      <c r="M22" s="79"/>
      <c r="N22" s="79"/>
      <c r="O22" s="80"/>
    </row>
    <row r="23" spans="2:15" ht="15.75" customHeight="1" x14ac:dyDescent="0.35">
      <c r="B23" s="76"/>
      <c r="C23" s="55">
        <f>VLOOKUP(D23,'NOC-Oc-Ca'!B$6:D$990,3,FALSE)</f>
        <v>70021</v>
      </c>
      <c r="D23" s="77" t="s">
        <v>313</v>
      </c>
      <c r="E23" s="77" t="s">
        <v>187</v>
      </c>
      <c r="F23" s="78" t="str">
        <f>VLOOKUP(D23,'NOC-Oc-Ca'!B$6:D$990,2,FALSE)</f>
        <v>Postal and courier services managers</v>
      </c>
      <c r="G23" s="79"/>
      <c r="H23" s="79"/>
      <c r="I23" s="79"/>
      <c r="J23" s="79"/>
      <c r="K23" s="79"/>
      <c r="L23" s="79"/>
      <c r="M23" s="79"/>
      <c r="N23" s="79"/>
      <c r="O23" s="80"/>
    </row>
    <row r="24" spans="2:15" ht="15.75" customHeight="1" x14ac:dyDescent="0.25">
      <c r="C24" s="55">
        <f>VLOOKUP(D24,'NOC-Oc-Ca'!B$6:D$990,3,FALSE)</f>
        <v>10012</v>
      </c>
      <c r="D24" s="77" t="s">
        <v>314</v>
      </c>
      <c r="E24" s="77" t="s">
        <v>187</v>
      </c>
      <c r="F24" s="78" t="str">
        <f>VLOOKUP(D24,'NOC-Oc-Ca'!B$6:D$990,2,FALSE)</f>
        <v>Purchasing managers</v>
      </c>
      <c r="G24" s="79"/>
      <c r="H24" s="79"/>
      <c r="I24" s="79"/>
      <c r="J24" s="79"/>
      <c r="K24" s="79"/>
      <c r="L24" s="79"/>
      <c r="M24" s="79"/>
      <c r="N24" s="79"/>
      <c r="O24" s="80"/>
    </row>
    <row r="25" spans="2:15" ht="15.75" customHeight="1" x14ac:dyDescent="0.35">
      <c r="B25" s="81"/>
      <c r="C25" s="55">
        <f>VLOOKUP(D25,'NOC-Oc-Ca'!B$6:D$990,3,FALSE)</f>
        <v>73311</v>
      </c>
      <c r="D25" s="77" t="s">
        <v>315</v>
      </c>
      <c r="E25" s="77" t="s">
        <v>187</v>
      </c>
      <c r="F25" s="78" t="str">
        <f>VLOOKUP(D25,'NOC-Oc-Ca'!B$6:D$990,2,FALSE)</f>
        <v>Railway conductors and brakemen/women</v>
      </c>
      <c r="G25" s="79"/>
      <c r="H25" s="79"/>
      <c r="I25" s="79"/>
      <c r="J25" s="79"/>
      <c r="K25" s="79"/>
      <c r="L25" s="79"/>
      <c r="M25" s="79"/>
      <c r="N25" s="79"/>
      <c r="O25" s="80"/>
    </row>
    <row r="26" spans="2:15" ht="15.75" customHeight="1" x14ac:dyDescent="0.35">
      <c r="B26" s="81"/>
      <c r="C26" s="55">
        <f>VLOOKUP(D26,'NOC-Oc-Ca'!B$6:D$990,3,FALSE)</f>
        <v>10020</v>
      </c>
      <c r="D26" s="77" t="s">
        <v>316</v>
      </c>
      <c r="E26" s="77" t="s">
        <v>187</v>
      </c>
      <c r="F26" s="78" t="str">
        <f>VLOOKUP(D26,'NOC-Oc-Ca'!B$6:D$990,2,FALSE)</f>
        <v>Insurance, real estate and financial brokerage managers</v>
      </c>
      <c r="G26" s="79"/>
      <c r="H26" s="79"/>
      <c r="I26" s="79"/>
      <c r="J26" s="79"/>
      <c r="K26" s="79"/>
      <c r="L26" s="79"/>
      <c r="M26" s="79"/>
      <c r="N26" s="79"/>
      <c r="O26" s="80"/>
    </row>
    <row r="27" spans="2:15" ht="15.75" customHeight="1" x14ac:dyDescent="0.35">
      <c r="B27" s="81"/>
      <c r="C27" s="55">
        <f>VLOOKUP(D27,'NOC-Oc-Ca'!B$6:D$990,3,FALSE)</f>
        <v>40020</v>
      </c>
      <c r="D27" s="77" t="s">
        <v>317</v>
      </c>
      <c r="E27" s="77" t="s">
        <v>187</v>
      </c>
      <c r="F27" s="78" t="str">
        <f>VLOOKUP(D27,'NOC-Oc-Ca'!B$6:D$990,2,FALSE)</f>
        <v>Administrators - post-secondary education and vocational training</v>
      </c>
      <c r="G27" s="79"/>
      <c r="H27" s="79"/>
      <c r="I27" s="79"/>
      <c r="J27" s="79"/>
      <c r="K27" s="79"/>
      <c r="L27" s="79"/>
      <c r="M27" s="79"/>
      <c r="N27" s="79"/>
      <c r="O27" s="80"/>
    </row>
    <row r="28" spans="2:15" ht="15.75" customHeight="1" x14ac:dyDescent="0.35">
      <c r="B28" s="81"/>
      <c r="C28" s="55">
        <f>VLOOKUP(D28,'NOC-Oc-Ca'!B$6:D$990,3,FALSE)</f>
        <v>10020</v>
      </c>
      <c r="D28" s="77" t="s">
        <v>318</v>
      </c>
      <c r="E28" s="77" t="s">
        <v>187</v>
      </c>
      <c r="F28" s="78" t="str">
        <f>VLOOKUP(D28,'NOC-Oc-Ca'!B$6:D$990,2,FALSE)</f>
        <v>Insurance, real estate and financial brokerage managers</v>
      </c>
      <c r="G28" s="79"/>
      <c r="H28" s="79"/>
      <c r="I28" s="79"/>
      <c r="J28" s="79"/>
      <c r="K28" s="79"/>
      <c r="L28" s="79"/>
      <c r="M28" s="79"/>
      <c r="N28" s="79"/>
      <c r="O28" s="80"/>
    </row>
    <row r="29" spans="2:15" ht="15.75" customHeight="1" x14ac:dyDescent="0.35">
      <c r="B29" s="81"/>
      <c r="C29" s="55">
        <f>VLOOKUP(D29,'NOC-Oc-Ca'!B$6:D$990,3,FALSE)</f>
        <v>18</v>
      </c>
      <c r="D29" s="77" t="s">
        <v>319</v>
      </c>
      <c r="E29" s="77" t="s">
        <v>187</v>
      </c>
      <c r="F29" s="78" t="str">
        <f>VLOOKUP(D29,'NOC-Oc-Ca'!B$6:D$990,2,FALSE)</f>
        <v>Senior managers - public and private sector</v>
      </c>
      <c r="G29" s="79"/>
      <c r="H29" s="79"/>
      <c r="I29" s="79"/>
      <c r="J29" s="79"/>
      <c r="K29" s="79"/>
      <c r="L29" s="79"/>
      <c r="M29" s="79"/>
      <c r="N29" s="79"/>
      <c r="O29" s="80"/>
    </row>
    <row r="30" spans="2:15" ht="15.75" customHeight="1" x14ac:dyDescent="0.35">
      <c r="B30" s="81"/>
      <c r="C30" s="55">
        <f>VLOOKUP(D30,'NOC-Oc-Ca'!B$6:D$990,3,FALSE)</f>
        <v>90011</v>
      </c>
      <c r="D30" s="77" t="s">
        <v>320</v>
      </c>
      <c r="E30" s="77" t="s">
        <v>187</v>
      </c>
      <c r="F30" s="78" t="str">
        <f>VLOOKUP(D30,'NOC-Oc-Ca'!B$6:D$990,2,FALSE)</f>
        <v>Utilities managers</v>
      </c>
      <c r="G30" s="79"/>
      <c r="H30" s="79"/>
      <c r="I30" s="79"/>
      <c r="J30" s="79"/>
      <c r="K30" s="79"/>
      <c r="L30" s="79"/>
      <c r="M30" s="79"/>
      <c r="N30" s="79"/>
      <c r="O30" s="80"/>
    </row>
    <row r="31" spans="2:15" ht="15.75" customHeight="1" x14ac:dyDescent="0.35">
      <c r="B31" s="81"/>
      <c r="C31" s="55">
        <f>VLOOKUP(D31,'NOC-Oc-Ca'!B$6:D$990,3,FALSE)</f>
        <v>18</v>
      </c>
      <c r="D31" s="77" t="s">
        <v>321</v>
      </c>
      <c r="E31" s="77" t="s">
        <v>187</v>
      </c>
      <c r="F31" s="78" t="str">
        <f>VLOOKUP(D31,'NOC-Oc-Ca'!B$6:D$990,2,FALSE)</f>
        <v>Senior managers - public and private sector</v>
      </c>
      <c r="G31" s="79"/>
      <c r="H31" s="79"/>
      <c r="I31" s="79"/>
      <c r="J31" s="79"/>
      <c r="K31" s="79"/>
      <c r="L31" s="79"/>
      <c r="M31" s="79"/>
      <c r="N31" s="79"/>
      <c r="O31" s="80"/>
    </row>
    <row r="32" spans="2:15" ht="15.75" customHeight="1" x14ac:dyDescent="0.35">
      <c r="B32" s="81"/>
      <c r="C32" s="55">
        <f>VLOOKUP(D32,'NOC-Oc-Ca'!B$6:D$990,3,FALSE)</f>
        <v>18</v>
      </c>
      <c r="D32" s="77" t="s">
        <v>322</v>
      </c>
      <c r="E32" s="77" t="s">
        <v>187</v>
      </c>
      <c r="F32" s="78" t="str">
        <f>VLOOKUP(D32,'NOC-Oc-Ca'!B$6:D$990,2,FALSE)</f>
        <v>Senior managers - public and private sector</v>
      </c>
      <c r="G32" s="79"/>
      <c r="H32" s="79"/>
      <c r="I32" s="79"/>
      <c r="J32" s="79"/>
      <c r="K32" s="79"/>
      <c r="L32" s="79"/>
      <c r="M32" s="79"/>
      <c r="N32" s="79"/>
      <c r="O32" s="80"/>
    </row>
    <row r="33" spans="3:15" ht="15.75" customHeight="1" x14ac:dyDescent="0.25">
      <c r="C33" s="55">
        <f>VLOOKUP(D33,'NOC-Oc-Ca'!B$6:D$990,3,FALSE)</f>
        <v>18</v>
      </c>
      <c r="D33" s="77" t="s">
        <v>323</v>
      </c>
      <c r="E33" s="77" t="s">
        <v>187</v>
      </c>
      <c r="F33" s="78" t="str">
        <f>VLOOKUP(D33,'NOC-Oc-Ca'!B$6:D$990,2,FALSE)</f>
        <v>Senior managers - public and private sector</v>
      </c>
      <c r="G33" s="79"/>
      <c r="H33" s="79"/>
      <c r="I33" s="79"/>
      <c r="J33" s="79"/>
      <c r="K33" s="79"/>
      <c r="L33" s="79"/>
      <c r="M33" s="79"/>
      <c r="N33" s="79"/>
      <c r="O33" s="80"/>
    </row>
    <row r="34" spans="3:15" ht="15.75" customHeight="1" x14ac:dyDescent="0.25">
      <c r="C34" s="55">
        <f>VLOOKUP(D34,'NOC-Oc-Ca'!B$6:D$990,3,FALSE)</f>
        <v>10030</v>
      </c>
      <c r="D34" s="77" t="s">
        <v>324</v>
      </c>
      <c r="E34" s="77" t="s">
        <v>187</v>
      </c>
      <c r="F34" s="78" t="str">
        <f>VLOOKUP(D34,'NOC-Oc-Ca'!B$6:D$990,2,FALSE)</f>
        <v>Telecommunication carriers managers</v>
      </c>
      <c r="G34" s="79"/>
      <c r="H34" s="79"/>
      <c r="I34" s="79"/>
      <c r="J34" s="79"/>
      <c r="K34" s="79"/>
      <c r="L34" s="79"/>
      <c r="M34" s="79"/>
      <c r="N34" s="79"/>
      <c r="O34" s="80"/>
    </row>
    <row r="35" spans="3:15" ht="15.75" customHeight="1" x14ac:dyDescent="0.25">
      <c r="C35" s="55">
        <f>VLOOKUP(D35,'NOC-Oc-Ca'!B$6:D$990,3,FALSE)</f>
        <v>70020</v>
      </c>
      <c r="D35" s="77" t="s">
        <v>325</v>
      </c>
      <c r="E35" s="77" t="s">
        <v>187</v>
      </c>
      <c r="F35" s="78" t="str">
        <f>VLOOKUP(D35,'NOC-Oc-Ca'!B$6:D$990,2,FALSE)</f>
        <v>Managers in transportation</v>
      </c>
      <c r="G35" s="79"/>
      <c r="H35" s="79"/>
      <c r="I35" s="79"/>
      <c r="J35" s="79"/>
      <c r="K35" s="79"/>
      <c r="L35" s="79"/>
      <c r="M35" s="79"/>
      <c r="N35" s="79"/>
      <c r="O35" s="80"/>
    </row>
    <row r="36" spans="3:15" ht="15.75" customHeight="1" x14ac:dyDescent="0.25">
      <c r="C36" s="55">
        <f>VLOOKUP(D36,'NOC-Oc-Ca'!B$6:D$990,3,FALSE)</f>
        <v>70020</v>
      </c>
      <c r="D36" s="77" t="s">
        <v>326</v>
      </c>
      <c r="E36" s="77" t="s">
        <v>187</v>
      </c>
      <c r="F36" s="78" t="str">
        <f>VLOOKUP(D36,'NOC-Oc-Ca'!B$6:D$990,2,FALSE)</f>
        <v>Managers in transportation</v>
      </c>
      <c r="G36" s="79"/>
      <c r="H36" s="79"/>
      <c r="I36" s="79"/>
      <c r="J36" s="79"/>
      <c r="K36" s="79"/>
      <c r="L36" s="79"/>
      <c r="M36" s="79"/>
      <c r="N36" s="79"/>
      <c r="O36" s="80"/>
    </row>
    <row r="37" spans="3:15" ht="15.75" customHeight="1" x14ac:dyDescent="0.25">
      <c r="C37" s="55">
        <f>VLOOKUP(D37,'NOC-Oc-Ca'!B$6:D$990,3,FALSE)</f>
        <v>53201</v>
      </c>
      <c r="D37" s="77" t="s">
        <v>327</v>
      </c>
      <c r="E37" s="77" t="s">
        <v>244</v>
      </c>
      <c r="F37" s="78" t="str">
        <f>VLOOKUP(D37,'NOC-Oc-Ca'!B$6:D$990,2,FALSE)</f>
        <v>Coaches</v>
      </c>
      <c r="G37" s="79"/>
      <c r="H37" s="79"/>
      <c r="I37" s="79"/>
      <c r="J37" s="79"/>
      <c r="K37" s="79"/>
      <c r="L37" s="79"/>
      <c r="M37" s="79"/>
      <c r="N37" s="79"/>
      <c r="O37" s="80"/>
    </row>
    <row r="38" spans="3:15" ht="15.75" customHeight="1" x14ac:dyDescent="0.25">
      <c r="C38" s="55">
        <f>VLOOKUP(D38,'NOC-Oc-Ca'!B$6:D$990,3,FALSE)</f>
        <v>62201</v>
      </c>
      <c r="D38" s="77" t="s">
        <v>328</v>
      </c>
      <c r="E38" s="77" t="s">
        <v>244</v>
      </c>
      <c r="F38" s="78" t="str">
        <f>VLOOKUP(D38,'NOC-Oc-Ca'!B$6:D$990,2,FALSE)</f>
        <v>Funeral directors and embalmers</v>
      </c>
      <c r="G38" s="79"/>
      <c r="H38" s="79"/>
      <c r="I38" s="79"/>
      <c r="J38" s="79"/>
      <c r="K38" s="79"/>
      <c r="L38" s="79"/>
      <c r="M38" s="79"/>
      <c r="N38" s="79"/>
      <c r="O38" s="80"/>
    </row>
    <row r="39" spans="3:15" ht="15.75" customHeight="1" x14ac:dyDescent="0.25">
      <c r="C39" s="55">
        <f>VLOOKUP(D39,'NOC-Oc-Ca'!B$6:D$990,3,FALSE)</f>
        <v>82031</v>
      </c>
      <c r="D39" s="77" t="s">
        <v>329</v>
      </c>
      <c r="E39" s="77" t="s">
        <v>244</v>
      </c>
      <c r="F39" s="78" t="str">
        <f>VLOOKUP(D39,'NOC-Oc-Ca'!B$6:D$990,2,FALSE)</f>
        <v>Contractors and supervisors, landscaping, grounds maintenance and horticulture services</v>
      </c>
      <c r="G39" s="79"/>
      <c r="H39" s="79"/>
      <c r="I39" s="79"/>
      <c r="J39" s="79"/>
      <c r="K39" s="79"/>
      <c r="L39" s="79"/>
      <c r="M39" s="79"/>
      <c r="N39" s="79"/>
      <c r="O39" s="80"/>
    </row>
    <row r="40" spans="3:15" ht="15.75" customHeight="1" x14ac:dyDescent="0.25">
      <c r="C40" s="55">
        <f>VLOOKUP(D40,'NOC-Oc-Ca'!B$6:D$990,3,FALSE)</f>
        <v>10011</v>
      </c>
      <c r="D40" s="77" t="s">
        <v>330</v>
      </c>
      <c r="E40" s="77" t="s">
        <v>253</v>
      </c>
      <c r="F40" s="78" t="str">
        <f>VLOOKUP(D40,'NOC-Oc-Ca'!B$6:D$990,2,FALSE)</f>
        <v>Human resources managers</v>
      </c>
      <c r="G40" s="79"/>
      <c r="H40" s="79"/>
      <c r="I40" s="79"/>
      <c r="J40" s="79"/>
      <c r="K40" s="79"/>
      <c r="L40" s="79"/>
      <c r="M40" s="79"/>
      <c r="N40" s="79"/>
      <c r="O40" s="80"/>
    </row>
    <row r="41" spans="3:15" ht="15.75" customHeight="1" x14ac:dyDescent="0.25">
      <c r="C41" s="55">
        <f>VLOOKUP(D41,'NOC-Oc-Ca'!B$6:D$990,3,FALSE)</f>
        <v>10</v>
      </c>
      <c r="D41" s="77" t="s">
        <v>331</v>
      </c>
      <c r="E41" s="77" t="s">
        <v>253</v>
      </c>
      <c r="F41" s="78" t="str">
        <f>VLOOKUP(D41,'NOC-Oc-Ca'!B$6:D$990,2,FALSE)</f>
        <v>Legislators</v>
      </c>
      <c r="G41" s="79"/>
      <c r="H41" s="79"/>
      <c r="I41" s="79"/>
      <c r="J41" s="79"/>
      <c r="K41" s="79"/>
      <c r="L41" s="79"/>
      <c r="M41" s="79"/>
      <c r="N41" s="79"/>
      <c r="O41" s="80"/>
    </row>
    <row r="42" spans="3:15" ht="15.75" customHeight="1" x14ac:dyDescent="0.25">
      <c r="C42" s="55">
        <f>VLOOKUP(D42,'NOC-Oc-Ca'!B$6:D$990,3,FALSE)</f>
        <v>13100</v>
      </c>
      <c r="D42" s="77" t="s">
        <v>332</v>
      </c>
      <c r="E42" s="77" t="s">
        <v>204</v>
      </c>
      <c r="F42" s="78" t="str">
        <f>VLOOKUP(D42,'NOC-Oc-Ca'!B$6:D$990,2,FALSE)</f>
        <v>Administrative officers</v>
      </c>
      <c r="G42" s="79"/>
      <c r="H42" s="79"/>
      <c r="I42" s="79"/>
      <c r="J42" s="79"/>
      <c r="K42" s="79"/>
      <c r="L42" s="79"/>
      <c r="M42" s="79"/>
      <c r="N42" s="79"/>
      <c r="O42" s="80"/>
    </row>
    <row r="43" spans="3:15" ht="15.75" customHeight="1" x14ac:dyDescent="0.25">
      <c r="C43" s="55">
        <f>VLOOKUP(D43,'NOC-Oc-Ca'!B$6:D$990,3,FALSE)</f>
        <v>14404</v>
      </c>
      <c r="D43" s="77" t="s">
        <v>333</v>
      </c>
      <c r="E43" s="77" t="s">
        <v>204</v>
      </c>
      <c r="F43" s="78" t="str">
        <f>VLOOKUP(D43,'NOC-Oc-Ca'!B$6:D$990,2,FALSE)</f>
        <v>Dispatchers</v>
      </c>
      <c r="G43" s="79"/>
      <c r="H43" s="79"/>
      <c r="I43" s="79"/>
      <c r="J43" s="79"/>
      <c r="K43" s="79"/>
      <c r="L43" s="79"/>
      <c r="M43" s="79"/>
      <c r="N43" s="79"/>
      <c r="O43" s="80"/>
    </row>
    <row r="44" spans="3:15" ht="15.75" customHeight="1" x14ac:dyDescent="0.25">
      <c r="C44" s="55">
        <f>VLOOKUP(D44,'NOC-Oc-Ca'!B$6:D$990,3,FALSE)</f>
        <v>12104</v>
      </c>
      <c r="D44" s="77" t="s">
        <v>334</v>
      </c>
      <c r="E44" s="77" t="s">
        <v>204</v>
      </c>
      <c r="F44" s="78" t="str">
        <f>VLOOKUP(D44,'NOC-Oc-Ca'!B$6:D$990,2,FALSE)</f>
        <v>Employment insurance and revenue officers</v>
      </c>
      <c r="G44" s="79"/>
      <c r="H44" s="79"/>
      <c r="I44" s="79"/>
      <c r="J44" s="79"/>
      <c r="K44" s="79"/>
      <c r="L44" s="79"/>
      <c r="M44" s="79"/>
      <c r="N44" s="79"/>
      <c r="O44" s="80"/>
    </row>
    <row r="45" spans="3:15" ht="15.75" customHeight="1" x14ac:dyDescent="0.25">
      <c r="C45" s="55">
        <f>VLOOKUP(D45,'NOC-Oc-Ca'!B$6:D$990,3,FALSE)</f>
        <v>12100</v>
      </c>
      <c r="D45" s="77" t="s">
        <v>335</v>
      </c>
      <c r="E45" s="77" t="s">
        <v>204</v>
      </c>
      <c r="F45" s="78" t="str">
        <f>VLOOKUP(D45,'NOC-Oc-Ca'!B$6:D$990,2,FALSE)</f>
        <v>Executive assistants</v>
      </c>
      <c r="G45" s="79"/>
      <c r="H45" s="79"/>
      <c r="I45" s="79"/>
      <c r="J45" s="79"/>
      <c r="K45" s="79"/>
      <c r="L45" s="79"/>
      <c r="M45" s="79"/>
      <c r="N45" s="79"/>
      <c r="O45" s="80"/>
    </row>
    <row r="46" spans="3:15" ht="15.75" customHeight="1" x14ac:dyDescent="0.25">
      <c r="C46" s="55">
        <f>VLOOKUP(D46,'NOC-Oc-Ca'!B$6:D$990,3,FALSE)</f>
        <v>43203</v>
      </c>
      <c r="D46" s="77" t="s">
        <v>336</v>
      </c>
      <c r="E46" s="77" t="s">
        <v>204</v>
      </c>
      <c r="F46" s="78" t="str">
        <f>VLOOKUP(D46,'NOC-Oc-Ca'!B$6:D$990,2,FALSE)</f>
        <v>Border services, customs, and immigration officers</v>
      </c>
      <c r="G46" s="79"/>
      <c r="H46" s="79"/>
      <c r="I46" s="79"/>
      <c r="J46" s="79"/>
      <c r="K46" s="79"/>
      <c r="L46" s="79"/>
      <c r="M46" s="79"/>
      <c r="N46" s="79"/>
      <c r="O46" s="80"/>
    </row>
    <row r="47" spans="3:15" ht="15.75" customHeight="1" x14ac:dyDescent="0.25">
      <c r="C47" s="55">
        <f>VLOOKUP(D47,'NOC-Oc-Ca'!B$6:D$990,3,FALSE)</f>
        <v>42200</v>
      </c>
      <c r="D47" s="77" t="s">
        <v>337</v>
      </c>
      <c r="E47" s="77" t="s">
        <v>204</v>
      </c>
      <c r="F47" s="78" t="str">
        <f>VLOOKUP(D47,'NOC-Oc-Ca'!B$6:D$990,2,FALSE)</f>
        <v>Paralegals and related occupations</v>
      </c>
      <c r="G47" s="79"/>
      <c r="H47" s="79"/>
      <c r="I47" s="79"/>
      <c r="J47" s="79"/>
      <c r="K47" s="79"/>
      <c r="L47" s="79"/>
      <c r="M47" s="79"/>
      <c r="N47" s="79"/>
      <c r="O47" s="80"/>
    </row>
    <row r="48" spans="3:15" ht="15.75" customHeight="1" x14ac:dyDescent="0.25">
      <c r="C48" s="55">
        <f>VLOOKUP(D48,'NOC-Oc-Ca'!B$6:D$990,3,FALSE)</f>
        <v>42100</v>
      </c>
      <c r="D48" s="77" t="s">
        <v>338</v>
      </c>
      <c r="E48" s="77" t="s">
        <v>204</v>
      </c>
      <c r="F48" s="78" t="str">
        <f>VLOOKUP(D48,'NOC-Oc-Ca'!B$6:D$990,2,FALSE)</f>
        <v>Police officers (except commissioned)</v>
      </c>
      <c r="G48" s="79"/>
      <c r="H48" s="79"/>
      <c r="I48" s="79"/>
      <c r="J48" s="79"/>
      <c r="K48" s="79"/>
      <c r="L48" s="79"/>
      <c r="M48" s="79"/>
      <c r="N48" s="79"/>
      <c r="O48" s="80"/>
    </row>
    <row r="49" spans="3:15" ht="15.75" customHeight="1" x14ac:dyDescent="0.25">
      <c r="C49" s="55">
        <f>VLOOKUP(D49,'NOC-Oc-Ca'!B$6:D$990,3,FALSE)</f>
        <v>12011</v>
      </c>
      <c r="D49" s="77" t="s">
        <v>339</v>
      </c>
      <c r="E49" s="77" t="s">
        <v>204</v>
      </c>
      <c r="F49" s="78" t="str">
        <f>VLOOKUP(D49,'NOC-Oc-Ca'!B$6:D$990,2,FALSE)</f>
        <v>Supervisors, finance and insurance office workers</v>
      </c>
      <c r="G49" s="79"/>
      <c r="H49" s="79"/>
      <c r="I49" s="79"/>
      <c r="J49" s="79"/>
      <c r="K49" s="79"/>
      <c r="L49" s="79"/>
      <c r="M49" s="79"/>
      <c r="N49" s="79"/>
      <c r="O49" s="80"/>
    </row>
    <row r="50" spans="3:15" ht="15.75" customHeight="1" x14ac:dyDescent="0.25">
      <c r="C50" s="55">
        <f>VLOOKUP(D50,'NOC-Oc-Ca'!B$6:D$990,3,FALSE)</f>
        <v>12010</v>
      </c>
      <c r="D50" s="77" t="s">
        <v>340</v>
      </c>
      <c r="E50" s="77" t="s">
        <v>204</v>
      </c>
      <c r="F50" s="78" t="str">
        <f>VLOOKUP(D50,'NOC-Oc-Ca'!B$6:D$990,2,FALSE)</f>
        <v>Supervisors, general office and administrative support workers</v>
      </c>
      <c r="G50" s="79"/>
      <c r="H50" s="79"/>
      <c r="I50" s="79"/>
      <c r="J50" s="79"/>
      <c r="K50" s="79"/>
      <c r="L50" s="79"/>
      <c r="M50" s="79"/>
      <c r="N50" s="79"/>
      <c r="O50" s="80"/>
    </row>
    <row r="51" spans="3:15" ht="15.75" customHeight="1" x14ac:dyDescent="0.25">
      <c r="C51" s="55">
        <f>VLOOKUP(D51,'NOC-Oc-Ca'!B$6:D$990,3,FALSE)</f>
        <v>12012</v>
      </c>
      <c r="D51" s="77" t="s">
        <v>341</v>
      </c>
      <c r="E51" s="77" t="s">
        <v>204</v>
      </c>
      <c r="F51" s="78" t="str">
        <f>VLOOKUP(D51,'NOC-Oc-Ca'!B$6:D$990,2,FALSE)</f>
        <v>Supervisors, library, correspondence and related information workers</v>
      </c>
      <c r="G51" s="79"/>
      <c r="H51" s="79"/>
      <c r="I51" s="79"/>
      <c r="J51" s="79"/>
      <c r="K51" s="79"/>
      <c r="L51" s="79"/>
      <c r="M51" s="79"/>
      <c r="N51" s="79"/>
      <c r="O51" s="80"/>
    </row>
    <row r="52" spans="3:15" ht="15.75" customHeight="1" x14ac:dyDescent="0.25">
      <c r="C52" s="55">
        <f>VLOOKUP(D52,'NOC-Oc-Ca'!B$6:D$990,3,FALSE)</f>
        <v>72025</v>
      </c>
      <c r="D52" s="77" t="s">
        <v>342</v>
      </c>
      <c r="E52" s="77" t="s">
        <v>204</v>
      </c>
      <c r="F52" s="78" t="str">
        <f>VLOOKUP(D52,'NOC-Oc-Ca'!B$6:D$990,2,FALSE)</f>
        <v>Supervisors, mail and message distribution occupations</v>
      </c>
      <c r="G52" s="79"/>
      <c r="H52" s="79"/>
      <c r="I52" s="79"/>
      <c r="J52" s="79"/>
      <c r="K52" s="79"/>
      <c r="L52" s="79"/>
      <c r="M52" s="79"/>
      <c r="N52" s="79"/>
      <c r="O52" s="80"/>
    </row>
    <row r="53" spans="3:15" ht="15.75" customHeight="1" x14ac:dyDescent="0.25">
      <c r="C53" s="55">
        <f>VLOOKUP(D53,'NOC-Oc-Ca'!B$6:D$990,3,FALSE)</f>
        <v>12013</v>
      </c>
      <c r="D53" s="77" t="s">
        <v>343</v>
      </c>
      <c r="E53" s="77" t="s">
        <v>204</v>
      </c>
      <c r="F53" s="78" t="str">
        <f>VLOOKUP(D53,'NOC-Oc-Ca'!B$6:D$990,2,FALSE)</f>
        <v>Supervisors, supply chain, tracking and scheduling coordination occupations</v>
      </c>
      <c r="G53" s="79"/>
      <c r="H53" s="79"/>
      <c r="I53" s="79"/>
      <c r="J53" s="79"/>
      <c r="K53" s="79"/>
      <c r="L53" s="79"/>
      <c r="M53" s="79"/>
      <c r="N53" s="79"/>
      <c r="O53" s="80"/>
    </row>
    <row r="54" spans="3:15" ht="15.75" customHeight="1" x14ac:dyDescent="0.25">
      <c r="C54" s="55">
        <f>VLOOKUP(D54,'NOC-Oc-Ca'!B$6:D$990,3,FALSE)</f>
        <v>43202</v>
      </c>
      <c r="D54" s="77" t="s">
        <v>344</v>
      </c>
      <c r="E54" s="77" t="s">
        <v>194</v>
      </c>
      <c r="F54" s="78" t="str">
        <f>VLOOKUP(D54,'NOC-Oc-Ca'!B$6:D$990,2,FALSE)</f>
        <v>By-law enforcement and other regulatory officers</v>
      </c>
      <c r="G54" s="79"/>
      <c r="H54" s="79"/>
      <c r="I54" s="79"/>
      <c r="J54" s="79"/>
      <c r="K54" s="79"/>
      <c r="L54" s="79"/>
      <c r="M54" s="79"/>
      <c r="N54" s="79"/>
      <c r="O54" s="80"/>
    </row>
    <row r="55" spans="3:15" ht="15.75" customHeight="1" x14ac:dyDescent="0.25">
      <c r="C55" s="55">
        <f>VLOOKUP(D55,'NOC-Oc-Ca'!B$6:D$990,3,FALSE)</f>
        <v>43202</v>
      </c>
      <c r="D55" s="77" t="s">
        <v>345</v>
      </c>
      <c r="E55" s="77" t="s">
        <v>194</v>
      </c>
      <c r="F55" s="78" t="str">
        <f>VLOOKUP(D55,'NOC-Oc-Ca'!B$6:D$990,2,FALSE)</f>
        <v>By-law enforcement and other regulatory officers</v>
      </c>
      <c r="G55" s="79"/>
      <c r="H55" s="79"/>
      <c r="I55" s="79"/>
      <c r="J55" s="79"/>
      <c r="K55" s="79"/>
      <c r="L55" s="79"/>
      <c r="M55" s="79"/>
      <c r="N55" s="79"/>
      <c r="O55" s="80"/>
    </row>
    <row r="56" spans="3:15" ht="15.75" customHeight="1" x14ac:dyDescent="0.25">
      <c r="C56" s="55">
        <f>VLOOKUP(D56,'NOC-Oc-Ca'!B$6:D$990,3,FALSE)</f>
        <v>62024</v>
      </c>
      <c r="D56" s="77" t="s">
        <v>346</v>
      </c>
      <c r="E56" s="77" t="s">
        <v>194</v>
      </c>
      <c r="F56" s="78" t="str">
        <f>VLOOKUP(D56,'NOC-Oc-Ca'!B$6:D$990,2,FALSE)</f>
        <v>Cleaning supervisors</v>
      </c>
      <c r="G56" s="79"/>
      <c r="H56" s="79"/>
      <c r="I56" s="79"/>
      <c r="J56" s="79"/>
      <c r="K56" s="79"/>
      <c r="L56" s="79"/>
      <c r="M56" s="79"/>
      <c r="N56" s="79"/>
      <c r="O56" s="80"/>
    </row>
    <row r="57" spans="3:15" ht="15.75" customHeight="1" x14ac:dyDescent="0.25">
      <c r="C57" s="55">
        <f>VLOOKUP(D57,'NOC-Oc-Ca'!B$6:D$990,3,FALSE)</f>
        <v>64410</v>
      </c>
      <c r="D57" s="77" t="s">
        <v>347</v>
      </c>
      <c r="E57" s="77" t="s">
        <v>194</v>
      </c>
      <c r="F57" s="78" t="str">
        <f>VLOOKUP(D57,'NOC-Oc-Ca'!B$6:D$990,2,FALSE)</f>
        <v>Security guards and related security service occupations</v>
      </c>
      <c r="G57" s="79"/>
      <c r="H57" s="79"/>
      <c r="I57" s="79"/>
      <c r="J57" s="79"/>
      <c r="K57" s="79"/>
      <c r="L57" s="79"/>
      <c r="M57" s="79"/>
      <c r="N57" s="79"/>
      <c r="O57" s="80"/>
    </row>
    <row r="58" spans="3:15" ht="15.75" customHeight="1" x14ac:dyDescent="0.25">
      <c r="C58" s="55">
        <f>VLOOKUP(D58,'NOC-Oc-Ca'!B$6:D$990,3,FALSE)</f>
        <v>43201</v>
      </c>
      <c r="D58" s="77" t="s">
        <v>348</v>
      </c>
      <c r="E58" s="77" t="s">
        <v>194</v>
      </c>
      <c r="F58" s="78" t="str">
        <f>VLOOKUP(D58,'NOC-Oc-Ca'!B$6:D$990,2,FALSE)</f>
        <v>Correctional service officers</v>
      </c>
      <c r="G58" s="79"/>
      <c r="H58" s="79"/>
      <c r="I58" s="79"/>
      <c r="J58" s="79"/>
      <c r="K58" s="79"/>
      <c r="L58" s="79"/>
      <c r="M58" s="79"/>
      <c r="N58" s="79"/>
      <c r="O58" s="80"/>
    </row>
    <row r="59" spans="3:15" ht="15.75" customHeight="1" x14ac:dyDescent="0.25">
      <c r="C59" s="55">
        <f>VLOOKUP(D59,'NOC-Oc-Ca'!B$6:D$990,3,FALSE)</f>
        <v>62029</v>
      </c>
      <c r="D59" s="77" t="s">
        <v>349</v>
      </c>
      <c r="E59" s="77" t="s">
        <v>194</v>
      </c>
      <c r="F59" s="78" t="str">
        <f>VLOOKUP(D59,'NOC-Oc-Ca'!B$6:D$990,2,FALSE)</f>
        <v>Other services supervisors</v>
      </c>
      <c r="G59" s="79"/>
      <c r="H59" s="79"/>
      <c r="I59" s="79"/>
      <c r="J59" s="79"/>
      <c r="K59" s="79"/>
      <c r="L59" s="79"/>
      <c r="M59" s="79"/>
      <c r="N59" s="79"/>
      <c r="O59" s="80"/>
    </row>
    <row r="60" spans="3:15" ht="15.75" customHeight="1" x14ac:dyDescent="0.25">
      <c r="C60" s="55">
        <f>VLOOKUP(D60,'NOC-Oc-Ca'!B$6:D$990,3,FALSE)</f>
        <v>62021</v>
      </c>
      <c r="D60" s="77" t="s">
        <v>350</v>
      </c>
      <c r="E60" s="77" t="s">
        <v>194</v>
      </c>
      <c r="F60" s="78" t="str">
        <f>VLOOKUP(D60,'NOC-Oc-Ca'!B$6:D$990,2,FALSE)</f>
        <v>Executive housekeepers</v>
      </c>
      <c r="G60" s="79"/>
      <c r="H60" s="79"/>
      <c r="I60" s="79"/>
      <c r="J60" s="79"/>
      <c r="K60" s="79"/>
      <c r="L60" s="79"/>
      <c r="M60" s="79"/>
      <c r="N60" s="79"/>
      <c r="O60" s="80"/>
    </row>
    <row r="61" spans="3:15" ht="15.75" customHeight="1" x14ac:dyDescent="0.25">
      <c r="C61" s="55">
        <f>VLOOKUP(D61,'NOC-Oc-Ca'!B$6:D$990,3,FALSE)</f>
        <v>64311</v>
      </c>
      <c r="D61" s="77" t="s">
        <v>351</v>
      </c>
      <c r="E61" s="77" t="s">
        <v>194</v>
      </c>
      <c r="F61" s="78" t="str">
        <f>VLOOKUP(D61,'NOC-Oc-Ca'!B$6:D$990,2,FALSE)</f>
        <v>Pursers and flight attendants</v>
      </c>
      <c r="G61" s="79"/>
      <c r="H61" s="79"/>
      <c r="I61" s="79"/>
      <c r="J61" s="79"/>
      <c r="K61" s="79"/>
      <c r="L61" s="79"/>
      <c r="M61" s="79"/>
      <c r="N61" s="79"/>
      <c r="O61" s="80"/>
    </row>
    <row r="62" spans="3:15" ht="15.75" customHeight="1" x14ac:dyDescent="0.25">
      <c r="C62" s="55">
        <f>VLOOKUP(D62,'NOC-Oc-Ca'!B$6:D$990,3,FALSE)</f>
        <v>62020</v>
      </c>
      <c r="D62" s="77" t="s">
        <v>352</v>
      </c>
      <c r="E62" s="77" t="s">
        <v>194</v>
      </c>
      <c r="F62" s="78" t="str">
        <f>VLOOKUP(D62,'NOC-Oc-Ca'!B$6:D$990,2,FALSE)</f>
        <v>Food service supervisors</v>
      </c>
      <c r="G62" s="79"/>
      <c r="H62" s="79"/>
      <c r="I62" s="79"/>
      <c r="J62" s="79"/>
      <c r="K62" s="79"/>
      <c r="L62" s="79"/>
      <c r="M62" s="79"/>
      <c r="N62" s="79"/>
      <c r="O62" s="80"/>
    </row>
    <row r="63" spans="3:15" ht="15.75" customHeight="1" x14ac:dyDescent="0.25">
      <c r="C63" s="55">
        <f>VLOOKUP(D63,'NOC-Oc-Ca'!B$6:D$990,3,FALSE)</f>
        <v>43202</v>
      </c>
      <c r="D63" s="77" t="s">
        <v>353</v>
      </c>
      <c r="E63" s="77" t="s">
        <v>194</v>
      </c>
      <c r="F63" s="78" t="str">
        <f>VLOOKUP(D63,'NOC-Oc-Ca'!B$6:D$990,2,FALSE)</f>
        <v>By-law enforcement and other regulatory officers</v>
      </c>
      <c r="G63" s="79"/>
      <c r="H63" s="79"/>
      <c r="I63" s="79"/>
      <c r="J63" s="79"/>
      <c r="K63" s="79"/>
      <c r="L63" s="79"/>
      <c r="M63" s="79"/>
      <c r="N63" s="79"/>
      <c r="O63" s="80"/>
    </row>
    <row r="64" spans="3:15" ht="15.75" customHeight="1" x14ac:dyDescent="0.25">
      <c r="C64" s="55">
        <f>VLOOKUP(D64,'NOC-Oc-Ca'!B$6:D$990,3,FALSE)</f>
        <v>43202</v>
      </c>
      <c r="D64" s="77" t="s">
        <v>354</v>
      </c>
      <c r="E64" s="77" t="s">
        <v>194</v>
      </c>
      <c r="F64" s="78" t="str">
        <f>VLOOKUP(D64,'NOC-Oc-Ca'!B$6:D$990,2,FALSE)</f>
        <v>By-law enforcement and other regulatory officers</v>
      </c>
      <c r="G64" s="79"/>
      <c r="H64" s="79"/>
      <c r="I64" s="79"/>
      <c r="J64" s="79"/>
      <c r="K64" s="79"/>
      <c r="L64" s="79"/>
      <c r="M64" s="79"/>
      <c r="N64" s="79"/>
      <c r="O64" s="80"/>
    </row>
    <row r="65" spans="3:15" ht="15.75" customHeight="1" x14ac:dyDescent="0.25">
      <c r="C65" s="55">
        <f>VLOOKUP(D65,'NOC-Oc-Ca'!B$6:D$990,3,FALSE)</f>
        <v>13101</v>
      </c>
      <c r="D65" s="77" t="s">
        <v>355</v>
      </c>
      <c r="E65" s="77" t="s">
        <v>194</v>
      </c>
      <c r="F65" s="78" t="str">
        <f>VLOOKUP(D65,'NOC-Oc-Ca'!B$6:D$990,2,FALSE)</f>
        <v>Property administrators</v>
      </c>
      <c r="G65" s="79"/>
      <c r="H65" s="79"/>
      <c r="I65" s="79"/>
      <c r="J65" s="79"/>
      <c r="K65" s="79"/>
      <c r="L65" s="79"/>
      <c r="M65" s="79"/>
      <c r="N65" s="79"/>
      <c r="O65" s="80"/>
    </row>
    <row r="66" spans="3:15" ht="15.75" customHeight="1" x14ac:dyDescent="0.25">
      <c r="C66" s="55">
        <f>VLOOKUP(D66,'NOC-Oc-Ca'!B$6:D$990,3,FALSE)</f>
        <v>12102</v>
      </c>
      <c r="D66" s="77" t="s">
        <v>356</v>
      </c>
      <c r="E66" s="77" t="s">
        <v>194</v>
      </c>
      <c r="F66" s="78" t="str">
        <f>VLOOKUP(D66,'NOC-Oc-Ca'!B$6:D$990,2,FALSE)</f>
        <v>Procurement and purchasing agents and officers</v>
      </c>
      <c r="G66" s="79"/>
      <c r="H66" s="79"/>
      <c r="I66" s="79"/>
      <c r="J66" s="79"/>
      <c r="K66" s="79"/>
      <c r="L66" s="79"/>
      <c r="M66" s="79"/>
      <c r="N66" s="79"/>
      <c r="O66" s="80"/>
    </row>
    <row r="67" spans="3:15" ht="15.75" customHeight="1" x14ac:dyDescent="0.25">
      <c r="C67" s="55">
        <f>VLOOKUP(D67,'NOC-Oc-Ca'!B$6:D$990,3,FALSE)</f>
        <v>64311</v>
      </c>
      <c r="D67" s="77" t="s">
        <v>357</v>
      </c>
      <c r="E67" s="77" t="s">
        <v>194</v>
      </c>
      <c r="F67" s="78" t="str">
        <f>VLOOKUP(D67,'NOC-Oc-Ca'!B$6:D$990,2,FALSE)</f>
        <v>Pursers and flight attendants</v>
      </c>
      <c r="G67" s="79"/>
      <c r="H67" s="79"/>
      <c r="I67" s="79"/>
      <c r="J67" s="79"/>
      <c r="K67" s="79"/>
      <c r="L67" s="79"/>
      <c r="M67" s="79"/>
      <c r="N67" s="79"/>
      <c r="O67" s="80"/>
    </row>
    <row r="68" spans="3:15" ht="15.75" customHeight="1" x14ac:dyDescent="0.25">
      <c r="C68" s="55">
        <f>VLOOKUP(D68,'NOC-Oc-Ca'!B$6:D$990,3,FALSE)</f>
        <v>53202</v>
      </c>
      <c r="D68" s="77" t="s">
        <v>358</v>
      </c>
      <c r="E68" s="77" t="s">
        <v>194</v>
      </c>
      <c r="F68" s="78" t="str">
        <f>VLOOKUP(D68,'NOC-Oc-Ca'!B$6:D$990,2,FALSE)</f>
        <v>Sports officials and referees</v>
      </c>
      <c r="G68" s="79"/>
      <c r="H68" s="79"/>
      <c r="I68" s="79"/>
      <c r="J68" s="79"/>
      <c r="K68" s="79"/>
      <c r="L68" s="79"/>
      <c r="M68" s="79"/>
      <c r="N68" s="79"/>
      <c r="O68" s="80"/>
    </row>
    <row r="69" spans="3:15" ht="15.75" customHeight="1" x14ac:dyDescent="0.25">
      <c r="C69" s="55">
        <f>VLOOKUP(D69,'NOC-Oc-Ca'!B$6:D$990,3,FALSE)</f>
        <v>43202</v>
      </c>
      <c r="D69" s="77" t="s">
        <v>359</v>
      </c>
      <c r="E69" s="77" t="s">
        <v>194</v>
      </c>
      <c r="F69" s="78" t="str">
        <f>VLOOKUP(D69,'NOC-Oc-Ca'!B$6:D$990,2,FALSE)</f>
        <v>By-law enforcement and other regulatory officers</v>
      </c>
      <c r="G69" s="79"/>
      <c r="H69" s="79"/>
      <c r="I69" s="79"/>
      <c r="J69" s="79"/>
      <c r="K69" s="79"/>
      <c r="L69" s="79"/>
      <c r="M69" s="79"/>
      <c r="N69" s="79"/>
      <c r="O69" s="80"/>
    </row>
    <row r="70" spans="3:15" ht="15.75" customHeight="1" x14ac:dyDescent="0.25">
      <c r="C70" s="55">
        <f>VLOOKUP(D70,'NOC-Oc-Ca'!B$6:D$990,3,FALSE)</f>
        <v>12203</v>
      </c>
      <c r="D70" s="77" t="s">
        <v>360</v>
      </c>
      <c r="E70" s="77" t="s">
        <v>211</v>
      </c>
      <c r="F70" s="78" t="str">
        <f>VLOOKUP(D70,'NOC-Oc-Ca'!B$6:D$990,2,FALSE)</f>
        <v>Assessors, business valuators and appraisers</v>
      </c>
      <c r="G70" s="79"/>
      <c r="H70" s="79"/>
      <c r="I70" s="79"/>
      <c r="J70" s="79"/>
      <c r="K70" s="79"/>
      <c r="L70" s="79"/>
      <c r="M70" s="79"/>
      <c r="N70" s="79"/>
      <c r="O70" s="80"/>
    </row>
    <row r="71" spans="3:15" ht="15.75" customHeight="1" x14ac:dyDescent="0.25">
      <c r="C71" s="55">
        <f>VLOOKUP(D71,'NOC-Oc-Ca'!B$6:D$990,3,FALSE)</f>
        <v>12203</v>
      </c>
      <c r="D71" s="77" t="s">
        <v>361</v>
      </c>
      <c r="E71" s="77" t="s">
        <v>211</v>
      </c>
      <c r="F71" s="78" t="str">
        <f>VLOOKUP(D71,'NOC-Oc-Ca'!B$6:D$990,2,FALSE)</f>
        <v>Assessors, business valuators and appraisers</v>
      </c>
      <c r="G71" s="79"/>
      <c r="H71" s="79"/>
      <c r="I71" s="79"/>
      <c r="J71" s="79"/>
      <c r="K71" s="79"/>
      <c r="L71" s="79"/>
      <c r="M71" s="79"/>
      <c r="N71" s="79"/>
      <c r="O71" s="80"/>
    </row>
    <row r="72" spans="3:15" ht="15.75" customHeight="1" x14ac:dyDescent="0.25">
      <c r="C72" s="55">
        <f>VLOOKUP(D72,'NOC-Oc-Ca'!B$6:D$990,3,FALSE)</f>
        <v>14103</v>
      </c>
      <c r="D72" s="77" t="s">
        <v>362</v>
      </c>
      <c r="E72" s="77" t="s">
        <v>211</v>
      </c>
      <c r="F72" s="78" t="str">
        <f>VLOOKUP(D72,'NOC-Oc-Ca'!B$6:D$990,2,FALSE)</f>
        <v>Court clerks and related court services occupations</v>
      </c>
      <c r="G72" s="79"/>
      <c r="H72" s="79"/>
      <c r="I72" s="79"/>
      <c r="J72" s="79"/>
      <c r="K72" s="79"/>
      <c r="L72" s="79"/>
      <c r="M72" s="79"/>
      <c r="N72" s="79"/>
      <c r="O72" s="80"/>
    </row>
    <row r="73" spans="3:15" ht="15.75" customHeight="1" x14ac:dyDescent="0.25">
      <c r="C73" s="55">
        <f>VLOOKUP(D73,'NOC-Oc-Ca'!B$6:D$990,3,FALSE)</f>
        <v>12201</v>
      </c>
      <c r="D73" s="77" t="s">
        <v>363</v>
      </c>
      <c r="E73" s="77" t="s">
        <v>211</v>
      </c>
      <c r="F73" s="78" t="str">
        <f>VLOOKUP(D73,'NOC-Oc-Ca'!B$6:D$990,2,FALSE)</f>
        <v>Insurance adjusters and claims examiners</v>
      </c>
      <c r="G73" s="79"/>
      <c r="H73" s="79"/>
      <c r="I73" s="79"/>
      <c r="J73" s="79"/>
      <c r="K73" s="79"/>
      <c r="L73" s="79"/>
      <c r="M73" s="79"/>
      <c r="N73" s="79"/>
      <c r="O73" s="80"/>
    </row>
    <row r="74" spans="3:15" ht="15.75" customHeight="1" x14ac:dyDescent="0.25">
      <c r="C74" s="55">
        <f>VLOOKUP(D74,'NOC-Oc-Ca'!B$6:D$990,3,FALSE)</f>
        <v>42200</v>
      </c>
      <c r="D74" s="77" t="s">
        <v>364</v>
      </c>
      <c r="E74" s="77" t="s">
        <v>211</v>
      </c>
      <c r="F74" s="78" t="str">
        <f>VLOOKUP(D74,'NOC-Oc-Ca'!B$6:D$990,2,FALSE)</f>
        <v>Paralegals and related occupations</v>
      </c>
      <c r="G74" s="79"/>
      <c r="H74" s="79"/>
      <c r="I74" s="79"/>
      <c r="J74" s="79"/>
      <c r="K74" s="79"/>
      <c r="L74" s="79"/>
      <c r="M74" s="79"/>
      <c r="N74" s="79"/>
      <c r="O74" s="80"/>
    </row>
    <row r="75" spans="3:15" ht="15.75" customHeight="1" x14ac:dyDescent="0.25">
      <c r="C75" s="55">
        <f>VLOOKUP(D75,'NOC-Oc-Ca'!B$6:D$990,3,FALSE)</f>
        <v>64410</v>
      </c>
      <c r="D75" s="77" t="s">
        <v>365</v>
      </c>
      <c r="E75" s="77" t="s">
        <v>211</v>
      </c>
      <c r="F75" s="78" t="str">
        <f>VLOOKUP(D75,'NOC-Oc-Ca'!B$6:D$990,2,FALSE)</f>
        <v>Security guards and related security service occupations</v>
      </c>
      <c r="G75" s="79"/>
      <c r="H75" s="79"/>
      <c r="I75" s="79"/>
      <c r="J75" s="79"/>
      <c r="K75" s="79"/>
      <c r="L75" s="79"/>
      <c r="M75" s="79"/>
      <c r="N75" s="79"/>
      <c r="O75" s="80"/>
    </row>
    <row r="76" spans="3:15" ht="15.75" customHeight="1" x14ac:dyDescent="0.25">
      <c r="C76" s="55">
        <f>VLOOKUP(D76,'NOC-Oc-Ca'!B$6:D$990,3,FALSE)</f>
        <v>43200</v>
      </c>
      <c r="D76" s="77" t="s">
        <v>366</v>
      </c>
      <c r="E76" s="77" t="s">
        <v>211</v>
      </c>
      <c r="F76" s="78" t="str">
        <f>VLOOKUP(D76,'NOC-Oc-Ca'!B$6:D$990,2,FALSE)</f>
        <v>Sheriffs and bailiffs</v>
      </c>
      <c r="G76" s="79"/>
      <c r="H76" s="79"/>
      <c r="I76" s="79"/>
      <c r="J76" s="79"/>
      <c r="K76" s="79"/>
      <c r="L76" s="79"/>
      <c r="M76" s="79"/>
      <c r="N76" s="79"/>
      <c r="O76" s="80"/>
    </row>
    <row r="77" spans="3:15" ht="15.75" customHeight="1" x14ac:dyDescent="0.25">
      <c r="C77" s="55">
        <f>VLOOKUP(D77,'NOC-Oc-Ca'!B$6:D$990,3,FALSE)</f>
        <v>42200</v>
      </c>
      <c r="D77" s="77" t="s">
        <v>367</v>
      </c>
      <c r="E77" s="77" t="s">
        <v>211</v>
      </c>
      <c r="F77" s="78" t="str">
        <f>VLOOKUP(D77,'NOC-Oc-Ca'!B$6:D$990,2,FALSE)</f>
        <v>Paralegals and related occupations</v>
      </c>
      <c r="G77" s="79"/>
      <c r="H77" s="79"/>
      <c r="I77" s="79"/>
      <c r="J77" s="79"/>
      <c r="K77" s="79"/>
      <c r="L77" s="79"/>
      <c r="M77" s="79"/>
      <c r="N77" s="79"/>
      <c r="O77" s="80"/>
    </row>
    <row r="78" spans="3:15" ht="15.75" customHeight="1" x14ac:dyDescent="0.25">
      <c r="C78" s="55">
        <f>VLOOKUP(D78,'NOC-Oc-Ca'!B$6:D$990,3,FALSE)</f>
        <v>12203</v>
      </c>
      <c r="D78" s="77" t="s">
        <v>368</v>
      </c>
      <c r="E78" s="77" t="s">
        <v>211</v>
      </c>
      <c r="F78" s="78" t="str">
        <f>VLOOKUP(D78,'NOC-Oc-Ca'!B$6:D$990,2,FALSE)</f>
        <v>Assessors, business valuators and appraisers</v>
      </c>
      <c r="G78" s="79"/>
      <c r="H78" s="79"/>
      <c r="I78" s="79"/>
      <c r="J78" s="79"/>
      <c r="K78" s="79"/>
      <c r="L78" s="79"/>
      <c r="M78" s="79"/>
      <c r="N78" s="79"/>
      <c r="O78" s="80"/>
    </row>
    <row r="79" spans="3:15" ht="15.75" customHeight="1" x14ac:dyDescent="0.25">
      <c r="C79" s="55">
        <f>VLOOKUP(D79,'NOC-Oc-Ca'!B$6:D$990,3,FALSE)</f>
        <v>53201</v>
      </c>
      <c r="D79" s="77" t="s">
        <v>369</v>
      </c>
      <c r="E79" s="77" t="s">
        <v>264</v>
      </c>
      <c r="F79" s="78" t="str">
        <f>VLOOKUP(D79,'NOC-Oc-Ca'!B$6:D$990,2,FALSE)</f>
        <v>Coaches</v>
      </c>
      <c r="G79" s="79"/>
      <c r="H79" s="79"/>
      <c r="I79" s="79"/>
      <c r="J79" s="79"/>
      <c r="K79" s="79"/>
      <c r="L79" s="79"/>
      <c r="M79" s="79"/>
      <c r="N79" s="79"/>
      <c r="O79" s="80"/>
    </row>
    <row r="80" spans="3:15" ht="15.75" customHeight="1" x14ac:dyDescent="0.25">
      <c r="C80" s="55">
        <f>VLOOKUP(D80,'NOC-Oc-Ca'!B$6:D$990,3,FALSE)</f>
        <v>64301</v>
      </c>
      <c r="D80" s="77" t="s">
        <v>370</v>
      </c>
      <c r="E80" s="77" t="s">
        <v>195</v>
      </c>
      <c r="F80" s="78" t="str">
        <f>VLOOKUP(D80,'NOC-Oc-Ca'!B$6:D$990,2,FALSE)</f>
        <v>Bartenders</v>
      </c>
      <c r="G80" s="79"/>
      <c r="H80" s="79"/>
      <c r="I80" s="79"/>
      <c r="J80" s="79"/>
      <c r="K80" s="79"/>
      <c r="L80" s="79"/>
      <c r="M80" s="79"/>
      <c r="N80" s="79"/>
      <c r="O80" s="80"/>
    </row>
    <row r="81" spans="3:15" ht="15.75" customHeight="1" x14ac:dyDescent="0.25">
      <c r="C81" s="55">
        <f>VLOOKUP(D81,'NOC-Oc-Ca'!B$6:D$990,3,FALSE)</f>
        <v>14103</v>
      </c>
      <c r="D81" s="77" t="s">
        <v>371</v>
      </c>
      <c r="E81" s="77" t="s">
        <v>195</v>
      </c>
      <c r="F81" s="78" t="str">
        <f>VLOOKUP(D81,'NOC-Oc-Ca'!B$6:D$990,2,FALSE)</f>
        <v>Court clerks and related court services occupations</v>
      </c>
      <c r="G81" s="79"/>
      <c r="H81" s="79"/>
      <c r="I81" s="79"/>
      <c r="J81" s="79"/>
      <c r="K81" s="79"/>
      <c r="L81" s="79"/>
      <c r="M81" s="79"/>
      <c r="N81" s="79"/>
      <c r="O81" s="80"/>
    </row>
    <row r="82" spans="3:15" ht="15.75" customHeight="1" x14ac:dyDescent="0.25">
      <c r="C82" s="55">
        <f>VLOOKUP(D82,'NOC-Oc-Ca'!B$6:D$990,3,FALSE)</f>
        <v>13200</v>
      </c>
      <c r="D82" s="77" t="s">
        <v>372</v>
      </c>
      <c r="E82" s="77" t="s">
        <v>195</v>
      </c>
      <c r="F82" s="78" t="str">
        <f>VLOOKUP(D82,'NOC-Oc-Ca'!B$6:D$990,2,FALSE)</f>
        <v>Customs, ship and other brokers</v>
      </c>
      <c r="G82" s="79"/>
      <c r="H82" s="79"/>
      <c r="I82" s="79"/>
      <c r="J82" s="79"/>
      <c r="K82" s="79"/>
      <c r="L82" s="79"/>
      <c r="M82" s="79"/>
      <c r="N82" s="79"/>
      <c r="O82" s="80"/>
    </row>
    <row r="83" spans="3:15" ht="15.75" customHeight="1" x14ac:dyDescent="0.25">
      <c r="C83" s="55">
        <f>VLOOKUP(D83,'NOC-Oc-Ca'!B$6:D$990,3,FALSE)</f>
        <v>65109</v>
      </c>
      <c r="D83" s="77" t="s">
        <v>373</v>
      </c>
      <c r="E83" s="77" t="s">
        <v>195</v>
      </c>
      <c r="F83" s="78" t="str">
        <f>VLOOKUP(D83,'NOC-Oc-Ca'!B$6:D$990,2,FALSE)</f>
        <v>Other sales related occupations</v>
      </c>
      <c r="G83" s="79"/>
      <c r="H83" s="79"/>
      <c r="I83" s="79"/>
      <c r="J83" s="79"/>
      <c r="K83" s="79"/>
      <c r="L83" s="79"/>
      <c r="M83" s="79"/>
      <c r="N83" s="79"/>
      <c r="O83" s="80"/>
    </row>
    <row r="84" spans="3:15" ht="15.75" customHeight="1" x14ac:dyDescent="0.25">
      <c r="C84" s="55">
        <f>VLOOKUP(D84,'NOC-Oc-Ca'!B$6:D$990,3,FALSE)</f>
        <v>65109</v>
      </c>
      <c r="D84" s="77" t="s">
        <v>374</v>
      </c>
      <c r="E84" s="77" t="s">
        <v>195</v>
      </c>
      <c r="F84" s="78" t="str">
        <f>VLOOKUP(D84,'NOC-Oc-Ca'!B$6:D$990,2,FALSE)</f>
        <v>Other sales related occupations</v>
      </c>
      <c r="G84" s="79"/>
      <c r="H84" s="79"/>
      <c r="I84" s="79"/>
      <c r="J84" s="79"/>
      <c r="K84" s="79"/>
      <c r="L84" s="79"/>
      <c r="M84" s="79"/>
      <c r="N84" s="79"/>
      <c r="O84" s="80"/>
    </row>
    <row r="85" spans="3:15" ht="15.75" customHeight="1" x14ac:dyDescent="0.25">
      <c r="C85" s="55">
        <f>VLOOKUP(D85,'NOC-Oc-Ca'!B$6:D$990,3,FALSE)</f>
        <v>75101</v>
      </c>
      <c r="D85" s="77" t="s">
        <v>375</v>
      </c>
      <c r="E85" s="77" t="s">
        <v>195</v>
      </c>
      <c r="F85" s="78" t="str">
        <f>VLOOKUP(D85,'NOC-Oc-Ca'!B$6:D$990,2,FALSE)</f>
        <v>Material handlers</v>
      </c>
      <c r="G85" s="79"/>
      <c r="H85" s="79"/>
      <c r="I85" s="79"/>
      <c r="J85" s="79"/>
      <c r="K85" s="79"/>
      <c r="L85" s="79"/>
      <c r="M85" s="79"/>
      <c r="N85" s="79"/>
      <c r="O85" s="80"/>
    </row>
    <row r="86" spans="3:15" ht="15.75" customHeight="1" x14ac:dyDescent="0.25">
      <c r="C86" s="55">
        <f>VLOOKUP(D86,'NOC-Oc-Ca'!B$6:D$990,3,FALSE)</f>
        <v>12201</v>
      </c>
      <c r="D86" s="77" t="s">
        <v>376</v>
      </c>
      <c r="E86" s="77" t="s">
        <v>195</v>
      </c>
      <c r="F86" s="78" t="str">
        <f>VLOOKUP(D86,'NOC-Oc-Ca'!B$6:D$990,2,FALSE)</f>
        <v>Insurance adjusters and claims examiners</v>
      </c>
      <c r="G86" s="79"/>
      <c r="H86" s="79"/>
      <c r="I86" s="79"/>
      <c r="J86" s="79"/>
      <c r="K86" s="79"/>
      <c r="L86" s="79"/>
      <c r="M86" s="79"/>
      <c r="N86" s="79"/>
      <c r="O86" s="80"/>
    </row>
    <row r="87" spans="3:15" ht="15.75" customHeight="1" x14ac:dyDescent="0.25">
      <c r="C87" s="55">
        <f>VLOOKUP(D87,'NOC-Oc-Ca'!B$6:D$990,3,FALSE)</f>
        <v>63100</v>
      </c>
      <c r="D87" s="77" t="s">
        <v>377</v>
      </c>
      <c r="E87" s="77" t="s">
        <v>195</v>
      </c>
      <c r="F87" s="78" t="str">
        <f>VLOOKUP(D87,'NOC-Oc-Ca'!B$6:D$990,2,FALSE)</f>
        <v>Insurance agents and brokers</v>
      </c>
      <c r="G87" s="79"/>
      <c r="H87" s="79"/>
      <c r="I87" s="79"/>
      <c r="J87" s="79"/>
      <c r="K87" s="79"/>
      <c r="L87" s="79"/>
      <c r="M87" s="79"/>
      <c r="N87" s="79"/>
      <c r="O87" s="80"/>
    </row>
    <row r="88" spans="3:15" ht="15.75" customHeight="1" x14ac:dyDescent="0.25">
      <c r="C88" s="55">
        <f>VLOOKUP(D88,'NOC-Oc-Ca'!B$6:D$990,3,FALSE)</f>
        <v>12202</v>
      </c>
      <c r="D88" s="77" t="s">
        <v>378</v>
      </c>
      <c r="E88" s="77" t="s">
        <v>195</v>
      </c>
      <c r="F88" s="78" t="str">
        <f>VLOOKUP(D88,'NOC-Oc-Ca'!B$6:D$990,2,FALSE)</f>
        <v>Insurance underwriters</v>
      </c>
      <c r="G88" s="79"/>
      <c r="H88" s="79"/>
      <c r="I88" s="79"/>
      <c r="J88" s="79"/>
      <c r="K88" s="79"/>
      <c r="L88" s="79"/>
      <c r="M88" s="79"/>
      <c r="N88" s="79"/>
      <c r="O88" s="80"/>
    </row>
    <row r="89" spans="3:15" ht="15.75" customHeight="1" x14ac:dyDescent="0.25">
      <c r="C89" s="55">
        <f>VLOOKUP(D89,'NOC-Oc-Ca'!B$6:D$990,3,FALSE)</f>
        <v>51100</v>
      </c>
      <c r="D89" s="77" t="s">
        <v>379</v>
      </c>
      <c r="E89" s="77" t="s">
        <v>195</v>
      </c>
      <c r="F89" s="78" t="str">
        <f>VLOOKUP(D89,'NOC-Oc-Ca'!B$6:D$990,2,FALSE)</f>
        <v>Librarians</v>
      </c>
      <c r="G89" s="79"/>
      <c r="H89" s="79"/>
      <c r="I89" s="79"/>
      <c r="J89" s="79"/>
      <c r="K89" s="79"/>
      <c r="L89" s="79"/>
      <c r="M89" s="79"/>
      <c r="N89" s="79"/>
      <c r="O89" s="80"/>
    </row>
    <row r="90" spans="3:15" ht="15.75" customHeight="1" x14ac:dyDescent="0.25">
      <c r="C90" s="55">
        <f>VLOOKUP(D90,'NOC-Oc-Ca'!B$6:D$990,3,FALSE)</f>
        <v>63102</v>
      </c>
      <c r="D90" s="77" t="s">
        <v>380</v>
      </c>
      <c r="E90" s="77" t="s">
        <v>195</v>
      </c>
      <c r="F90" s="78" t="str">
        <f>VLOOKUP(D90,'NOC-Oc-Ca'!B$6:D$990,2,FALSE)</f>
        <v>Financial sales representatives</v>
      </c>
      <c r="G90" s="79"/>
      <c r="H90" s="79"/>
      <c r="I90" s="79"/>
      <c r="J90" s="79"/>
      <c r="K90" s="79"/>
      <c r="L90" s="79"/>
      <c r="M90" s="79"/>
      <c r="N90" s="79"/>
      <c r="O90" s="80"/>
    </row>
    <row r="91" spans="3:15" ht="15.75" customHeight="1" x14ac:dyDescent="0.25">
      <c r="C91" s="55">
        <f>VLOOKUP(D91,'NOC-Oc-Ca'!B$6:D$990,3,FALSE)</f>
        <v>64300</v>
      </c>
      <c r="D91" s="77" t="s">
        <v>381</v>
      </c>
      <c r="E91" s="77" t="s">
        <v>195</v>
      </c>
      <c r="F91" s="78" t="str">
        <f>VLOOKUP(D91,'NOC-Oc-Ca'!B$6:D$990,2,FALSE)</f>
        <v>Maîtres d'hôtel and hosts/hostesses</v>
      </c>
      <c r="G91" s="79"/>
      <c r="H91" s="79"/>
      <c r="I91" s="79"/>
      <c r="J91" s="79"/>
      <c r="K91" s="79"/>
      <c r="L91" s="79"/>
      <c r="M91" s="79"/>
      <c r="N91" s="79"/>
      <c r="O91" s="80"/>
    </row>
    <row r="92" spans="3:15" ht="15.75" customHeight="1" x14ac:dyDescent="0.25">
      <c r="C92" s="55">
        <f>VLOOKUP(D92,'NOC-Oc-Ca'!B$6:D$990,3,FALSE)</f>
        <v>62101</v>
      </c>
      <c r="D92" s="77" t="s">
        <v>382</v>
      </c>
      <c r="E92" s="77" t="s">
        <v>195</v>
      </c>
      <c r="F92" s="78" t="str">
        <f>VLOOKUP(D92,'NOC-Oc-Ca'!B$6:D$990,2,FALSE)</f>
        <v>Retail and wholesale buyers</v>
      </c>
      <c r="G92" s="79"/>
      <c r="H92" s="79"/>
      <c r="I92" s="79"/>
      <c r="J92" s="79"/>
      <c r="K92" s="79"/>
      <c r="L92" s="79"/>
      <c r="M92" s="79"/>
      <c r="N92" s="79"/>
      <c r="O92" s="80"/>
    </row>
    <row r="93" spans="3:15" ht="15.75" customHeight="1" x14ac:dyDescent="0.25">
      <c r="C93" s="55">
        <f>VLOOKUP(D93,'NOC-Oc-Ca'!B$6:D$990,3,FALSE)</f>
        <v>64100</v>
      </c>
      <c r="D93" s="77" t="s">
        <v>383</v>
      </c>
      <c r="E93" s="77" t="s">
        <v>195</v>
      </c>
      <c r="F93" s="78" t="str">
        <f>VLOOKUP(D93,'NOC-Oc-Ca'!B$6:D$990,2,FALSE)</f>
        <v>Retail salespersons and visual merchandisers</v>
      </c>
      <c r="G93" s="79"/>
      <c r="H93" s="79"/>
      <c r="I93" s="79"/>
      <c r="J93" s="79"/>
      <c r="K93" s="79"/>
      <c r="L93" s="79"/>
      <c r="M93" s="79"/>
      <c r="N93" s="79"/>
      <c r="O93" s="80"/>
    </row>
    <row r="94" spans="3:15" ht="15.75" customHeight="1" x14ac:dyDescent="0.25">
      <c r="C94" s="55">
        <f>VLOOKUP(D94,'NOC-Oc-Ca'!B$6:D$990,3,FALSE)</f>
        <v>13200</v>
      </c>
      <c r="D94" s="77" t="s">
        <v>384</v>
      </c>
      <c r="E94" s="77" t="s">
        <v>195</v>
      </c>
      <c r="F94" s="78" t="str">
        <f>VLOOKUP(D94,'NOC-Oc-Ca'!B$6:D$990,2,FALSE)</f>
        <v>Customs, ship and other brokers</v>
      </c>
      <c r="G94" s="79"/>
      <c r="H94" s="79"/>
      <c r="I94" s="79"/>
      <c r="J94" s="79"/>
      <c r="K94" s="79"/>
      <c r="L94" s="79"/>
      <c r="M94" s="79"/>
      <c r="N94" s="79"/>
      <c r="O94" s="80"/>
    </row>
    <row r="95" spans="3:15" ht="15.75" customHeight="1" x14ac:dyDescent="0.25">
      <c r="C95" s="55">
        <f>VLOOKUP(D95,'NOC-Oc-Ca'!B$6:D$990,3,FALSE)</f>
        <v>65109</v>
      </c>
      <c r="D95" s="77" t="s">
        <v>385</v>
      </c>
      <c r="E95" s="77" t="s">
        <v>195</v>
      </c>
      <c r="F95" s="78" t="str">
        <f>VLOOKUP(D95,'NOC-Oc-Ca'!B$6:D$990,2,FALSE)</f>
        <v>Other sales related occupations</v>
      </c>
      <c r="G95" s="79"/>
      <c r="H95" s="79"/>
      <c r="I95" s="79"/>
      <c r="J95" s="79"/>
      <c r="K95" s="79"/>
      <c r="L95" s="79"/>
      <c r="M95" s="79"/>
      <c r="N95" s="79"/>
      <c r="O95" s="80"/>
    </row>
    <row r="96" spans="3:15" ht="15.75" customHeight="1" x14ac:dyDescent="0.25">
      <c r="C96" s="55">
        <f>VLOOKUP(D96,'NOC-Oc-Ca'!B$6:D$990,3,FALSE)</f>
        <v>64410</v>
      </c>
      <c r="D96" s="77" t="s">
        <v>386</v>
      </c>
      <c r="E96" s="77" t="s">
        <v>245</v>
      </c>
      <c r="F96" s="78" t="str">
        <f>VLOOKUP(D96,'NOC-Oc-Ca'!B$6:D$990,2,FALSE)</f>
        <v>Security guards and related security service occupations</v>
      </c>
      <c r="G96" s="79"/>
      <c r="H96" s="79"/>
      <c r="I96" s="79"/>
      <c r="J96" s="79"/>
      <c r="K96" s="79"/>
      <c r="L96" s="79"/>
      <c r="M96" s="79"/>
      <c r="N96" s="79"/>
      <c r="O96" s="80"/>
    </row>
    <row r="97" spans="3:15" ht="15.75" customHeight="1" x14ac:dyDescent="0.25">
      <c r="C97" s="55">
        <f>VLOOKUP(D97,'NOC-Oc-Ca'!B$6:D$990,3,FALSE)</f>
        <v>65109</v>
      </c>
      <c r="D97" s="77" t="s">
        <v>387</v>
      </c>
      <c r="E97" s="77" t="s">
        <v>245</v>
      </c>
      <c r="F97" s="78" t="str">
        <f>VLOOKUP(D97,'NOC-Oc-Ca'!B$6:D$990,2,FALSE)</f>
        <v>Other sales related occupations</v>
      </c>
      <c r="G97" s="79"/>
      <c r="H97" s="79"/>
      <c r="I97" s="79"/>
      <c r="J97" s="79"/>
      <c r="K97" s="79"/>
      <c r="L97" s="79"/>
      <c r="M97" s="79"/>
      <c r="N97" s="79"/>
      <c r="O97" s="80"/>
    </row>
    <row r="98" spans="3:15" ht="15.75" customHeight="1" x14ac:dyDescent="0.25">
      <c r="C98" s="55">
        <f>VLOOKUP(D98,'NOC-Oc-Ca'!B$6:D$990,3,FALSE)</f>
        <v>65329</v>
      </c>
      <c r="D98" s="77" t="s">
        <v>388</v>
      </c>
      <c r="E98" s="77" t="s">
        <v>245</v>
      </c>
      <c r="F98" s="78" t="str">
        <f>VLOOKUP(D98,'NOC-Oc-Ca'!B$6:D$990,2,FALSE)</f>
        <v>Other service support occupations</v>
      </c>
      <c r="G98" s="79"/>
      <c r="H98" s="79"/>
      <c r="I98" s="79"/>
      <c r="J98" s="79"/>
      <c r="K98" s="79"/>
      <c r="L98" s="79"/>
      <c r="M98" s="79"/>
      <c r="N98" s="79"/>
      <c r="O98" s="80"/>
    </row>
    <row r="99" spans="3:15" ht="15.75" customHeight="1" x14ac:dyDescent="0.25">
      <c r="C99" s="55">
        <f>VLOOKUP(D99,'NOC-Oc-Ca'!B$6:D$990,3,FALSE)</f>
        <v>43109</v>
      </c>
      <c r="D99" s="77" t="s">
        <v>389</v>
      </c>
      <c r="E99" s="77" t="s">
        <v>246</v>
      </c>
      <c r="F99" s="78" t="str">
        <f>VLOOKUP(D99,'NOC-Oc-Ca'!B$6:D$990,2,FALSE)</f>
        <v>Other instructors</v>
      </c>
      <c r="G99" s="79"/>
      <c r="H99" s="79"/>
      <c r="I99" s="79"/>
      <c r="J99" s="79"/>
      <c r="K99" s="79"/>
      <c r="L99" s="79"/>
      <c r="M99" s="79"/>
      <c r="N99" s="79"/>
      <c r="O99" s="80"/>
    </row>
    <row r="100" spans="3:15" ht="15.75" customHeight="1" x14ac:dyDescent="0.25">
      <c r="C100" s="55">
        <f>VLOOKUP(D100,'NOC-Oc-Ca'!B$6:D$990,3,FALSE)</f>
        <v>43109</v>
      </c>
      <c r="D100" s="77" t="s">
        <v>390</v>
      </c>
      <c r="E100" s="77" t="s">
        <v>246</v>
      </c>
      <c r="F100" s="78" t="str">
        <f>VLOOKUP(D100,'NOC-Oc-Ca'!B$6:D$990,2,FALSE)</f>
        <v>Other instructors</v>
      </c>
      <c r="G100" s="79"/>
      <c r="H100" s="79"/>
      <c r="I100" s="79"/>
      <c r="J100" s="79"/>
      <c r="K100" s="79"/>
      <c r="L100" s="79"/>
      <c r="M100" s="79"/>
      <c r="N100" s="79"/>
      <c r="O100" s="80"/>
    </row>
    <row r="101" spans="3:15" ht="15.75" customHeight="1" x14ac:dyDescent="0.25">
      <c r="C101" s="55">
        <f>VLOOKUP(D101,'NOC-Oc-Ca'!B$6:D$990,3,FALSE)</f>
        <v>43109</v>
      </c>
      <c r="D101" s="77" t="s">
        <v>391</v>
      </c>
      <c r="E101" s="77" t="s">
        <v>246</v>
      </c>
      <c r="F101" s="78" t="str">
        <f>VLOOKUP(D101,'NOC-Oc-Ca'!B$6:D$990,2,FALSE)</f>
        <v>Other instructors</v>
      </c>
      <c r="G101" s="79"/>
      <c r="H101" s="79"/>
      <c r="I101" s="79"/>
      <c r="J101" s="79"/>
      <c r="K101" s="79"/>
      <c r="L101" s="79"/>
      <c r="M101" s="79"/>
      <c r="N101" s="79"/>
      <c r="O101" s="80"/>
    </row>
    <row r="102" spans="3:15" ht="15.75" customHeight="1" x14ac:dyDescent="0.25">
      <c r="C102" s="55">
        <f>VLOOKUP(D102,'NOC-Oc-Ca'!B$6:D$990,3,FALSE)</f>
        <v>31301</v>
      </c>
      <c r="D102" s="77" t="s">
        <v>392</v>
      </c>
      <c r="E102" s="77" t="s">
        <v>197</v>
      </c>
      <c r="F102" s="78" t="str">
        <f>VLOOKUP(D102,'NOC-Oc-Ca'!B$6:D$990,2,FALSE)</f>
        <v>Registered nurses and registered psychiatric nurses</v>
      </c>
      <c r="G102" s="79"/>
      <c r="H102" s="79"/>
      <c r="I102" s="79"/>
      <c r="J102" s="79"/>
      <c r="K102" s="79"/>
      <c r="L102" s="79"/>
      <c r="M102" s="79"/>
      <c r="N102" s="79"/>
      <c r="O102" s="80"/>
    </row>
    <row r="103" spans="3:15" ht="15.75" customHeight="1" x14ac:dyDescent="0.25">
      <c r="C103" s="55">
        <f>VLOOKUP(D103,'NOC-Oc-Ca'!B$6:D$990,3,FALSE)</f>
        <v>62022</v>
      </c>
      <c r="D103" s="77" t="s">
        <v>393</v>
      </c>
      <c r="E103" s="77" t="s">
        <v>197</v>
      </c>
      <c r="F103" s="78" t="str">
        <f>VLOOKUP(D103,'NOC-Oc-Ca'!B$6:D$990,2,FALSE)</f>
        <v>Accommodation, travel, tourism and related services supervisors</v>
      </c>
      <c r="G103" s="79"/>
      <c r="H103" s="79"/>
      <c r="I103" s="79"/>
      <c r="J103" s="79"/>
      <c r="K103" s="79"/>
      <c r="L103" s="79"/>
      <c r="M103" s="79"/>
      <c r="N103" s="79"/>
      <c r="O103" s="80"/>
    </row>
    <row r="104" spans="3:15" ht="15.75" customHeight="1" x14ac:dyDescent="0.25">
      <c r="C104" s="55">
        <f>VLOOKUP(D104,'NOC-Oc-Ca'!B$6:D$990,3,FALSE)</f>
        <v>64321</v>
      </c>
      <c r="D104" s="77" t="s">
        <v>394</v>
      </c>
      <c r="E104" s="77" t="s">
        <v>197</v>
      </c>
      <c r="F104" s="78" t="str">
        <f>VLOOKUP(D104,'NOC-Oc-Ca'!B$6:D$990,2,FALSE)</f>
        <v>Casino workers</v>
      </c>
      <c r="G104" s="79"/>
      <c r="H104" s="79"/>
      <c r="I104" s="79"/>
      <c r="J104" s="79"/>
      <c r="K104" s="79"/>
      <c r="L104" s="79"/>
      <c r="M104" s="79"/>
      <c r="N104" s="79"/>
      <c r="O104" s="80"/>
    </row>
    <row r="105" spans="3:15" ht="15.75" customHeight="1" x14ac:dyDescent="0.25">
      <c r="C105" s="55">
        <f>VLOOKUP(D105,'NOC-Oc-Ca'!B$6:D$990,3,FALSE)</f>
        <v>31301</v>
      </c>
      <c r="D105" s="77" t="s">
        <v>395</v>
      </c>
      <c r="E105" s="77" t="s">
        <v>197</v>
      </c>
      <c r="F105" s="78" t="str">
        <f>VLOOKUP(D105,'NOC-Oc-Ca'!B$6:D$990,2,FALSE)</f>
        <v>Registered nurses and registered psychiatric nurses</v>
      </c>
      <c r="G105" s="79"/>
      <c r="H105" s="79"/>
      <c r="I105" s="79"/>
      <c r="J105" s="79"/>
      <c r="K105" s="79"/>
      <c r="L105" s="79"/>
      <c r="M105" s="79"/>
      <c r="N105" s="79"/>
      <c r="O105" s="80"/>
    </row>
    <row r="106" spans="3:15" ht="15.75" customHeight="1" x14ac:dyDescent="0.25">
      <c r="C106" s="55">
        <f>VLOOKUP(D106,'NOC-Oc-Ca'!B$6:D$990,3,FALSE)</f>
        <v>42200</v>
      </c>
      <c r="D106" s="77" t="s">
        <v>396</v>
      </c>
      <c r="E106" s="77" t="s">
        <v>197</v>
      </c>
      <c r="F106" s="78" t="str">
        <f>VLOOKUP(D106,'NOC-Oc-Ca'!B$6:D$990,2,FALSE)</f>
        <v>Paralegals and related occupations</v>
      </c>
      <c r="G106" s="79"/>
      <c r="H106" s="79"/>
      <c r="I106" s="79"/>
      <c r="J106" s="79"/>
      <c r="K106" s="79"/>
      <c r="L106" s="79"/>
      <c r="M106" s="79"/>
      <c r="N106" s="79"/>
      <c r="O106" s="80"/>
    </row>
    <row r="107" spans="3:15" ht="15.75" customHeight="1" x14ac:dyDescent="0.25">
      <c r="C107" s="55">
        <f>VLOOKUP(D107,'NOC-Oc-Ca'!B$6:D$990,3,FALSE)</f>
        <v>31301</v>
      </c>
      <c r="D107" s="77" t="s">
        <v>397</v>
      </c>
      <c r="E107" s="77" t="s">
        <v>197</v>
      </c>
      <c r="F107" s="78" t="str">
        <f>VLOOKUP(D107,'NOC-Oc-Ca'!B$6:D$990,2,FALSE)</f>
        <v>Registered nurses and registered psychiatric nurses</v>
      </c>
      <c r="G107" s="79"/>
      <c r="H107" s="79"/>
      <c r="I107" s="79"/>
      <c r="J107" s="79"/>
      <c r="K107" s="79"/>
      <c r="L107" s="79"/>
      <c r="M107" s="79"/>
      <c r="N107" s="79"/>
      <c r="O107" s="80"/>
    </row>
    <row r="108" spans="3:15" ht="15.75" customHeight="1" x14ac:dyDescent="0.25">
      <c r="C108" s="55">
        <f>VLOOKUP(D108,'NOC-Oc-Ca'!B$6:D$990,3,FALSE)</f>
        <v>31301</v>
      </c>
      <c r="D108" s="77" t="s">
        <v>398</v>
      </c>
      <c r="E108" s="77" t="s">
        <v>197</v>
      </c>
      <c r="F108" s="78" t="str">
        <f>VLOOKUP(D108,'NOC-Oc-Ca'!B$6:D$990,2,FALSE)</f>
        <v>Registered nurses and registered psychiatric nurses</v>
      </c>
      <c r="G108" s="79"/>
      <c r="H108" s="79"/>
      <c r="I108" s="79"/>
      <c r="J108" s="79"/>
      <c r="K108" s="79"/>
      <c r="L108" s="79"/>
      <c r="M108" s="79"/>
      <c r="N108" s="79"/>
      <c r="O108" s="80"/>
    </row>
    <row r="109" spans="3:15" ht="15.75" customHeight="1" x14ac:dyDescent="0.25">
      <c r="C109" s="55">
        <f>VLOOKUP(D109,'NOC-Oc-Ca'!B$6:D$990,3,FALSE)</f>
        <v>31301</v>
      </c>
      <c r="D109" s="77" t="s">
        <v>399</v>
      </c>
      <c r="E109" s="77" t="s">
        <v>197</v>
      </c>
      <c r="F109" s="78" t="str">
        <f>VLOOKUP(D109,'NOC-Oc-Ca'!B$6:D$990,2,FALSE)</f>
        <v>Registered nurses and registered psychiatric nurses</v>
      </c>
      <c r="G109" s="79"/>
      <c r="H109" s="79"/>
      <c r="I109" s="79"/>
      <c r="J109" s="79"/>
      <c r="K109" s="79"/>
      <c r="L109" s="79"/>
      <c r="M109" s="79"/>
      <c r="N109" s="79"/>
      <c r="O109" s="80"/>
    </row>
    <row r="110" spans="3:15" ht="15.75" customHeight="1" x14ac:dyDescent="0.25">
      <c r="C110" s="55">
        <f>VLOOKUP(D110,'NOC-Oc-Ca'!B$6:D$990,3,FALSE)</f>
        <v>65211</v>
      </c>
      <c r="D110" s="77" t="s">
        <v>400</v>
      </c>
      <c r="E110" s="77" t="s">
        <v>197</v>
      </c>
      <c r="F110" s="78" t="str">
        <f>VLOOKUP(D110,'NOC-Oc-Ca'!B$6:D$990,2,FALSE)</f>
        <v>Operators and attendants in amusement, recreation and sport</v>
      </c>
      <c r="G110" s="79"/>
      <c r="H110" s="79"/>
      <c r="I110" s="79"/>
      <c r="J110" s="79"/>
      <c r="K110" s="79"/>
      <c r="L110" s="79"/>
      <c r="M110" s="79"/>
      <c r="N110" s="79"/>
      <c r="O110" s="80"/>
    </row>
    <row r="111" spans="3:15" ht="15.75" customHeight="1" x14ac:dyDescent="0.25">
      <c r="C111" s="55">
        <f>VLOOKUP(D111,'NOC-Oc-Ca'!B$6:D$990,3,FALSE)</f>
        <v>62022</v>
      </c>
      <c r="D111" s="77" t="s">
        <v>401</v>
      </c>
      <c r="E111" s="77" t="s">
        <v>197</v>
      </c>
      <c r="F111" s="78" t="str">
        <f>VLOOKUP(D111,'NOC-Oc-Ca'!B$6:D$990,2,FALSE)</f>
        <v>Accommodation, travel, tourism and related services supervisors</v>
      </c>
      <c r="G111" s="79"/>
      <c r="H111" s="79"/>
      <c r="I111" s="79"/>
      <c r="J111" s="79"/>
      <c r="K111" s="79"/>
      <c r="L111" s="79"/>
      <c r="M111" s="79"/>
      <c r="N111" s="79"/>
      <c r="O111" s="80"/>
    </row>
    <row r="112" spans="3:15" ht="15.75" customHeight="1" x14ac:dyDescent="0.25">
      <c r="C112" s="55">
        <f>VLOOKUP(D112,'NOC-Oc-Ca'!B$6:D$990,3,FALSE)</f>
        <v>41311</v>
      </c>
      <c r="D112" s="77" t="s">
        <v>402</v>
      </c>
      <c r="E112" s="77" t="s">
        <v>197</v>
      </c>
      <c r="F112" s="78" t="str">
        <f>VLOOKUP(D112,'NOC-Oc-Ca'!B$6:D$990,2,FALSE)</f>
        <v>Probation and parole officers</v>
      </c>
      <c r="G112" s="79"/>
      <c r="H112" s="79"/>
      <c r="I112" s="79"/>
      <c r="J112" s="79"/>
      <c r="K112" s="79"/>
      <c r="L112" s="79"/>
      <c r="M112" s="79"/>
      <c r="N112" s="79"/>
      <c r="O112" s="80"/>
    </row>
    <row r="113" spans="3:15" ht="15.75" customHeight="1" x14ac:dyDescent="0.25">
      <c r="C113" s="55">
        <f>VLOOKUP(D113,'NOC-Oc-Ca'!B$6:D$990,3,FALSE)</f>
        <v>31301</v>
      </c>
      <c r="D113" s="77" t="s">
        <v>403</v>
      </c>
      <c r="E113" s="77" t="s">
        <v>197</v>
      </c>
      <c r="F113" s="78" t="str">
        <f>VLOOKUP(D113,'NOC-Oc-Ca'!B$6:D$990,2,FALSE)</f>
        <v>Registered nurses and registered psychiatric nurses</v>
      </c>
      <c r="G113" s="79"/>
      <c r="H113" s="79"/>
      <c r="I113" s="79"/>
      <c r="J113" s="79"/>
      <c r="K113" s="79"/>
      <c r="L113" s="79"/>
      <c r="M113" s="79"/>
      <c r="N113" s="79"/>
      <c r="O113" s="80"/>
    </row>
    <row r="114" spans="3:15" ht="15.75" customHeight="1" x14ac:dyDescent="0.25">
      <c r="C114" s="55">
        <f>VLOOKUP(D114,'NOC-Oc-Ca'!B$6:D$990,3,FALSE)</f>
        <v>62010</v>
      </c>
      <c r="D114" s="77" t="s">
        <v>404</v>
      </c>
      <c r="E114" s="77" t="s">
        <v>197</v>
      </c>
      <c r="F114" s="78" t="str">
        <f>VLOOKUP(D114,'NOC-Oc-Ca'!B$6:D$990,2,FALSE)</f>
        <v>Retail sales supervisors</v>
      </c>
      <c r="G114" s="79"/>
      <c r="H114" s="79"/>
      <c r="I114" s="79"/>
      <c r="J114" s="79"/>
      <c r="K114" s="79"/>
      <c r="L114" s="79"/>
      <c r="M114" s="79"/>
      <c r="N114" s="79"/>
      <c r="O114" s="80"/>
    </row>
    <row r="115" spans="3:15" ht="15.75" customHeight="1" x14ac:dyDescent="0.25">
      <c r="C115" s="55">
        <f>VLOOKUP(D115,'NOC-Oc-Ca'!B$6:D$990,3,FALSE)</f>
        <v>64201</v>
      </c>
      <c r="D115" s="77" t="s">
        <v>405</v>
      </c>
      <c r="E115" s="77" t="s">
        <v>197</v>
      </c>
      <c r="F115" s="78" t="str">
        <f>VLOOKUP(D115,'NOC-Oc-Ca'!B$6:D$990,2,FALSE)</f>
        <v>Image, social and other personal consultants</v>
      </c>
      <c r="G115" s="79"/>
      <c r="H115" s="79"/>
      <c r="I115" s="79"/>
      <c r="J115" s="79"/>
      <c r="K115" s="79"/>
      <c r="L115" s="79"/>
      <c r="M115" s="79"/>
      <c r="N115" s="79"/>
      <c r="O115" s="80"/>
    </row>
    <row r="116" spans="3:15" ht="15.75" customHeight="1" x14ac:dyDescent="0.25">
      <c r="C116" s="55">
        <f>VLOOKUP(D116,'NOC-Oc-Ca'!B$6:D$990,3,FALSE)</f>
        <v>14101</v>
      </c>
      <c r="D116" s="77" t="s">
        <v>406</v>
      </c>
      <c r="E116" s="77" t="s">
        <v>193</v>
      </c>
      <c r="F116" s="78" t="str">
        <f>VLOOKUP(D116,'NOC-Oc-Ca'!B$6:D$990,2,FALSE)</f>
        <v>Receptionists</v>
      </c>
      <c r="G116" s="79"/>
      <c r="H116" s="79"/>
      <c r="I116" s="79"/>
      <c r="J116" s="79"/>
      <c r="K116" s="79"/>
      <c r="L116" s="79"/>
      <c r="M116" s="79"/>
      <c r="N116" s="79"/>
      <c r="O116" s="80"/>
    </row>
    <row r="117" spans="3:15" ht="15.75" customHeight="1" x14ac:dyDescent="0.25">
      <c r="C117" s="55">
        <f>VLOOKUP(D117,'NOC-Oc-Ca'!B$6:D$990,3,FALSE)</f>
        <v>44100</v>
      </c>
      <c r="D117" s="77" t="s">
        <v>407</v>
      </c>
      <c r="E117" s="77" t="s">
        <v>193</v>
      </c>
      <c r="F117" s="78" t="str">
        <f>VLOOKUP(D117,'NOC-Oc-Ca'!B$6:D$990,2,FALSE)</f>
        <v>Home child care providers</v>
      </c>
      <c r="G117" s="79"/>
      <c r="H117" s="79"/>
      <c r="I117" s="79"/>
      <c r="J117" s="79"/>
      <c r="K117" s="79"/>
      <c r="L117" s="79"/>
      <c r="M117" s="79"/>
      <c r="N117" s="79"/>
      <c r="O117" s="80"/>
    </row>
    <row r="118" spans="3:15" ht="15.75" customHeight="1" x14ac:dyDescent="0.25">
      <c r="C118" s="55">
        <f>VLOOKUP(D118,'NOC-Oc-Ca'!B$6:D$990,3,FALSE)</f>
        <v>64201</v>
      </c>
      <c r="D118" s="77" t="s">
        <v>408</v>
      </c>
      <c r="E118" s="77" t="s">
        <v>193</v>
      </c>
      <c r="F118" s="78" t="str">
        <f>VLOOKUP(D118,'NOC-Oc-Ca'!B$6:D$990,2,FALSE)</f>
        <v>Image, social and other personal consultants</v>
      </c>
      <c r="G118" s="79"/>
      <c r="H118" s="79"/>
      <c r="I118" s="79"/>
      <c r="J118" s="79"/>
      <c r="K118" s="79"/>
      <c r="L118" s="79"/>
      <c r="M118" s="79"/>
      <c r="N118" s="79"/>
      <c r="O118" s="80"/>
    </row>
    <row r="119" spans="3:15" ht="15.75" customHeight="1" x14ac:dyDescent="0.25">
      <c r="C119" s="55">
        <f>VLOOKUP(D119,'NOC-Oc-Ca'!B$6:D$990,3,FALSE)</f>
        <v>42202</v>
      </c>
      <c r="D119" s="77" t="s">
        <v>409</v>
      </c>
      <c r="E119" s="77" t="s">
        <v>193</v>
      </c>
      <c r="F119" s="78" t="str">
        <f>VLOOKUP(D119,'NOC-Oc-Ca'!B$6:D$990,2,FALSE)</f>
        <v>Early childhood educators and assistants</v>
      </c>
      <c r="G119" s="79"/>
      <c r="H119" s="79"/>
      <c r="I119" s="79"/>
      <c r="J119" s="79"/>
      <c r="K119" s="79"/>
      <c r="L119" s="79"/>
      <c r="M119" s="79"/>
      <c r="N119" s="79"/>
      <c r="O119" s="80"/>
    </row>
    <row r="120" spans="3:15" ht="15.75" customHeight="1" x14ac:dyDescent="0.25">
      <c r="C120" s="55">
        <f>VLOOKUP(D120,'NOC-Oc-Ca'!B$6:D$990,3,FALSE)</f>
        <v>42202</v>
      </c>
      <c r="D120" s="77" t="s">
        <v>410</v>
      </c>
      <c r="E120" s="77" t="s">
        <v>193</v>
      </c>
      <c r="F120" s="78" t="str">
        <f>VLOOKUP(D120,'NOC-Oc-Ca'!B$6:D$990,2,FALSE)</f>
        <v>Early childhood educators and assistants</v>
      </c>
      <c r="G120" s="79"/>
      <c r="H120" s="79"/>
      <c r="I120" s="79"/>
      <c r="J120" s="79"/>
      <c r="K120" s="79"/>
      <c r="L120" s="79"/>
      <c r="M120" s="79"/>
      <c r="N120" s="79"/>
      <c r="O120" s="80"/>
    </row>
    <row r="121" spans="3:15" ht="15.75" customHeight="1" x14ac:dyDescent="0.25">
      <c r="C121" s="55">
        <f>VLOOKUP(D121,'NOC-Oc-Ca'!B$6:D$990,3,FALSE)</f>
        <v>14101</v>
      </c>
      <c r="D121" s="77" t="s">
        <v>411</v>
      </c>
      <c r="E121" s="77" t="s">
        <v>193</v>
      </c>
      <c r="F121" s="78" t="str">
        <f>VLOOKUP(D121,'NOC-Oc-Ca'!B$6:D$990,2,FALSE)</f>
        <v>Receptionists</v>
      </c>
      <c r="G121" s="79"/>
      <c r="H121" s="79"/>
      <c r="I121" s="79"/>
      <c r="J121" s="79"/>
      <c r="K121" s="79"/>
      <c r="L121" s="79"/>
      <c r="M121" s="79"/>
      <c r="N121" s="79"/>
      <c r="O121" s="80"/>
    </row>
    <row r="122" spans="3:15" ht="15.75" customHeight="1" x14ac:dyDescent="0.25">
      <c r="C122" s="55">
        <f>VLOOKUP(D122,'NOC-Oc-Ca'!B$6:D$990,3,FALSE)</f>
        <v>14101</v>
      </c>
      <c r="D122" s="77" t="s">
        <v>412</v>
      </c>
      <c r="E122" s="77" t="s">
        <v>193</v>
      </c>
      <c r="F122" s="78" t="str">
        <f>VLOOKUP(D122,'NOC-Oc-Ca'!B$6:D$990,2,FALSE)</f>
        <v>Receptionists</v>
      </c>
      <c r="G122" s="79"/>
      <c r="H122" s="79"/>
      <c r="I122" s="79"/>
      <c r="J122" s="79"/>
      <c r="K122" s="79"/>
      <c r="L122" s="79"/>
      <c r="M122" s="79"/>
      <c r="N122" s="79"/>
      <c r="O122" s="80"/>
    </row>
    <row r="123" spans="3:15" ht="15.75" customHeight="1" x14ac:dyDescent="0.25">
      <c r="C123" s="55">
        <f>VLOOKUP(D123,'NOC-Oc-Ca'!B$6:D$990,3,FALSE)</f>
        <v>64201</v>
      </c>
      <c r="D123" s="77" t="s">
        <v>413</v>
      </c>
      <c r="E123" s="77" t="s">
        <v>193</v>
      </c>
      <c r="F123" s="78" t="str">
        <f>VLOOKUP(D123,'NOC-Oc-Ca'!B$6:D$990,2,FALSE)</f>
        <v>Image, social and other personal consultants</v>
      </c>
      <c r="G123" s="79"/>
      <c r="H123" s="79"/>
      <c r="I123" s="79"/>
      <c r="J123" s="79"/>
      <c r="K123" s="79"/>
      <c r="L123" s="79"/>
      <c r="M123" s="79"/>
      <c r="N123" s="79"/>
      <c r="O123" s="80"/>
    </row>
    <row r="124" spans="3:15" ht="15.75" customHeight="1" x14ac:dyDescent="0.25">
      <c r="C124" s="55">
        <f>VLOOKUP(D124,'NOC-Oc-Ca'!B$6:D$990,3,FALSE)</f>
        <v>14101</v>
      </c>
      <c r="D124" s="77" t="s">
        <v>414</v>
      </c>
      <c r="E124" s="77" t="s">
        <v>193</v>
      </c>
      <c r="F124" s="78" t="str">
        <f>VLOOKUP(D124,'NOC-Oc-Ca'!B$6:D$990,2,FALSE)</f>
        <v>Receptionists</v>
      </c>
      <c r="G124" s="79"/>
      <c r="H124" s="79"/>
      <c r="I124" s="79"/>
      <c r="J124" s="79"/>
      <c r="K124" s="79"/>
      <c r="L124" s="79"/>
      <c r="M124" s="79"/>
      <c r="N124" s="79"/>
      <c r="O124" s="80"/>
    </row>
    <row r="125" spans="3:15" ht="15.75" customHeight="1" x14ac:dyDescent="0.25">
      <c r="C125" s="55">
        <f>VLOOKUP(D125,'NOC-Oc-Ca'!B$6:D$990,3,FALSE)</f>
        <v>53100</v>
      </c>
      <c r="D125" s="77" t="s">
        <v>415</v>
      </c>
      <c r="E125" s="77" t="s">
        <v>193</v>
      </c>
      <c r="F125" s="78" t="str">
        <f>VLOOKUP(D125,'NOC-Oc-Ca'!B$6:D$990,2,FALSE)</f>
        <v>Registrars, restorers, interpreters and other occupations related to museum and art galleries</v>
      </c>
      <c r="G125" s="79"/>
      <c r="H125" s="79"/>
      <c r="I125" s="79"/>
      <c r="J125" s="79"/>
      <c r="K125" s="79"/>
      <c r="L125" s="79"/>
      <c r="M125" s="79"/>
      <c r="N125" s="79"/>
      <c r="O125" s="80"/>
    </row>
    <row r="126" spans="3:15" ht="15.75" customHeight="1" x14ac:dyDescent="0.25">
      <c r="C126" s="55">
        <f>VLOOKUP(D126,'NOC-Oc-Ca'!B$6:D$990,3,FALSE)</f>
        <v>44100</v>
      </c>
      <c r="D126" s="77" t="s">
        <v>416</v>
      </c>
      <c r="E126" s="77" t="s">
        <v>193</v>
      </c>
      <c r="F126" s="78" t="str">
        <f>VLOOKUP(D126,'NOC-Oc-Ca'!B$6:D$990,2,FALSE)</f>
        <v>Home child care providers</v>
      </c>
      <c r="G126" s="79"/>
      <c r="H126" s="79"/>
      <c r="I126" s="79"/>
      <c r="J126" s="79"/>
      <c r="K126" s="79"/>
      <c r="L126" s="79"/>
      <c r="M126" s="79"/>
      <c r="N126" s="79"/>
      <c r="O126" s="80"/>
    </row>
    <row r="127" spans="3:15" ht="15.75" customHeight="1" x14ac:dyDescent="0.25">
      <c r="C127" s="55">
        <f>VLOOKUP(D127,'NOC-Oc-Ca'!B$6:D$990,3,FALSE)</f>
        <v>12101</v>
      </c>
      <c r="D127" s="77" t="s">
        <v>417</v>
      </c>
      <c r="E127" s="77" t="s">
        <v>193</v>
      </c>
      <c r="F127" s="78" t="str">
        <f>VLOOKUP(D127,'NOC-Oc-Ca'!B$6:D$990,2,FALSE)</f>
        <v>Human resources and recruitment officers</v>
      </c>
      <c r="G127" s="79"/>
      <c r="H127" s="79"/>
      <c r="I127" s="79"/>
      <c r="J127" s="79"/>
      <c r="K127" s="79"/>
      <c r="L127" s="79"/>
      <c r="M127" s="79"/>
      <c r="N127" s="79"/>
      <c r="O127" s="80"/>
    </row>
    <row r="128" spans="3:15" ht="15.75" customHeight="1" x14ac:dyDescent="0.25">
      <c r="C128" s="55">
        <f>VLOOKUP(D128,'NOC-Oc-Ca'!B$6:D$990,3,FALSE)</f>
        <v>63101</v>
      </c>
      <c r="D128" s="77" t="s">
        <v>418</v>
      </c>
      <c r="E128" s="77" t="s">
        <v>193</v>
      </c>
      <c r="F128" s="78" t="str">
        <f>VLOOKUP(D128,'NOC-Oc-Ca'!B$6:D$990,2,FALSE)</f>
        <v>Real estate agents and salespersons</v>
      </c>
      <c r="G128" s="79"/>
      <c r="H128" s="79"/>
      <c r="I128" s="79"/>
      <c r="J128" s="79"/>
      <c r="K128" s="79"/>
      <c r="L128" s="79"/>
      <c r="M128" s="79"/>
      <c r="N128" s="79"/>
      <c r="O128" s="80"/>
    </row>
    <row r="129" spans="3:15" ht="15.75" customHeight="1" x14ac:dyDescent="0.25">
      <c r="C129" s="55">
        <f>VLOOKUP(D129,'NOC-Oc-Ca'!B$6:D$990,3,FALSE)</f>
        <v>14101</v>
      </c>
      <c r="D129" s="77" t="s">
        <v>419</v>
      </c>
      <c r="E129" s="77" t="s">
        <v>193</v>
      </c>
      <c r="F129" s="78" t="str">
        <f>VLOOKUP(D129,'NOC-Oc-Ca'!B$6:D$990,2,FALSE)</f>
        <v>Receptionists</v>
      </c>
      <c r="G129" s="79"/>
      <c r="H129" s="79"/>
      <c r="I129" s="79"/>
      <c r="J129" s="79"/>
      <c r="K129" s="79"/>
      <c r="L129" s="79"/>
      <c r="M129" s="79"/>
      <c r="N129" s="79"/>
      <c r="O129" s="80"/>
    </row>
    <row r="130" spans="3:15" ht="15.75" customHeight="1" x14ac:dyDescent="0.25">
      <c r="C130" s="55">
        <f>VLOOKUP(D130,'NOC-Oc-Ca'!B$6:D$990,3,FALSE)</f>
        <v>64101</v>
      </c>
      <c r="D130" s="77" t="s">
        <v>420</v>
      </c>
      <c r="E130" s="77" t="s">
        <v>193</v>
      </c>
      <c r="F130" s="78" t="str">
        <f>VLOOKUP(D130,'NOC-Oc-Ca'!B$6:D$990,2,FALSE)</f>
        <v>Sales and account representatives - wholesale trade (non-technical)</v>
      </c>
      <c r="G130" s="79"/>
      <c r="H130" s="79"/>
      <c r="I130" s="79"/>
      <c r="J130" s="79"/>
      <c r="K130" s="79"/>
      <c r="L130" s="79"/>
      <c r="M130" s="79"/>
      <c r="N130" s="79"/>
      <c r="O130" s="80"/>
    </row>
    <row r="131" spans="3:15" ht="15.75" customHeight="1" x14ac:dyDescent="0.25">
      <c r="C131" s="55">
        <f>VLOOKUP(D131,'NOC-Oc-Ca'!B$6:D$990,3,FALSE)</f>
        <v>14101</v>
      </c>
      <c r="D131" s="77" t="s">
        <v>421</v>
      </c>
      <c r="E131" s="77" t="s">
        <v>193</v>
      </c>
      <c r="F131" s="78" t="str">
        <f>VLOOKUP(D131,'NOC-Oc-Ca'!B$6:D$990,2,FALSE)</f>
        <v>Receptionists</v>
      </c>
      <c r="G131" s="79"/>
      <c r="H131" s="79"/>
      <c r="I131" s="79"/>
      <c r="J131" s="79"/>
      <c r="K131" s="79"/>
      <c r="L131" s="79"/>
      <c r="M131" s="79"/>
      <c r="N131" s="79"/>
      <c r="O131" s="80"/>
    </row>
    <row r="132" spans="3:15" ht="15.75" customHeight="1" x14ac:dyDescent="0.25">
      <c r="C132" s="55">
        <f>VLOOKUP(D132,'NOC-Oc-Ca'!B$6:D$990,3,FALSE)</f>
        <v>64320</v>
      </c>
      <c r="D132" s="77" t="s">
        <v>422</v>
      </c>
      <c r="E132" s="77" t="s">
        <v>193</v>
      </c>
      <c r="F132" s="78" t="str">
        <f>VLOOKUP(D132,'NOC-Oc-Ca'!B$6:D$990,2,FALSE)</f>
        <v>Tour and travel guides</v>
      </c>
      <c r="G132" s="79"/>
      <c r="H132" s="79"/>
      <c r="I132" s="79"/>
      <c r="J132" s="79"/>
      <c r="K132" s="79"/>
      <c r="L132" s="79"/>
      <c r="M132" s="79"/>
      <c r="N132" s="79"/>
      <c r="O132" s="80"/>
    </row>
    <row r="133" spans="3:15" ht="15.75" customHeight="1" x14ac:dyDescent="0.25">
      <c r="C133" s="55">
        <f>VLOOKUP(D133,'NOC-Oc-Ca'!B$6:D$990,3,FALSE)</f>
        <v>64320</v>
      </c>
      <c r="D133" s="77" t="s">
        <v>423</v>
      </c>
      <c r="E133" s="77" t="s">
        <v>193</v>
      </c>
      <c r="F133" s="78" t="str">
        <f>VLOOKUP(D133,'NOC-Oc-Ca'!B$6:D$990,2,FALSE)</f>
        <v>Tour and travel guides</v>
      </c>
      <c r="G133" s="79"/>
      <c r="H133" s="79"/>
      <c r="I133" s="79"/>
      <c r="J133" s="79"/>
      <c r="K133" s="79"/>
      <c r="L133" s="79"/>
      <c r="M133" s="79"/>
      <c r="N133" s="79"/>
      <c r="O133" s="80"/>
    </row>
    <row r="134" spans="3:15" ht="15.75" customHeight="1" x14ac:dyDescent="0.25">
      <c r="C134" s="55">
        <f>VLOOKUP(D134,'NOC-Oc-Ca'!B$6:D$990,3,FALSE)</f>
        <v>51120</v>
      </c>
      <c r="D134" s="77" t="s">
        <v>424</v>
      </c>
      <c r="E134" s="77" t="s">
        <v>265</v>
      </c>
      <c r="F134" s="78" t="str">
        <f>VLOOKUP(D134,'NOC-Oc-Ca'!B$6:D$990,2,FALSE)</f>
        <v>Producers, directors, choreographers and related occupations</v>
      </c>
      <c r="G134" s="79"/>
      <c r="H134" s="79"/>
      <c r="I134" s="79"/>
      <c r="J134" s="79"/>
      <c r="K134" s="79"/>
      <c r="L134" s="79"/>
      <c r="M134" s="79"/>
      <c r="N134" s="79"/>
      <c r="O134" s="80"/>
    </row>
    <row r="135" spans="3:15" ht="15.75" customHeight="1" x14ac:dyDescent="0.25">
      <c r="C135" s="55">
        <f>VLOOKUP(D135,'NOC-Oc-Ca'!B$6:D$990,3,FALSE)</f>
        <v>72013</v>
      </c>
      <c r="D135" s="77" t="s">
        <v>425</v>
      </c>
      <c r="E135" s="77" t="s">
        <v>188</v>
      </c>
      <c r="F135" s="78" t="str">
        <f>VLOOKUP(D135,'NOC-Oc-Ca'!B$6:D$990,2,FALSE)</f>
        <v>Contractors and supervisors, carpentry trades</v>
      </c>
      <c r="G135" s="79"/>
      <c r="H135" s="79"/>
      <c r="I135" s="79"/>
      <c r="J135" s="79"/>
      <c r="K135" s="79"/>
      <c r="L135" s="79"/>
      <c r="M135" s="79"/>
      <c r="N135" s="79"/>
      <c r="O135" s="80"/>
    </row>
    <row r="136" spans="3:15" ht="15.75" customHeight="1" x14ac:dyDescent="0.25">
      <c r="C136" s="55">
        <f>VLOOKUP(D136,'NOC-Oc-Ca'!B$6:D$990,3,FALSE)</f>
        <v>72011</v>
      </c>
      <c r="D136" s="77" t="s">
        <v>426</v>
      </c>
      <c r="E136" s="77" t="s">
        <v>188</v>
      </c>
      <c r="F136" s="78" t="str">
        <f>VLOOKUP(D136,'NOC-Oc-Ca'!B$6:D$990,2,FALSE)</f>
        <v>Contractors and supervisors, electrical trades and telecommunications occupations</v>
      </c>
      <c r="G136" s="79"/>
      <c r="H136" s="79"/>
      <c r="I136" s="79"/>
      <c r="J136" s="79"/>
      <c r="K136" s="79"/>
      <c r="L136" s="79"/>
      <c r="M136" s="79"/>
      <c r="N136" s="79"/>
      <c r="O136" s="80"/>
    </row>
    <row r="137" spans="3:15" ht="15.75" customHeight="1" x14ac:dyDescent="0.25">
      <c r="C137" s="55">
        <f>VLOOKUP(D137,'NOC-Oc-Ca'!B$6:D$990,3,FALSE)</f>
        <v>72021</v>
      </c>
      <c r="D137" s="77" t="s">
        <v>427</v>
      </c>
      <c r="E137" s="77" t="s">
        <v>188</v>
      </c>
      <c r="F137" s="78" t="str">
        <f>VLOOKUP(D137,'NOC-Oc-Ca'!B$6:D$990,2,FALSE)</f>
        <v>Contractors and supervisors, heavy equipment operator crews</v>
      </c>
      <c r="G137" s="79"/>
      <c r="H137" s="79"/>
      <c r="I137" s="79"/>
      <c r="J137" s="79"/>
      <c r="K137" s="79"/>
      <c r="L137" s="79"/>
      <c r="M137" s="79"/>
      <c r="N137" s="79"/>
      <c r="O137" s="80"/>
    </row>
    <row r="138" spans="3:15" ht="15.75" customHeight="1" x14ac:dyDescent="0.25">
      <c r="C138" s="55">
        <f>VLOOKUP(D138,'NOC-Oc-Ca'!B$6:D$990,3,FALSE)</f>
        <v>72020</v>
      </c>
      <c r="D138" s="77" t="s">
        <v>428</v>
      </c>
      <c r="E138" s="77" t="s">
        <v>188</v>
      </c>
      <c r="F138" s="78" t="str">
        <f>VLOOKUP(D138,'NOC-Oc-Ca'!B$6:D$990,2,FALSE)</f>
        <v>Contractors and supervisors, mechanic trades</v>
      </c>
      <c r="G138" s="79"/>
      <c r="H138" s="79"/>
      <c r="I138" s="79"/>
      <c r="J138" s="79"/>
      <c r="K138" s="79"/>
      <c r="L138" s="79"/>
      <c r="M138" s="79"/>
      <c r="N138" s="79"/>
      <c r="O138" s="80"/>
    </row>
    <row r="139" spans="3:15" ht="15.75" customHeight="1" x14ac:dyDescent="0.25">
      <c r="C139" s="55">
        <f>VLOOKUP(D139,'NOC-Oc-Ca'!B$6:D$990,3,FALSE)</f>
        <v>72010</v>
      </c>
      <c r="D139" s="77" t="s">
        <v>429</v>
      </c>
      <c r="E139" s="77" t="s">
        <v>188</v>
      </c>
      <c r="F139" s="78" t="str">
        <f>VLOOKUP(D139,'NOC-Oc-Ca'!B$6:D$990,2,FALSE)</f>
        <v>Contractors and supervisors, machining, metal forming, shaping and erecting trades and related occupations</v>
      </c>
      <c r="G139" s="79"/>
      <c r="H139" s="79"/>
      <c r="I139" s="79"/>
      <c r="J139" s="79"/>
      <c r="K139" s="79"/>
      <c r="L139" s="79"/>
      <c r="M139" s="79"/>
      <c r="N139" s="79"/>
      <c r="O139" s="80"/>
    </row>
    <row r="140" spans="3:15" ht="15.75" customHeight="1" x14ac:dyDescent="0.25">
      <c r="C140" s="55">
        <f>VLOOKUP(D140,'NOC-Oc-Ca'!B$6:D$990,3,FALSE)</f>
        <v>72014</v>
      </c>
      <c r="D140" s="77" t="s">
        <v>430</v>
      </c>
      <c r="E140" s="77" t="s">
        <v>188</v>
      </c>
      <c r="F140" s="78" t="str">
        <f>VLOOKUP(D140,'NOC-Oc-Ca'!B$6:D$990,2,FALSE)</f>
        <v>Contractors and supervisors, other construction trades, installers, repairers and servicers</v>
      </c>
      <c r="G140" s="79"/>
      <c r="H140" s="79"/>
      <c r="I140" s="79"/>
      <c r="J140" s="79"/>
      <c r="K140" s="79"/>
      <c r="L140" s="79"/>
      <c r="M140" s="79"/>
      <c r="N140" s="79"/>
      <c r="O140" s="80"/>
    </row>
    <row r="141" spans="3:15" ht="15.75" customHeight="1" x14ac:dyDescent="0.25">
      <c r="C141" s="55">
        <f>VLOOKUP(D141,'NOC-Oc-Ca'!B$6:D$990,3,FALSE)</f>
        <v>72012</v>
      </c>
      <c r="D141" s="77" t="s">
        <v>431</v>
      </c>
      <c r="E141" s="77" t="s">
        <v>188</v>
      </c>
      <c r="F141" s="78" t="str">
        <f>VLOOKUP(D141,'NOC-Oc-Ca'!B$6:D$990,2,FALSE)</f>
        <v>Contractors and supervisors, pipefitting trades</v>
      </c>
      <c r="G141" s="79"/>
      <c r="H141" s="79"/>
      <c r="I141" s="79"/>
      <c r="J141" s="79"/>
      <c r="K141" s="79"/>
      <c r="L141" s="79"/>
      <c r="M141" s="79"/>
      <c r="N141" s="79"/>
      <c r="O141" s="80"/>
    </row>
    <row r="142" spans="3:15" ht="15.75" customHeight="1" x14ac:dyDescent="0.25">
      <c r="C142" s="55">
        <f>VLOOKUP(D142,'NOC-Oc-Ca'!B$6:D$990,3,FALSE)</f>
        <v>92021</v>
      </c>
      <c r="D142" s="77" t="s">
        <v>432</v>
      </c>
      <c r="E142" s="77" t="s">
        <v>188</v>
      </c>
      <c r="F142" s="78" t="str">
        <f>VLOOKUP(D142,'NOC-Oc-Ca'!B$6:D$990,2,FALSE)</f>
        <v>Supervisors, electronics and electrical products manufacturing</v>
      </c>
      <c r="G142" s="79"/>
      <c r="H142" s="79"/>
      <c r="I142" s="79"/>
      <c r="J142" s="79"/>
      <c r="K142" s="79"/>
      <c r="L142" s="79"/>
      <c r="M142" s="79"/>
      <c r="N142" s="79"/>
      <c r="O142" s="80"/>
    </row>
    <row r="143" spans="3:15" ht="15.75" customHeight="1" x14ac:dyDescent="0.25">
      <c r="C143" s="55">
        <f>VLOOKUP(D143,'NOC-Oc-Ca'!B$6:D$990,3,FALSE)</f>
        <v>92021</v>
      </c>
      <c r="D143" s="77" t="s">
        <v>433</v>
      </c>
      <c r="E143" s="77" t="s">
        <v>188</v>
      </c>
      <c r="F143" s="78" t="str">
        <f>VLOOKUP(D143,'NOC-Oc-Ca'!B$6:D$990,2,FALSE)</f>
        <v>Supervisors, electronics and electrical products manufacturing</v>
      </c>
      <c r="G143" s="79"/>
      <c r="H143" s="79"/>
      <c r="I143" s="79"/>
      <c r="J143" s="79"/>
      <c r="K143" s="79"/>
      <c r="L143" s="79"/>
      <c r="M143" s="79"/>
      <c r="N143" s="79"/>
      <c r="O143" s="80"/>
    </row>
    <row r="144" spans="3:15" ht="15.75" customHeight="1" x14ac:dyDescent="0.25">
      <c r="C144" s="55">
        <f>VLOOKUP(D144,'NOC-Oc-Ca'!B$6:D$990,3,FALSE)</f>
        <v>92015</v>
      </c>
      <c r="D144" s="77" t="s">
        <v>434</v>
      </c>
      <c r="E144" s="77" t="s">
        <v>188</v>
      </c>
      <c r="F144" s="78" t="str">
        <f>VLOOKUP(D144,'NOC-Oc-Ca'!B$6:D$990,2,FALSE)</f>
        <v>Supervisors, textile, fabric, fur and leather products processing and manufacturing</v>
      </c>
      <c r="G144" s="79"/>
      <c r="H144" s="79"/>
      <c r="I144" s="79"/>
      <c r="J144" s="79"/>
      <c r="K144" s="79"/>
      <c r="L144" s="79"/>
      <c r="M144" s="79"/>
      <c r="N144" s="79"/>
      <c r="O144" s="80"/>
    </row>
    <row r="145" spans="3:15" ht="15.75" customHeight="1" x14ac:dyDescent="0.25">
      <c r="C145" s="55">
        <f>VLOOKUP(D145,'NOC-Oc-Ca'!B$6:D$990,3,FALSE)</f>
        <v>92014</v>
      </c>
      <c r="D145" s="77" t="s">
        <v>435</v>
      </c>
      <c r="E145" s="77" t="s">
        <v>188</v>
      </c>
      <c r="F145" s="78" t="str">
        <f>VLOOKUP(D145,'NOC-Oc-Ca'!B$6:D$990,2,FALSE)</f>
        <v>Supervisors, forest products processing</v>
      </c>
      <c r="G145" s="79"/>
      <c r="H145" s="79"/>
      <c r="I145" s="79"/>
      <c r="J145" s="79"/>
      <c r="K145" s="79"/>
      <c r="L145" s="79"/>
      <c r="M145" s="79"/>
      <c r="N145" s="79"/>
      <c r="O145" s="80"/>
    </row>
    <row r="146" spans="3:15" ht="15.75" customHeight="1" x14ac:dyDescent="0.25">
      <c r="C146" s="55">
        <f>VLOOKUP(D146,'NOC-Oc-Ca'!B$6:D$990,3,FALSE)</f>
        <v>92022</v>
      </c>
      <c r="D146" s="77" t="s">
        <v>436</v>
      </c>
      <c r="E146" s="77" t="s">
        <v>188</v>
      </c>
      <c r="F146" s="78" t="str">
        <f>VLOOKUP(D146,'NOC-Oc-Ca'!B$6:D$990,2,FALSE)</f>
        <v>Supervisors, furniture and fixtures manufacturing</v>
      </c>
      <c r="G146" s="79"/>
      <c r="H146" s="79"/>
      <c r="I146" s="79"/>
      <c r="J146" s="79"/>
      <c r="K146" s="79"/>
      <c r="L146" s="79"/>
      <c r="M146" s="79"/>
      <c r="N146" s="79"/>
      <c r="O146" s="80"/>
    </row>
    <row r="147" spans="3:15" ht="15.75" customHeight="1" x14ac:dyDescent="0.25">
      <c r="C147" s="55">
        <f>VLOOKUP(D147,'NOC-Oc-Ca'!B$6:D$990,3,FALSE)</f>
        <v>72010</v>
      </c>
      <c r="D147" s="77" t="s">
        <v>437</v>
      </c>
      <c r="E147" s="77" t="s">
        <v>188</v>
      </c>
      <c r="F147" s="78" t="str">
        <f>VLOOKUP(D147,'NOC-Oc-Ca'!B$6:D$990,2,FALSE)</f>
        <v>Contractors and supervisors, machining, metal forming, shaping and erecting trades and related occupations</v>
      </c>
      <c r="G147" s="79"/>
      <c r="H147" s="79"/>
      <c r="I147" s="79"/>
      <c r="J147" s="79"/>
      <c r="K147" s="79"/>
      <c r="L147" s="79"/>
      <c r="M147" s="79"/>
      <c r="N147" s="79"/>
      <c r="O147" s="80"/>
    </row>
    <row r="148" spans="3:15" ht="15.75" customHeight="1" x14ac:dyDescent="0.25">
      <c r="C148" s="55">
        <f>VLOOKUP(D148,'NOC-Oc-Ca'!B$6:D$990,3,FALSE)</f>
        <v>92010</v>
      </c>
      <c r="D148" s="77" t="s">
        <v>438</v>
      </c>
      <c r="E148" s="77" t="s">
        <v>188</v>
      </c>
      <c r="F148" s="78" t="str">
        <f>VLOOKUP(D148,'NOC-Oc-Ca'!B$6:D$990,2,FALSE)</f>
        <v>Supervisors, mineral and metal processing</v>
      </c>
      <c r="G148" s="79"/>
      <c r="H148" s="79"/>
      <c r="I148" s="79"/>
      <c r="J148" s="79"/>
      <c r="K148" s="79"/>
      <c r="L148" s="79"/>
      <c r="M148" s="79"/>
      <c r="N148" s="79"/>
      <c r="O148" s="80"/>
    </row>
    <row r="149" spans="3:15" ht="15.75" customHeight="1" x14ac:dyDescent="0.25">
      <c r="C149" s="55">
        <f>VLOOKUP(D149,'NOC-Oc-Ca'!B$6:D$990,3,FALSE)</f>
        <v>82021</v>
      </c>
      <c r="D149" s="77" t="s">
        <v>439</v>
      </c>
      <c r="E149" s="77" t="s">
        <v>188</v>
      </c>
      <c r="F149" s="78" t="str">
        <f>VLOOKUP(D149,'NOC-Oc-Ca'!B$6:D$990,2,FALSE)</f>
        <v>Contractors and supervisors, oil and gas drilling and services</v>
      </c>
      <c r="G149" s="79"/>
      <c r="H149" s="79"/>
      <c r="I149" s="79"/>
      <c r="J149" s="79"/>
      <c r="K149" s="79"/>
      <c r="L149" s="79"/>
      <c r="M149" s="79"/>
      <c r="N149" s="79"/>
      <c r="O149" s="80"/>
    </row>
    <row r="150" spans="3:15" ht="15.75" customHeight="1" x14ac:dyDescent="0.25">
      <c r="C150" s="55">
        <f>VLOOKUP(D150,'NOC-Oc-Ca'!B$6:D$990,3,FALSE)</f>
        <v>92023</v>
      </c>
      <c r="D150" s="77" t="s">
        <v>440</v>
      </c>
      <c r="E150" s="77" t="s">
        <v>188</v>
      </c>
      <c r="F150" s="78" t="str">
        <f>VLOOKUP(D150,'NOC-Oc-Ca'!B$6:D$990,2,FALSE)</f>
        <v>Supervisors, other mechanical and metal products manufacturing</v>
      </c>
      <c r="G150" s="79"/>
      <c r="H150" s="79"/>
      <c r="I150" s="79"/>
      <c r="J150" s="79"/>
      <c r="K150" s="79"/>
      <c r="L150" s="79"/>
      <c r="M150" s="79"/>
      <c r="N150" s="79"/>
      <c r="O150" s="80"/>
    </row>
    <row r="151" spans="3:15" ht="15.75" customHeight="1" x14ac:dyDescent="0.25">
      <c r="C151" s="55">
        <f>VLOOKUP(D151,'NOC-Oc-Ca'!B$6:D$990,3,FALSE)</f>
        <v>92024</v>
      </c>
      <c r="D151" s="77" t="s">
        <v>441</v>
      </c>
      <c r="E151" s="77" t="s">
        <v>188</v>
      </c>
      <c r="F151" s="78" t="str">
        <f>VLOOKUP(D151,'NOC-Oc-Ca'!B$6:D$990,2,FALSE)</f>
        <v>Supervisors, other products manufacturing and assembly</v>
      </c>
      <c r="G151" s="79"/>
      <c r="H151" s="79"/>
      <c r="I151" s="79"/>
      <c r="J151" s="79"/>
      <c r="K151" s="79"/>
      <c r="L151" s="79"/>
      <c r="M151" s="79"/>
      <c r="N151" s="79"/>
      <c r="O151" s="80"/>
    </row>
    <row r="152" spans="3:15" ht="15.75" customHeight="1" x14ac:dyDescent="0.25">
      <c r="C152" s="55">
        <f>VLOOKUP(D152,'NOC-Oc-Ca'!B$6:D$990,3,FALSE)</f>
        <v>92013</v>
      </c>
      <c r="D152" s="77" t="s">
        <v>442</v>
      </c>
      <c r="E152" s="77" t="s">
        <v>188</v>
      </c>
      <c r="F152" s="78" t="str">
        <f>VLOOKUP(D152,'NOC-Oc-Ca'!B$6:D$990,2,FALSE)</f>
        <v>Supervisors, plastic and rubber products manufacturing</v>
      </c>
      <c r="G152" s="79"/>
      <c r="H152" s="79"/>
      <c r="I152" s="79"/>
      <c r="J152" s="79"/>
      <c r="K152" s="79"/>
      <c r="L152" s="79"/>
      <c r="M152" s="79"/>
      <c r="N152" s="79"/>
      <c r="O152" s="80"/>
    </row>
    <row r="153" spans="3:15" ht="15.75" customHeight="1" x14ac:dyDescent="0.25">
      <c r="C153" s="55">
        <f>VLOOKUP(D153,'NOC-Oc-Ca'!B$6:D$990,3,FALSE)</f>
        <v>72022</v>
      </c>
      <c r="D153" s="77" t="s">
        <v>443</v>
      </c>
      <c r="E153" s="77" t="s">
        <v>188</v>
      </c>
      <c r="F153" s="78" t="str">
        <f>VLOOKUP(D153,'NOC-Oc-Ca'!B$6:D$990,2,FALSE)</f>
        <v>Supervisors, printing and related occupations</v>
      </c>
      <c r="G153" s="79"/>
      <c r="H153" s="79"/>
      <c r="I153" s="79"/>
      <c r="J153" s="79"/>
      <c r="K153" s="79"/>
      <c r="L153" s="79"/>
      <c r="M153" s="79"/>
      <c r="N153" s="79"/>
      <c r="O153" s="80"/>
    </row>
    <row r="154" spans="3:15" ht="15.75" customHeight="1" x14ac:dyDescent="0.25">
      <c r="C154" s="55">
        <f>VLOOKUP(D154,'NOC-Oc-Ca'!B$6:D$990,3,FALSE)</f>
        <v>92015</v>
      </c>
      <c r="D154" s="77" t="s">
        <v>444</v>
      </c>
      <c r="E154" s="77" t="s">
        <v>188</v>
      </c>
      <c r="F154" s="78" t="str">
        <f>VLOOKUP(D154,'NOC-Oc-Ca'!B$6:D$990,2,FALSE)</f>
        <v>Supervisors, textile, fabric, fur and leather products processing and manufacturing</v>
      </c>
      <c r="G154" s="79"/>
      <c r="H154" s="79"/>
      <c r="I154" s="79"/>
      <c r="J154" s="79"/>
      <c r="K154" s="79"/>
      <c r="L154" s="79"/>
      <c r="M154" s="79"/>
      <c r="N154" s="79"/>
      <c r="O154" s="80"/>
    </row>
    <row r="155" spans="3:15" ht="15.75" customHeight="1" x14ac:dyDescent="0.25">
      <c r="C155" s="55">
        <f>VLOOKUP(D155,'NOC-Oc-Ca'!B$6:D$990,3,FALSE)</f>
        <v>83120</v>
      </c>
      <c r="D155" s="77" t="s">
        <v>445</v>
      </c>
      <c r="E155" s="77" t="s">
        <v>266</v>
      </c>
      <c r="F155" s="78" t="str">
        <f>VLOOKUP(D155,'NOC-Oc-Ca'!B$6:D$990,2,FALSE)</f>
        <v>Fishing masters and officers</v>
      </c>
      <c r="G155" s="79"/>
      <c r="H155" s="79"/>
      <c r="I155" s="79"/>
      <c r="J155" s="79"/>
      <c r="K155" s="79"/>
      <c r="L155" s="79"/>
      <c r="M155" s="79"/>
      <c r="N155" s="79"/>
      <c r="O155" s="80"/>
    </row>
    <row r="156" spans="3:15" ht="15.75" customHeight="1" x14ac:dyDescent="0.25">
      <c r="C156" s="55">
        <f>VLOOKUP(D156,'NOC-Oc-Ca'!B$6:D$990,3,FALSE)</f>
        <v>21390</v>
      </c>
      <c r="D156" s="77" t="s">
        <v>446</v>
      </c>
      <c r="E156" s="77" t="s">
        <v>186</v>
      </c>
      <c r="F156" s="78" t="str">
        <f>VLOOKUP(D156,'NOC-Oc-Ca'!B$6:D$990,2,FALSE)</f>
        <v>Aerospace engineers</v>
      </c>
      <c r="G156" s="79"/>
      <c r="H156" s="79"/>
      <c r="I156" s="79"/>
      <c r="J156" s="79"/>
      <c r="K156" s="79"/>
      <c r="L156" s="79"/>
      <c r="M156" s="79"/>
      <c r="N156" s="79"/>
      <c r="O156" s="80"/>
    </row>
    <row r="157" spans="3:15" ht="15.75" customHeight="1" x14ac:dyDescent="0.25">
      <c r="C157" s="55">
        <f>VLOOKUP(D157,'NOC-Oc-Ca'!B$6:D$990,3,FALSE)</f>
        <v>21399</v>
      </c>
      <c r="D157" s="77" t="s">
        <v>447</v>
      </c>
      <c r="E157" s="77" t="s">
        <v>186</v>
      </c>
      <c r="F157" s="78" t="str">
        <f>VLOOKUP(D157,'NOC-Oc-Ca'!B$6:D$990,2,FALSE)</f>
        <v>Other professional engineers</v>
      </c>
      <c r="G157" s="79"/>
      <c r="H157" s="79"/>
      <c r="I157" s="79"/>
      <c r="J157" s="79"/>
      <c r="K157" s="79"/>
      <c r="L157" s="79"/>
      <c r="M157" s="79"/>
      <c r="N157" s="79"/>
      <c r="O157" s="80"/>
    </row>
    <row r="158" spans="3:15" ht="15.75" customHeight="1" x14ac:dyDescent="0.25">
      <c r="C158" s="55">
        <f>VLOOKUP(D158,'NOC-Oc-Ca'!B$6:D$990,3,FALSE)</f>
        <v>21100</v>
      </c>
      <c r="D158" s="77" t="s">
        <v>448</v>
      </c>
      <c r="E158" s="77" t="s">
        <v>186</v>
      </c>
      <c r="F158" s="78" t="str">
        <f>VLOOKUP(D158,'NOC-Oc-Ca'!B$6:D$990,2,FALSE)</f>
        <v>Physicists and astronomers</v>
      </c>
      <c r="G158" s="79"/>
      <c r="H158" s="79"/>
      <c r="I158" s="79"/>
      <c r="J158" s="79"/>
      <c r="K158" s="79"/>
      <c r="L158" s="79"/>
      <c r="M158" s="79"/>
      <c r="N158" s="79"/>
      <c r="O158" s="80"/>
    </row>
    <row r="159" spans="3:15" ht="15.75" customHeight="1" x14ac:dyDescent="0.25">
      <c r="C159" s="55">
        <f>VLOOKUP(D159,'NOC-Oc-Ca'!B$6:D$990,3,FALSE)</f>
        <v>21110</v>
      </c>
      <c r="D159" s="77" t="s">
        <v>449</v>
      </c>
      <c r="E159" s="77" t="s">
        <v>186</v>
      </c>
      <c r="F159" s="78" t="str">
        <f>VLOOKUP(D159,'NOC-Oc-Ca'!B$6:D$990,2,FALSE)</f>
        <v>Biologists and related scientists</v>
      </c>
      <c r="G159" s="79"/>
      <c r="H159" s="79"/>
      <c r="I159" s="79"/>
      <c r="J159" s="79"/>
      <c r="K159" s="79"/>
      <c r="L159" s="79"/>
      <c r="M159" s="79"/>
      <c r="N159" s="79"/>
      <c r="O159" s="80"/>
    </row>
    <row r="160" spans="3:15" ht="15.75" customHeight="1" x14ac:dyDescent="0.25">
      <c r="C160" s="55">
        <f>VLOOKUP(D160,'NOC-Oc-Ca'!B$6:D$990,3,FALSE)</f>
        <v>21399</v>
      </c>
      <c r="D160" s="77" t="s">
        <v>450</v>
      </c>
      <c r="E160" s="77" t="s">
        <v>186</v>
      </c>
      <c r="F160" s="78" t="str">
        <f>VLOOKUP(D160,'NOC-Oc-Ca'!B$6:D$990,2,FALSE)</f>
        <v>Other professional engineers</v>
      </c>
      <c r="G160" s="79"/>
      <c r="H160" s="79"/>
      <c r="I160" s="79"/>
      <c r="J160" s="79"/>
      <c r="K160" s="79"/>
      <c r="L160" s="79"/>
      <c r="M160" s="79"/>
      <c r="N160" s="79"/>
      <c r="O160" s="80"/>
    </row>
    <row r="161" spans="3:15" ht="15.75" customHeight="1" x14ac:dyDescent="0.25">
      <c r="C161" s="55">
        <f>VLOOKUP(D161,'NOC-Oc-Ca'!B$6:D$990,3,FALSE)</f>
        <v>21320</v>
      </c>
      <c r="D161" s="77" t="s">
        <v>451</v>
      </c>
      <c r="E161" s="77" t="s">
        <v>186</v>
      </c>
      <c r="F161" s="78" t="str">
        <f>VLOOKUP(D161,'NOC-Oc-Ca'!B$6:D$990,2,FALSE)</f>
        <v>Chemical engineers</v>
      </c>
      <c r="G161" s="79"/>
      <c r="H161" s="79"/>
      <c r="I161" s="79"/>
      <c r="J161" s="79"/>
      <c r="K161" s="79"/>
      <c r="L161" s="79"/>
      <c r="M161" s="79"/>
      <c r="N161" s="79"/>
      <c r="O161" s="80"/>
    </row>
    <row r="162" spans="3:15" ht="15.75" customHeight="1" x14ac:dyDescent="0.25">
      <c r="C162" s="55">
        <f>VLOOKUP(D162,'NOC-Oc-Ca'!B$6:D$990,3,FALSE)</f>
        <v>21101</v>
      </c>
      <c r="D162" s="77" t="s">
        <v>452</v>
      </c>
      <c r="E162" s="77" t="s">
        <v>186</v>
      </c>
      <c r="F162" s="78" t="str">
        <f>VLOOKUP(D162,'NOC-Oc-Ca'!B$6:D$990,2,FALSE)</f>
        <v>Chemists</v>
      </c>
      <c r="G162" s="79"/>
      <c r="H162" s="79"/>
      <c r="I162" s="79"/>
      <c r="J162" s="79"/>
      <c r="K162" s="79"/>
      <c r="L162" s="79"/>
      <c r="M162" s="79"/>
      <c r="N162" s="79"/>
      <c r="O162" s="80"/>
    </row>
    <row r="163" spans="3:15" ht="15.75" customHeight="1" x14ac:dyDescent="0.25">
      <c r="C163" s="55">
        <f>VLOOKUP(D163,'NOC-Oc-Ca'!B$6:D$990,3,FALSE)</f>
        <v>21300</v>
      </c>
      <c r="D163" s="77" t="s">
        <v>453</v>
      </c>
      <c r="E163" s="77" t="s">
        <v>186</v>
      </c>
      <c r="F163" s="78" t="str">
        <f>VLOOKUP(D163,'NOC-Oc-Ca'!B$6:D$990,2,FALSE)</f>
        <v>Civil engineers</v>
      </c>
      <c r="G163" s="79"/>
      <c r="H163" s="79"/>
      <c r="I163" s="79"/>
      <c r="J163" s="79"/>
      <c r="K163" s="79"/>
      <c r="L163" s="79"/>
      <c r="M163" s="79"/>
      <c r="N163" s="79"/>
      <c r="O163" s="80"/>
    </row>
    <row r="164" spans="3:15" ht="15.75" customHeight="1" x14ac:dyDescent="0.25">
      <c r="C164" s="55">
        <f>VLOOKUP(D164,'NOC-Oc-Ca'!B$6:D$990,3,FALSE)</f>
        <v>21311</v>
      </c>
      <c r="D164" s="77" t="s">
        <v>454</v>
      </c>
      <c r="E164" s="77" t="s">
        <v>186</v>
      </c>
      <c r="F164" s="78" t="str">
        <f>VLOOKUP(D164,'NOC-Oc-Ca'!B$6:D$990,2,FALSE)</f>
        <v>Computer engineers (except software engineers and designers)</v>
      </c>
      <c r="G164" s="79"/>
      <c r="H164" s="79"/>
      <c r="I164" s="79"/>
      <c r="J164" s="79"/>
      <c r="K164" s="79"/>
      <c r="L164" s="79"/>
      <c r="M164" s="79"/>
      <c r="N164" s="79"/>
      <c r="O164" s="80"/>
    </row>
    <row r="165" spans="3:15" ht="15.75" customHeight="1" x14ac:dyDescent="0.25">
      <c r="C165" s="55">
        <f>VLOOKUP(D165,'NOC-Oc-Ca'!B$6:D$990,3,FALSE)</f>
        <v>21310</v>
      </c>
      <c r="D165" s="77" t="s">
        <v>455</v>
      </c>
      <c r="E165" s="77" t="s">
        <v>186</v>
      </c>
      <c r="F165" s="78" t="str">
        <f>VLOOKUP(D165,'NOC-Oc-Ca'!B$6:D$990,2,FALSE)</f>
        <v>Electrical and electronics engineers</v>
      </c>
      <c r="G165" s="79"/>
      <c r="H165" s="79"/>
      <c r="I165" s="79"/>
      <c r="J165" s="79"/>
      <c r="K165" s="79"/>
      <c r="L165" s="79"/>
      <c r="M165" s="79"/>
      <c r="N165" s="79"/>
      <c r="O165" s="80"/>
    </row>
    <row r="166" spans="3:15" ht="15.75" customHeight="1" x14ac:dyDescent="0.25">
      <c r="C166" s="55">
        <f>VLOOKUP(D166,'NOC-Oc-Ca'!B$6:D$990,3,FALSE)</f>
        <v>21399</v>
      </c>
      <c r="D166" s="77" t="s">
        <v>456</v>
      </c>
      <c r="E166" s="77" t="s">
        <v>186</v>
      </c>
      <c r="F166" s="78" t="str">
        <f>VLOOKUP(D166,'NOC-Oc-Ca'!B$6:D$990,2,FALSE)</f>
        <v>Other professional engineers</v>
      </c>
      <c r="G166" s="79"/>
      <c r="H166" s="79"/>
      <c r="I166" s="79"/>
      <c r="J166" s="79"/>
      <c r="K166" s="79"/>
      <c r="L166" s="79"/>
      <c r="M166" s="79"/>
      <c r="N166" s="79"/>
      <c r="O166" s="80"/>
    </row>
    <row r="167" spans="3:15" ht="15.75" customHeight="1" x14ac:dyDescent="0.25">
      <c r="C167" s="55">
        <f>VLOOKUP(D167,'NOC-Oc-Ca'!B$6:D$990,3,FALSE)</f>
        <v>21331</v>
      </c>
      <c r="D167" s="77" t="s">
        <v>457</v>
      </c>
      <c r="E167" s="77" t="s">
        <v>186</v>
      </c>
      <c r="F167" s="78" t="str">
        <f>VLOOKUP(D167,'NOC-Oc-Ca'!B$6:D$990,2,FALSE)</f>
        <v>Geological engineers</v>
      </c>
      <c r="G167" s="79"/>
      <c r="H167" s="79"/>
      <c r="I167" s="79"/>
      <c r="J167" s="79"/>
      <c r="K167" s="79"/>
      <c r="L167" s="79"/>
      <c r="M167" s="79"/>
      <c r="N167" s="79"/>
      <c r="O167" s="80"/>
    </row>
    <row r="168" spans="3:15" ht="15.75" customHeight="1" x14ac:dyDescent="0.25">
      <c r="C168" s="55">
        <f>VLOOKUP(D168,'NOC-Oc-Ca'!B$6:D$990,3,FALSE)</f>
        <v>21102</v>
      </c>
      <c r="D168" s="77" t="s">
        <v>458</v>
      </c>
      <c r="E168" s="77" t="s">
        <v>186</v>
      </c>
      <c r="F168" s="78" t="str">
        <f>VLOOKUP(D168,'NOC-Oc-Ca'!B$6:D$990,2,FALSE)</f>
        <v>Geoscientists and oceanographers</v>
      </c>
      <c r="G168" s="79"/>
      <c r="H168" s="79"/>
      <c r="I168" s="79"/>
      <c r="J168" s="79"/>
      <c r="K168" s="79"/>
      <c r="L168" s="79"/>
      <c r="M168" s="79"/>
      <c r="N168" s="79"/>
      <c r="O168" s="80"/>
    </row>
    <row r="169" spans="3:15" ht="15.75" customHeight="1" x14ac:dyDescent="0.25">
      <c r="C169" s="55">
        <f>VLOOKUP(D169,'NOC-Oc-Ca'!B$6:D$990,3,FALSE)</f>
        <v>21321</v>
      </c>
      <c r="D169" s="77" t="s">
        <v>459</v>
      </c>
      <c r="E169" s="77" t="s">
        <v>186</v>
      </c>
      <c r="F169" s="78" t="str">
        <f>VLOOKUP(D169,'NOC-Oc-Ca'!B$6:D$990,2,FALSE)</f>
        <v>Industrial and manufacturing engineers</v>
      </c>
      <c r="G169" s="79"/>
      <c r="H169" s="79"/>
      <c r="I169" s="79"/>
      <c r="J169" s="79"/>
      <c r="K169" s="79"/>
      <c r="L169" s="79"/>
      <c r="M169" s="79"/>
      <c r="N169" s="79"/>
      <c r="O169" s="80"/>
    </row>
    <row r="170" spans="3:15" ht="15.75" customHeight="1" x14ac:dyDescent="0.25">
      <c r="C170" s="55">
        <f>VLOOKUP(D170,'NOC-Oc-Ca'!B$6:D$990,3,FALSE)</f>
        <v>21203</v>
      </c>
      <c r="D170" s="77" t="s">
        <v>460</v>
      </c>
      <c r="E170" s="77" t="s">
        <v>186</v>
      </c>
      <c r="F170" s="78" t="str">
        <f>VLOOKUP(D170,'NOC-Oc-Ca'!B$6:D$990,2,FALSE)</f>
        <v>Land surveyors</v>
      </c>
      <c r="G170" s="79"/>
      <c r="H170" s="79"/>
      <c r="I170" s="79"/>
      <c r="J170" s="79"/>
      <c r="K170" s="79"/>
      <c r="L170" s="79"/>
      <c r="M170" s="79"/>
      <c r="N170" s="79"/>
      <c r="O170" s="80"/>
    </row>
    <row r="171" spans="3:15" ht="15.75" customHeight="1" x14ac:dyDescent="0.25">
      <c r="C171" s="55">
        <f>VLOOKUP(D171,'NOC-Oc-Ca'!B$6:D$990,3,FALSE)</f>
        <v>21399</v>
      </c>
      <c r="D171" s="77" t="s">
        <v>461</v>
      </c>
      <c r="E171" s="77" t="s">
        <v>186</v>
      </c>
      <c r="F171" s="78" t="str">
        <f>VLOOKUP(D171,'NOC-Oc-Ca'!B$6:D$990,2,FALSE)</f>
        <v>Other professional engineers</v>
      </c>
      <c r="G171" s="79"/>
      <c r="H171" s="79"/>
      <c r="I171" s="79"/>
      <c r="J171" s="79"/>
      <c r="K171" s="79"/>
      <c r="L171" s="79"/>
      <c r="M171" s="79"/>
      <c r="N171" s="79"/>
      <c r="O171" s="80"/>
    </row>
    <row r="172" spans="3:15" ht="15.75" customHeight="1" x14ac:dyDescent="0.25">
      <c r="C172" s="55">
        <f>VLOOKUP(D172,'NOC-Oc-Ca'!B$6:D$990,3,FALSE)</f>
        <v>21109</v>
      </c>
      <c r="D172" s="77" t="s">
        <v>462</v>
      </c>
      <c r="E172" s="77" t="s">
        <v>186</v>
      </c>
      <c r="F172" s="78" t="str">
        <f>VLOOKUP(D172,'NOC-Oc-Ca'!B$6:D$990,2,FALSE)</f>
        <v>Other professional occupations in physical sciences</v>
      </c>
      <c r="G172" s="79"/>
      <c r="H172" s="79"/>
      <c r="I172" s="79"/>
      <c r="J172" s="79"/>
      <c r="K172" s="79"/>
      <c r="L172" s="79"/>
      <c r="M172" s="79"/>
      <c r="N172" s="79"/>
      <c r="O172" s="80"/>
    </row>
    <row r="173" spans="3:15" ht="15.75" customHeight="1" x14ac:dyDescent="0.25">
      <c r="C173" s="55">
        <f>VLOOKUP(D173,'NOC-Oc-Ca'!B$6:D$990,3,FALSE)</f>
        <v>21301</v>
      </c>
      <c r="D173" s="77" t="s">
        <v>463</v>
      </c>
      <c r="E173" s="77" t="s">
        <v>186</v>
      </c>
      <c r="F173" s="78" t="str">
        <f>VLOOKUP(D173,'NOC-Oc-Ca'!B$6:D$990,2,FALSE)</f>
        <v>Mechanical engineers</v>
      </c>
      <c r="G173" s="79"/>
      <c r="H173" s="79"/>
      <c r="I173" s="79"/>
      <c r="J173" s="79"/>
      <c r="K173" s="79"/>
      <c r="L173" s="79"/>
      <c r="M173" s="79"/>
      <c r="N173" s="79"/>
      <c r="O173" s="80"/>
    </row>
    <row r="174" spans="3:15" ht="15.75" customHeight="1" x14ac:dyDescent="0.25">
      <c r="C174" s="55">
        <f>VLOOKUP(D174,'NOC-Oc-Ca'!B$6:D$990,3,FALSE)</f>
        <v>21322</v>
      </c>
      <c r="D174" s="77" t="s">
        <v>464</v>
      </c>
      <c r="E174" s="77" t="s">
        <v>186</v>
      </c>
      <c r="F174" s="78" t="str">
        <f>VLOOKUP(D174,'NOC-Oc-Ca'!B$6:D$990,2,FALSE)</f>
        <v>Metallurgical and materials engineers</v>
      </c>
      <c r="G174" s="79"/>
      <c r="H174" s="79"/>
      <c r="I174" s="79"/>
      <c r="J174" s="79"/>
      <c r="K174" s="79"/>
      <c r="L174" s="79"/>
      <c r="M174" s="79"/>
      <c r="N174" s="79"/>
      <c r="O174" s="80"/>
    </row>
    <row r="175" spans="3:15" ht="15.75" customHeight="1" x14ac:dyDescent="0.25">
      <c r="C175" s="55">
        <f>VLOOKUP(D175,'NOC-Oc-Ca'!B$6:D$990,3,FALSE)</f>
        <v>21109</v>
      </c>
      <c r="D175" s="77" t="s">
        <v>465</v>
      </c>
      <c r="E175" s="77" t="s">
        <v>186</v>
      </c>
      <c r="F175" s="78" t="str">
        <f>VLOOKUP(D175,'NOC-Oc-Ca'!B$6:D$990,2,FALSE)</f>
        <v>Other professional occupations in physical sciences</v>
      </c>
      <c r="G175" s="79"/>
      <c r="H175" s="79"/>
      <c r="I175" s="79"/>
      <c r="J175" s="79"/>
      <c r="K175" s="79"/>
      <c r="L175" s="79"/>
      <c r="M175" s="79"/>
      <c r="N175" s="79"/>
      <c r="O175" s="80"/>
    </row>
    <row r="176" spans="3:15" ht="15.75" customHeight="1" x14ac:dyDescent="0.25">
      <c r="C176" s="55">
        <f>VLOOKUP(D176,'NOC-Oc-Ca'!B$6:D$990,3,FALSE)</f>
        <v>21103</v>
      </c>
      <c r="D176" s="77" t="s">
        <v>466</v>
      </c>
      <c r="E176" s="77" t="s">
        <v>186</v>
      </c>
      <c r="F176" s="78" t="str">
        <f>VLOOKUP(D176,'NOC-Oc-Ca'!B$6:D$990,2,FALSE)</f>
        <v>Meteorologists and climatologists</v>
      </c>
      <c r="G176" s="79"/>
      <c r="H176" s="79"/>
      <c r="I176" s="79"/>
      <c r="J176" s="79"/>
      <c r="K176" s="79"/>
      <c r="L176" s="79"/>
      <c r="M176" s="79"/>
      <c r="N176" s="79"/>
      <c r="O176" s="80"/>
    </row>
    <row r="177" spans="3:15" ht="15.75" customHeight="1" x14ac:dyDescent="0.25">
      <c r="C177" s="55">
        <f>VLOOKUP(D177,'NOC-Oc-Ca'!B$6:D$990,3,FALSE)</f>
        <v>21110</v>
      </c>
      <c r="D177" s="77" t="s">
        <v>467</v>
      </c>
      <c r="E177" s="77" t="s">
        <v>186</v>
      </c>
      <c r="F177" s="78" t="str">
        <f>VLOOKUP(D177,'NOC-Oc-Ca'!B$6:D$990,2,FALSE)</f>
        <v>Biologists and related scientists</v>
      </c>
      <c r="G177" s="79"/>
      <c r="H177" s="79"/>
      <c r="I177" s="79"/>
      <c r="J177" s="79"/>
      <c r="K177" s="79"/>
      <c r="L177" s="79"/>
      <c r="M177" s="79"/>
      <c r="N177" s="79"/>
      <c r="O177" s="80"/>
    </row>
    <row r="178" spans="3:15" ht="15.75" customHeight="1" x14ac:dyDescent="0.25">
      <c r="C178" s="55">
        <f>VLOOKUP(D178,'NOC-Oc-Ca'!B$6:D$990,3,FALSE)</f>
        <v>21330</v>
      </c>
      <c r="D178" s="77" t="s">
        <v>468</v>
      </c>
      <c r="E178" s="77" t="s">
        <v>186</v>
      </c>
      <c r="F178" s="78" t="str">
        <f>VLOOKUP(D178,'NOC-Oc-Ca'!B$6:D$990,2,FALSE)</f>
        <v>Mining engineers</v>
      </c>
      <c r="G178" s="79"/>
      <c r="H178" s="79"/>
      <c r="I178" s="79"/>
      <c r="J178" s="79"/>
      <c r="K178" s="79"/>
      <c r="L178" s="79"/>
      <c r="M178" s="79"/>
      <c r="N178" s="79"/>
      <c r="O178" s="80"/>
    </row>
    <row r="179" spans="3:15" ht="15.75" customHeight="1" x14ac:dyDescent="0.25">
      <c r="C179" s="55">
        <f>VLOOKUP(D179,'NOC-Oc-Ca'!B$6:D$990,3,FALSE)</f>
        <v>31303</v>
      </c>
      <c r="D179" s="77" t="s">
        <v>469</v>
      </c>
      <c r="E179" s="77" t="s">
        <v>186</v>
      </c>
      <c r="F179" s="78" t="str">
        <f>VLOOKUP(D179,'NOC-Oc-Ca'!B$6:D$990,2,FALSE)</f>
        <v>Physician assistants, midwives and allied health professionals</v>
      </c>
      <c r="G179" s="79"/>
      <c r="H179" s="79"/>
      <c r="I179" s="79"/>
      <c r="J179" s="79"/>
      <c r="K179" s="79"/>
      <c r="L179" s="79"/>
      <c r="M179" s="79"/>
      <c r="N179" s="79"/>
      <c r="O179" s="80"/>
    </row>
    <row r="180" spans="3:15" ht="15.75" customHeight="1" x14ac:dyDescent="0.25">
      <c r="C180" s="55">
        <f>VLOOKUP(D180,'NOC-Oc-Ca'!B$6:D$990,3,FALSE)</f>
        <v>21332</v>
      </c>
      <c r="D180" s="77" t="s">
        <v>470</v>
      </c>
      <c r="E180" s="77" t="s">
        <v>186</v>
      </c>
      <c r="F180" s="78" t="str">
        <f>VLOOKUP(D180,'NOC-Oc-Ca'!B$6:D$990,2,FALSE)</f>
        <v>Petroleum engineers</v>
      </c>
      <c r="G180" s="79"/>
      <c r="H180" s="79"/>
      <c r="I180" s="79"/>
      <c r="J180" s="79"/>
      <c r="K180" s="79"/>
      <c r="L180" s="79"/>
      <c r="M180" s="79"/>
      <c r="N180" s="79"/>
      <c r="O180" s="80"/>
    </row>
    <row r="181" spans="3:15" ht="15.75" customHeight="1" x14ac:dyDescent="0.25">
      <c r="C181" s="55">
        <f>VLOOKUP(D181,'NOC-Oc-Ca'!B$6:D$990,3,FALSE)</f>
        <v>21100</v>
      </c>
      <c r="D181" s="77" t="s">
        <v>471</v>
      </c>
      <c r="E181" s="77" t="s">
        <v>186</v>
      </c>
      <c r="F181" s="78" t="str">
        <f>VLOOKUP(D181,'NOC-Oc-Ca'!B$6:D$990,2,FALSE)</f>
        <v>Physicists and astronomers</v>
      </c>
      <c r="G181" s="79"/>
      <c r="H181" s="79"/>
      <c r="I181" s="79"/>
      <c r="J181" s="79"/>
      <c r="K181" s="79"/>
      <c r="L181" s="79"/>
      <c r="M181" s="79"/>
      <c r="N181" s="79"/>
      <c r="O181" s="80"/>
    </row>
    <row r="182" spans="3:15" ht="15.75" customHeight="1" x14ac:dyDescent="0.25">
      <c r="C182" s="55">
        <f>VLOOKUP(D182,'NOC-Oc-Ca'!B$6:D$990,3,FALSE)</f>
        <v>21109</v>
      </c>
      <c r="D182" s="77" t="s">
        <v>472</v>
      </c>
      <c r="E182" s="77" t="s">
        <v>186</v>
      </c>
      <c r="F182" s="78" t="str">
        <f>VLOOKUP(D182,'NOC-Oc-Ca'!B$6:D$990,2,FALSE)</f>
        <v>Other professional occupations in physical sciences</v>
      </c>
      <c r="G182" s="79"/>
      <c r="H182" s="79"/>
      <c r="I182" s="79"/>
      <c r="J182" s="79"/>
      <c r="K182" s="79"/>
      <c r="L182" s="79"/>
      <c r="M182" s="79"/>
      <c r="N182" s="79"/>
      <c r="O182" s="80"/>
    </row>
    <row r="183" spans="3:15" ht="15.75" customHeight="1" x14ac:dyDescent="0.25">
      <c r="C183" s="55">
        <f>VLOOKUP(D183,'NOC-Oc-Ca'!B$6:D$990,3,FALSE)</f>
        <v>31100</v>
      </c>
      <c r="D183" s="77" t="s">
        <v>473</v>
      </c>
      <c r="E183" s="77" t="s">
        <v>186</v>
      </c>
      <c r="F183" s="78" t="str">
        <f>VLOOKUP(D183,'NOC-Oc-Ca'!B$6:D$990,2,FALSE)</f>
        <v>Specialists in clinical and laboratory medicine</v>
      </c>
      <c r="G183" s="79"/>
      <c r="H183" s="79"/>
      <c r="I183" s="79"/>
      <c r="J183" s="79"/>
      <c r="K183" s="79"/>
      <c r="L183" s="79"/>
      <c r="M183" s="79"/>
      <c r="N183" s="79"/>
      <c r="O183" s="80"/>
    </row>
    <row r="184" spans="3:15" ht="15.75" customHeight="1" x14ac:dyDescent="0.25">
      <c r="C184" s="55">
        <f>VLOOKUP(D184,'NOC-Oc-Ca'!B$6:D$990,3,FALSE)</f>
        <v>31101</v>
      </c>
      <c r="D184" s="77" t="s">
        <v>474</v>
      </c>
      <c r="E184" s="77" t="s">
        <v>186</v>
      </c>
      <c r="F184" s="78" t="str">
        <f>VLOOKUP(D184,'NOC-Oc-Ca'!B$6:D$990,2,FALSE)</f>
        <v>Specialists in surgery</v>
      </c>
      <c r="G184" s="79"/>
      <c r="H184" s="79"/>
      <c r="I184" s="79"/>
      <c r="J184" s="79"/>
      <c r="K184" s="79"/>
      <c r="L184" s="79"/>
      <c r="M184" s="79"/>
      <c r="N184" s="79"/>
      <c r="O184" s="80"/>
    </row>
    <row r="185" spans="3:15" ht="15.75" customHeight="1" x14ac:dyDescent="0.25">
      <c r="C185" s="55">
        <f>VLOOKUP(D185,'NOC-Oc-Ca'!B$6:D$990,3,FALSE)</f>
        <v>52119</v>
      </c>
      <c r="D185" s="77" t="s">
        <v>475</v>
      </c>
      <c r="E185" s="77" t="s">
        <v>186</v>
      </c>
      <c r="F185" s="78" t="str">
        <f>VLOOKUP(D185,'NOC-Oc-Ca'!B$6:D$990,2,FALSE)</f>
        <v>Other technical and coordinating occupations in motion pictures, broadcasting and the performing arts</v>
      </c>
      <c r="G185" s="79"/>
      <c r="H185" s="79"/>
      <c r="I185" s="79"/>
      <c r="J185" s="79"/>
      <c r="K185" s="79"/>
      <c r="L185" s="79"/>
      <c r="M185" s="79"/>
      <c r="N185" s="79"/>
      <c r="O185" s="80"/>
    </row>
    <row r="186" spans="3:15" ht="15.75" customHeight="1" x14ac:dyDescent="0.25">
      <c r="C186" s="55">
        <f>VLOOKUP(D186,'NOC-Oc-Ca'!B$6:D$990,3,FALSE)</f>
        <v>21399</v>
      </c>
      <c r="D186" s="77" t="s">
        <v>476</v>
      </c>
      <c r="E186" s="77" t="s">
        <v>186</v>
      </c>
      <c r="F186" s="78" t="str">
        <f>VLOOKUP(D186,'NOC-Oc-Ca'!B$6:D$990,2,FALSE)</f>
        <v>Other professional engineers</v>
      </c>
      <c r="G186" s="79"/>
      <c r="H186" s="79"/>
      <c r="I186" s="79"/>
      <c r="J186" s="79"/>
      <c r="K186" s="79"/>
      <c r="L186" s="79"/>
      <c r="M186" s="79"/>
      <c r="N186" s="79"/>
      <c r="O186" s="80"/>
    </row>
    <row r="187" spans="3:15" ht="15.75" customHeight="1" x14ac:dyDescent="0.25">
      <c r="C187" s="55">
        <f>VLOOKUP(D187,'NOC-Oc-Ca'!B$6:D$990,3,FALSE)</f>
        <v>72101</v>
      </c>
      <c r="D187" s="77" t="s">
        <v>477</v>
      </c>
      <c r="E187" s="77" t="s">
        <v>185</v>
      </c>
      <c r="F187" s="78" t="str">
        <f>VLOOKUP(D187,'NOC-Oc-Ca'!B$6:D$990,2,FALSE)</f>
        <v>Tool and die makers</v>
      </c>
      <c r="G187" s="79"/>
      <c r="H187" s="79"/>
      <c r="I187" s="79"/>
      <c r="J187" s="79"/>
      <c r="K187" s="79"/>
      <c r="L187" s="79"/>
      <c r="M187" s="79"/>
      <c r="N187" s="79"/>
      <c r="O187" s="80"/>
    </row>
    <row r="188" spans="3:15" ht="15.75" customHeight="1" x14ac:dyDescent="0.25">
      <c r="C188" s="55">
        <f>VLOOKUP(D188,'NOC-Oc-Ca'!B$6:D$990,3,FALSE)</f>
        <v>64200</v>
      </c>
      <c r="D188" s="77" t="s">
        <v>478</v>
      </c>
      <c r="E188" s="77" t="s">
        <v>185</v>
      </c>
      <c r="F188" s="78" t="str">
        <f>VLOOKUP(D188,'NOC-Oc-Ca'!B$6:D$990,2,FALSE)</f>
        <v>Tailors, dressmakers, furriers and milliners</v>
      </c>
      <c r="G188" s="79"/>
      <c r="H188" s="79"/>
      <c r="I188" s="79"/>
      <c r="J188" s="79"/>
      <c r="K188" s="79"/>
      <c r="L188" s="79"/>
      <c r="M188" s="79"/>
      <c r="N188" s="79"/>
      <c r="O188" s="80"/>
    </row>
    <row r="189" spans="3:15" ht="15.75" customHeight="1" x14ac:dyDescent="0.25">
      <c r="C189" s="55">
        <f>VLOOKUP(D189,'NOC-Oc-Ca'!B$6:D$990,3,FALSE)</f>
        <v>22230</v>
      </c>
      <c r="D189" s="77" t="s">
        <v>479</v>
      </c>
      <c r="E189" s="77" t="s">
        <v>185</v>
      </c>
      <c r="F189" s="78" t="str">
        <f>VLOOKUP(D189,'NOC-Oc-Ca'!B$6:D$990,2,FALSE)</f>
        <v>Non-destructive testers and inspectors</v>
      </c>
      <c r="G189" s="79"/>
      <c r="H189" s="79"/>
      <c r="I189" s="79"/>
      <c r="J189" s="79"/>
      <c r="K189" s="79"/>
      <c r="L189" s="79"/>
      <c r="M189" s="79"/>
      <c r="N189" s="79"/>
      <c r="O189" s="80"/>
    </row>
    <row r="190" spans="3:15" ht="15.75" customHeight="1" x14ac:dyDescent="0.25">
      <c r="C190" s="55">
        <f>VLOOKUP(D190,'NOC-Oc-Ca'!B$6:D$990,3,FALSE)</f>
        <v>32129</v>
      </c>
      <c r="D190" s="77" t="s">
        <v>480</v>
      </c>
      <c r="E190" s="77" t="s">
        <v>185</v>
      </c>
      <c r="F190" s="78" t="str">
        <f>VLOOKUP(D190,'NOC-Oc-Ca'!B$6:D$990,2,FALSE)</f>
        <v>Other medical technologists and technicians</v>
      </c>
      <c r="G190" s="79"/>
      <c r="H190" s="79"/>
      <c r="I190" s="79"/>
      <c r="J190" s="79"/>
      <c r="K190" s="79"/>
      <c r="L190" s="79"/>
      <c r="M190" s="79"/>
      <c r="N190" s="79"/>
      <c r="O190" s="80"/>
    </row>
    <row r="191" spans="3:15" ht="15.75" customHeight="1" x14ac:dyDescent="0.25">
      <c r="C191" s="55">
        <f>VLOOKUP(D191,'NOC-Oc-Ca'!B$6:D$990,3,FALSE)</f>
        <v>72420</v>
      </c>
      <c r="D191" s="77" t="s">
        <v>481</v>
      </c>
      <c r="E191" s="77" t="s">
        <v>185</v>
      </c>
      <c r="F191" s="78" t="str">
        <f>VLOOKUP(D191,'NOC-Oc-Ca'!B$6:D$990,2,FALSE)</f>
        <v>Oil and solid fuel heating mechanics</v>
      </c>
      <c r="G191" s="79"/>
      <c r="H191" s="79"/>
      <c r="I191" s="79"/>
      <c r="J191" s="79"/>
      <c r="K191" s="79"/>
      <c r="L191" s="79"/>
      <c r="M191" s="79"/>
      <c r="N191" s="79"/>
      <c r="O191" s="80"/>
    </row>
    <row r="192" spans="3:15" ht="15.75" customHeight="1" x14ac:dyDescent="0.25">
      <c r="C192" s="55">
        <f>VLOOKUP(D192,'NOC-Oc-Ca'!B$6:D$990,3,FALSE)</f>
        <v>32129</v>
      </c>
      <c r="D192" s="77" t="s">
        <v>482</v>
      </c>
      <c r="E192" s="77" t="s">
        <v>185</v>
      </c>
      <c r="F192" s="78" t="str">
        <f>VLOOKUP(D192,'NOC-Oc-Ca'!B$6:D$990,2,FALSE)</f>
        <v>Other medical technologists and technicians</v>
      </c>
      <c r="G192" s="79"/>
      <c r="H192" s="79"/>
      <c r="I192" s="79"/>
      <c r="J192" s="79"/>
      <c r="K192" s="79"/>
      <c r="L192" s="79"/>
      <c r="M192" s="79"/>
      <c r="N192" s="79"/>
      <c r="O192" s="80"/>
    </row>
    <row r="193" spans="3:15" ht="15.75" customHeight="1" x14ac:dyDescent="0.25">
      <c r="C193" s="55">
        <f>VLOOKUP(D193,'NOC-Oc-Ca'!B$6:D$990,3,FALSE)</f>
        <v>72423</v>
      </c>
      <c r="D193" s="77" t="s">
        <v>483</v>
      </c>
      <c r="E193" s="77" t="s">
        <v>185</v>
      </c>
      <c r="F193" s="78" t="str">
        <f>VLOOKUP(D193,'NOC-Oc-Ca'!B$6:D$990,2,FALSE)</f>
        <v>Motorcycle, all-terrain vehicle and other related mechanics</v>
      </c>
      <c r="G193" s="79"/>
      <c r="H193" s="79"/>
      <c r="I193" s="79"/>
      <c r="J193" s="79"/>
      <c r="K193" s="79"/>
      <c r="L193" s="79"/>
      <c r="M193" s="79"/>
      <c r="N193" s="79"/>
      <c r="O193" s="80"/>
    </row>
    <row r="194" spans="3:15" ht="15.75" customHeight="1" x14ac:dyDescent="0.25">
      <c r="C194" s="55">
        <f>VLOOKUP(D194,'NOC-Oc-Ca'!B$6:D$990,3,FALSE)</f>
        <v>63220</v>
      </c>
      <c r="D194" s="77" t="s">
        <v>484</v>
      </c>
      <c r="E194" s="77" t="s">
        <v>185</v>
      </c>
      <c r="F194" s="78" t="str">
        <f>VLOOKUP(D194,'NOC-Oc-Ca'!B$6:D$990,2,FALSE)</f>
        <v>Shoe repairers and shoemakers</v>
      </c>
      <c r="G194" s="79"/>
      <c r="H194" s="79"/>
      <c r="I194" s="79"/>
      <c r="J194" s="79"/>
      <c r="K194" s="79"/>
      <c r="L194" s="79"/>
      <c r="M194" s="79"/>
      <c r="N194" s="79"/>
      <c r="O194" s="80"/>
    </row>
    <row r="195" spans="3:15" ht="15.75" customHeight="1" x14ac:dyDescent="0.25">
      <c r="C195" s="55">
        <f>VLOOKUP(D195,'NOC-Oc-Ca'!B$6:D$990,3,FALSE)</f>
        <v>64200</v>
      </c>
      <c r="D195" s="77" t="s">
        <v>485</v>
      </c>
      <c r="E195" s="77" t="s">
        <v>185</v>
      </c>
      <c r="F195" s="78" t="str">
        <f>VLOOKUP(D195,'NOC-Oc-Ca'!B$6:D$990,2,FALSE)</f>
        <v>Tailors, dressmakers, furriers and milliners</v>
      </c>
      <c r="G195" s="79"/>
      <c r="H195" s="79"/>
      <c r="I195" s="79"/>
      <c r="J195" s="79"/>
      <c r="K195" s="79"/>
      <c r="L195" s="79"/>
      <c r="M195" s="79"/>
      <c r="N195" s="79"/>
      <c r="O195" s="80"/>
    </row>
    <row r="196" spans="3:15" ht="15.75" customHeight="1" x14ac:dyDescent="0.25">
      <c r="C196" s="55">
        <f>VLOOKUP(D196,'NOC-Oc-Ca'!B$6:D$990,3,FALSE)</f>
        <v>72101</v>
      </c>
      <c r="D196" s="77" t="s">
        <v>486</v>
      </c>
      <c r="E196" s="77" t="s">
        <v>185</v>
      </c>
      <c r="F196" s="78" t="str">
        <f>VLOOKUP(D196,'NOC-Oc-Ca'!B$6:D$990,2,FALSE)</f>
        <v>Tool and die makers</v>
      </c>
      <c r="G196" s="79"/>
      <c r="H196" s="79"/>
      <c r="I196" s="79"/>
      <c r="J196" s="79"/>
      <c r="K196" s="79"/>
      <c r="L196" s="79"/>
      <c r="M196" s="79"/>
      <c r="N196" s="79"/>
      <c r="O196" s="80"/>
    </row>
    <row r="197" spans="3:15" ht="15.75" customHeight="1" x14ac:dyDescent="0.25">
      <c r="C197" s="55">
        <f>VLOOKUP(D197,'NOC-Oc-Ca'!B$6:D$990,3,FALSE)</f>
        <v>72410</v>
      </c>
      <c r="D197" s="77" t="s">
        <v>487</v>
      </c>
      <c r="E197" s="77" t="s">
        <v>185</v>
      </c>
      <c r="F197" s="78" t="str">
        <f>VLOOKUP(D197,'NOC-Oc-Ca'!B$6:D$990,2,FALSE)</f>
        <v>Automotive service technicians, truck and bus mechanics and mechanical repairers</v>
      </c>
      <c r="G197" s="79"/>
      <c r="H197" s="79"/>
      <c r="I197" s="79"/>
      <c r="J197" s="79"/>
      <c r="K197" s="79"/>
      <c r="L197" s="79"/>
      <c r="M197" s="79"/>
      <c r="N197" s="79"/>
      <c r="O197" s="80"/>
    </row>
    <row r="198" spans="3:15" ht="15.75" customHeight="1" x14ac:dyDescent="0.25">
      <c r="C198" s="55">
        <f>VLOOKUP(D198,'NOC-Oc-Ca'!B$6:D$990,3,FALSE)</f>
        <v>83100</v>
      </c>
      <c r="D198" s="77" t="s">
        <v>488</v>
      </c>
      <c r="E198" s="77" t="s">
        <v>185</v>
      </c>
      <c r="F198" s="78" t="str">
        <f>VLOOKUP(D198,'NOC-Oc-Ca'!B$6:D$990,2,FALSE)</f>
        <v>Underground production and development miners</v>
      </c>
      <c r="G198" s="79"/>
      <c r="H198" s="79"/>
      <c r="I198" s="79"/>
      <c r="J198" s="79"/>
      <c r="K198" s="79"/>
      <c r="L198" s="79"/>
      <c r="M198" s="79"/>
      <c r="N198" s="79"/>
      <c r="O198" s="80"/>
    </row>
    <row r="199" spans="3:15" ht="15.75" customHeight="1" x14ac:dyDescent="0.25">
      <c r="C199" s="55">
        <f>VLOOKUP(D199,'NOC-Oc-Ca'!B$6:D$990,3,FALSE)</f>
        <v>92101</v>
      </c>
      <c r="D199" s="77" t="s">
        <v>489</v>
      </c>
      <c r="E199" s="77" t="s">
        <v>185</v>
      </c>
      <c r="F199" s="78" t="str">
        <f>VLOOKUP(D199,'NOC-Oc-Ca'!B$6:D$990,2,FALSE)</f>
        <v>Water and waste treatment plant operators</v>
      </c>
      <c r="G199" s="79"/>
      <c r="H199" s="79"/>
      <c r="I199" s="79"/>
      <c r="J199" s="79"/>
      <c r="K199" s="79"/>
      <c r="L199" s="79"/>
      <c r="M199" s="79"/>
      <c r="N199" s="79"/>
      <c r="O199" s="80"/>
    </row>
    <row r="200" spans="3:15" ht="15.75" customHeight="1" x14ac:dyDescent="0.25">
      <c r="C200" s="55">
        <f>VLOOKUP(D200,'NOC-Oc-Ca'!B$6:D$990,3,FALSE)</f>
        <v>62202</v>
      </c>
      <c r="D200" s="77" t="s">
        <v>490</v>
      </c>
      <c r="E200" s="77" t="s">
        <v>185</v>
      </c>
      <c r="F200" s="78" t="str">
        <f>VLOOKUP(D200,'NOC-Oc-Ca'!B$6:D$990,2,FALSE)</f>
        <v>Jewellers, jewellery and watch repairers and related occupations</v>
      </c>
      <c r="G200" s="79"/>
      <c r="H200" s="79"/>
      <c r="I200" s="79"/>
      <c r="J200" s="79"/>
      <c r="K200" s="79"/>
      <c r="L200" s="79"/>
      <c r="M200" s="79"/>
      <c r="N200" s="79"/>
      <c r="O200" s="80"/>
    </row>
    <row r="201" spans="3:15" ht="15.75" customHeight="1" x14ac:dyDescent="0.25">
      <c r="C201" s="55">
        <f>VLOOKUP(D201,'NOC-Oc-Ca'!B$6:D$990,3,FALSE)</f>
        <v>92101</v>
      </c>
      <c r="D201" s="77" t="s">
        <v>491</v>
      </c>
      <c r="E201" s="77" t="s">
        <v>185</v>
      </c>
      <c r="F201" s="78" t="str">
        <f>VLOOKUP(D201,'NOC-Oc-Ca'!B$6:D$990,2,FALSE)</f>
        <v>Water and waste treatment plant operators</v>
      </c>
      <c r="G201" s="79"/>
      <c r="H201" s="79"/>
      <c r="I201" s="79"/>
      <c r="J201" s="79"/>
      <c r="K201" s="79"/>
      <c r="L201" s="79"/>
      <c r="M201" s="79"/>
      <c r="N201" s="79"/>
      <c r="O201" s="80"/>
    </row>
    <row r="202" spans="3:15" ht="15.75" customHeight="1" x14ac:dyDescent="0.25">
      <c r="C202" s="55">
        <f>VLOOKUP(D202,'NOC-Oc-Ca'!B$6:D$990,3,FALSE)</f>
        <v>72204</v>
      </c>
      <c r="D202" s="77" t="s">
        <v>492</v>
      </c>
      <c r="E202" s="77" t="s">
        <v>198</v>
      </c>
      <c r="F202" s="78" t="str">
        <f>VLOOKUP(D202,'NOC-Oc-Ca'!B$6:D$990,2,FALSE)</f>
        <v>Telecommunications line and cable installers and repairers</v>
      </c>
      <c r="G202" s="79"/>
      <c r="H202" s="79"/>
      <c r="I202" s="79"/>
      <c r="J202" s="79"/>
      <c r="K202" s="79"/>
      <c r="L202" s="79"/>
      <c r="M202" s="79"/>
      <c r="N202" s="79"/>
      <c r="O202" s="80"/>
    </row>
    <row r="203" spans="3:15" ht="15.75" customHeight="1" x14ac:dyDescent="0.25">
      <c r="C203" s="55">
        <f>VLOOKUP(D203,'NOC-Oc-Ca'!B$6:D$990,3,FALSE)</f>
        <v>72203</v>
      </c>
      <c r="D203" s="77" t="s">
        <v>493</v>
      </c>
      <c r="E203" s="77" t="s">
        <v>198</v>
      </c>
      <c r="F203" s="78" t="str">
        <f>VLOOKUP(D203,'NOC-Oc-Ca'!B$6:D$990,2,FALSE)</f>
        <v>Electrical power line and cable workers</v>
      </c>
      <c r="G203" s="79"/>
      <c r="H203" s="79"/>
      <c r="I203" s="79"/>
      <c r="J203" s="79"/>
      <c r="K203" s="79"/>
      <c r="L203" s="79"/>
      <c r="M203" s="79"/>
      <c r="N203" s="79"/>
      <c r="O203" s="80"/>
    </row>
    <row r="204" spans="3:15" ht="15.75" customHeight="1" x14ac:dyDescent="0.25">
      <c r="C204" s="55">
        <f>VLOOKUP(D204,'NOC-Oc-Ca'!B$6:D$990,3,FALSE)</f>
        <v>72200</v>
      </c>
      <c r="D204" s="77" t="s">
        <v>494</v>
      </c>
      <c r="E204" s="77" t="s">
        <v>198</v>
      </c>
      <c r="F204" s="78" t="str">
        <f>VLOOKUP(D204,'NOC-Oc-Ca'!B$6:D$990,2,FALSE)</f>
        <v>Electricians (except industrial and power system)</v>
      </c>
      <c r="G204" s="79"/>
      <c r="H204" s="79"/>
      <c r="I204" s="79"/>
      <c r="J204" s="79"/>
      <c r="K204" s="79"/>
      <c r="L204" s="79"/>
      <c r="M204" s="79"/>
      <c r="N204" s="79"/>
      <c r="O204" s="80"/>
    </row>
    <row r="205" spans="3:15" ht="15.75" customHeight="1" x14ac:dyDescent="0.25">
      <c r="C205" s="55">
        <f>VLOOKUP(D205,'NOC-Oc-Ca'!B$6:D$990,3,FALSE)</f>
        <v>72201</v>
      </c>
      <c r="D205" s="77" t="s">
        <v>495</v>
      </c>
      <c r="E205" s="77" t="s">
        <v>198</v>
      </c>
      <c r="F205" s="78" t="str">
        <f>VLOOKUP(D205,'NOC-Oc-Ca'!B$6:D$990,2,FALSE)</f>
        <v>Industrial electricians</v>
      </c>
      <c r="G205" s="79"/>
      <c r="H205" s="79"/>
      <c r="I205" s="79"/>
      <c r="J205" s="79"/>
      <c r="K205" s="79"/>
      <c r="L205" s="79"/>
      <c r="M205" s="79"/>
      <c r="N205" s="79"/>
      <c r="O205" s="80"/>
    </row>
    <row r="206" spans="3:15" ht="15.75" customHeight="1" x14ac:dyDescent="0.25">
      <c r="C206" s="55">
        <f>VLOOKUP(D206,'NOC-Oc-Ca'!B$6:D$990,3,FALSE)</f>
        <v>72300</v>
      </c>
      <c r="D206" s="77" t="s">
        <v>496</v>
      </c>
      <c r="E206" s="77" t="s">
        <v>198</v>
      </c>
      <c r="F206" s="78" t="str">
        <f>VLOOKUP(D206,'NOC-Oc-Ca'!B$6:D$990,2,FALSE)</f>
        <v>Plumbers</v>
      </c>
      <c r="G206" s="79"/>
      <c r="H206" s="79"/>
      <c r="I206" s="79"/>
      <c r="J206" s="79"/>
      <c r="K206" s="79"/>
      <c r="L206" s="79"/>
      <c r="M206" s="79"/>
      <c r="N206" s="79"/>
      <c r="O206" s="80"/>
    </row>
    <row r="207" spans="3:15" ht="15.75" customHeight="1" x14ac:dyDescent="0.25">
      <c r="C207" s="55">
        <f>VLOOKUP(D207,'NOC-Oc-Ca'!B$6:D$990,3,FALSE)</f>
        <v>72202</v>
      </c>
      <c r="D207" s="77" t="s">
        <v>497</v>
      </c>
      <c r="E207" s="77" t="s">
        <v>198</v>
      </c>
      <c r="F207" s="78" t="str">
        <f>VLOOKUP(D207,'NOC-Oc-Ca'!B$6:D$990,2,FALSE)</f>
        <v>Power system electricians</v>
      </c>
      <c r="G207" s="79"/>
      <c r="H207" s="79"/>
      <c r="I207" s="79"/>
      <c r="J207" s="79"/>
      <c r="K207" s="79"/>
      <c r="L207" s="79"/>
      <c r="M207" s="79"/>
      <c r="N207" s="79"/>
      <c r="O207" s="80"/>
    </row>
    <row r="208" spans="3:15" ht="15.75" customHeight="1" x14ac:dyDescent="0.25">
      <c r="C208" s="55">
        <f>VLOOKUP(D208,'NOC-Oc-Ca'!B$6:D$990,3,FALSE)</f>
        <v>72301</v>
      </c>
      <c r="D208" s="77" t="s">
        <v>498</v>
      </c>
      <c r="E208" s="77" t="s">
        <v>198</v>
      </c>
      <c r="F208" s="78" t="str">
        <f>VLOOKUP(D208,'NOC-Oc-Ca'!B$6:D$990,2,FALSE)</f>
        <v>Steamfitters, pipefitters and sprinkler system installers</v>
      </c>
      <c r="G208" s="79"/>
      <c r="H208" s="79"/>
      <c r="I208" s="79"/>
      <c r="J208" s="79"/>
      <c r="K208" s="79"/>
      <c r="L208" s="79"/>
      <c r="M208" s="79"/>
      <c r="N208" s="79"/>
      <c r="O208" s="80"/>
    </row>
    <row r="209" spans="3:15" ht="15.75" customHeight="1" x14ac:dyDescent="0.25">
      <c r="C209" s="55">
        <f>VLOOKUP(D209,'NOC-Oc-Ca'!B$6:D$990,3,FALSE)</f>
        <v>92100</v>
      </c>
      <c r="D209" s="77" t="s">
        <v>499</v>
      </c>
      <c r="E209" s="77" t="s">
        <v>198</v>
      </c>
      <c r="F209" s="78" t="str">
        <f>VLOOKUP(D209,'NOC-Oc-Ca'!B$6:D$990,2,FALSE)</f>
        <v>Power engineers and power systems operators</v>
      </c>
      <c r="G209" s="79"/>
      <c r="H209" s="79"/>
      <c r="I209" s="79"/>
      <c r="J209" s="79"/>
      <c r="K209" s="79"/>
      <c r="L209" s="79"/>
      <c r="M209" s="79"/>
      <c r="N209" s="79"/>
      <c r="O209" s="80"/>
    </row>
    <row r="210" spans="3:15" ht="15.75" customHeight="1" x14ac:dyDescent="0.25">
      <c r="C210" s="55">
        <f>VLOOKUP(D210,'NOC-Oc-Ca'!B$6:D$990,3,FALSE)</f>
        <v>72301</v>
      </c>
      <c r="D210" s="77" t="s">
        <v>500</v>
      </c>
      <c r="E210" s="77" t="s">
        <v>198</v>
      </c>
      <c r="F210" s="78" t="str">
        <f>VLOOKUP(D210,'NOC-Oc-Ca'!B$6:D$990,2,FALSE)</f>
        <v>Steamfitters, pipefitters and sprinkler system installers</v>
      </c>
      <c r="G210" s="79"/>
      <c r="H210" s="79"/>
      <c r="I210" s="79"/>
      <c r="J210" s="79"/>
      <c r="K210" s="79"/>
      <c r="L210" s="79"/>
      <c r="M210" s="79"/>
      <c r="N210" s="79"/>
      <c r="O210" s="80"/>
    </row>
    <row r="211" spans="3:15" ht="15.75" customHeight="1" x14ac:dyDescent="0.25">
      <c r="C211" s="55">
        <f>VLOOKUP(D211,'NOC-Oc-Ca'!B$6:D$990,3,FALSE)</f>
        <v>72205</v>
      </c>
      <c r="D211" s="77" t="s">
        <v>501</v>
      </c>
      <c r="E211" s="77" t="s">
        <v>198</v>
      </c>
      <c r="F211" s="78" t="str">
        <f>VLOOKUP(D211,'NOC-Oc-Ca'!B$6:D$990,2,FALSE)</f>
        <v>Telecommunications equipment installation and cable television service technicians</v>
      </c>
      <c r="G211" s="79"/>
      <c r="H211" s="79"/>
      <c r="I211" s="79"/>
      <c r="J211" s="79"/>
      <c r="K211" s="79"/>
      <c r="L211" s="79"/>
      <c r="M211" s="79"/>
      <c r="N211" s="79"/>
      <c r="O211" s="80"/>
    </row>
    <row r="212" spans="3:15" ht="15.75" customHeight="1" x14ac:dyDescent="0.25">
      <c r="C212" s="55">
        <f>VLOOKUP(D212,'NOC-Oc-Ca'!B$6:D$990,3,FALSE)</f>
        <v>72205</v>
      </c>
      <c r="D212" s="77" t="s">
        <v>502</v>
      </c>
      <c r="E212" s="77" t="s">
        <v>198</v>
      </c>
      <c r="F212" s="78" t="str">
        <f>VLOOKUP(D212,'NOC-Oc-Ca'!B$6:D$990,2,FALSE)</f>
        <v>Telecommunications equipment installation and cable television service technicians</v>
      </c>
      <c r="G212" s="79"/>
      <c r="H212" s="79"/>
      <c r="I212" s="79"/>
      <c r="J212" s="79"/>
      <c r="K212" s="79"/>
      <c r="L212" s="79"/>
      <c r="M212" s="79"/>
      <c r="N212" s="79"/>
      <c r="O212" s="80"/>
    </row>
    <row r="213" spans="3:15" ht="15.75" customHeight="1" x14ac:dyDescent="0.25">
      <c r="C213" s="55">
        <f>VLOOKUP(D213,'NOC-Oc-Ca'!B$6:D$990,3,FALSE)</f>
        <v>72204</v>
      </c>
      <c r="D213" s="77" t="s">
        <v>503</v>
      </c>
      <c r="E213" s="77" t="s">
        <v>198</v>
      </c>
      <c r="F213" s="78" t="str">
        <f>VLOOKUP(D213,'NOC-Oc-Ca'!B$6:D$990,2,FALSE)</f>
        <v>Telecommunications line and cable installers and repairers</v>
      </c>
      <c r="G213" s="79"/>
      <c r="H213" s="79"/>
      <c r="I213" s="79"/>
      <c r="J213" s="79"/>
      <c r="K213" s="79"/>
      <c r="L213" s="79"/>
      <c r="M213" s="79"/>
      <c r="N213" s="79"/>
      <c r="O213" s="80"/>
    </row>
    <row r="214" spans="3:15" ht="15.75" customHeight="1" x14ac:dyDescent="0.25">
      <c r="C214" s="55">
        <f>VLOOKUP(D214,'NOC-Oc-Ca'!B$6:D$990,3,FALSE)</f>
        <v>72205</v>
      </c>
      <c r="D214" s="77" t="s">
        <v>504</v>
      </c>
      <c r="E214" s="77" t="s">
        <v>198</v>
      </c>
      <c r="F214" s="78" t="str">
        <f>VLOOKUP(D214,'NOC-Oc-Ca'!B$6:D$990,2,FALSE)</f>
        <v>Telecommunications equipment installation and cable television service technicians</v>
      </c>
      <c r="G214" s="79"/>
      <c r="H214" s="79"/>
      <c r="I214" s="79"/>
      <c r="J214" s="79"/>
      <c r="K214" s="79"/>
      <c r="L214" s="79"/>
      <c r="M214" s="79"/>
      <c r="N214" s="79"/>
      <c r="O214" s="80"/>
    </row>
    <row r="215" spans="3:15" ht="15.75" customHeight="1" x14ac:dyDescent="0.25">
      <c r="C215" s="55">
        <f>VLOOKUP(D215,'NOC-Oc-Ca'!B$6:D$990,3,FALSE)</f>
        <v>72205</v>
      </c>
      <c r="D215" s="77" t="s">
        <v>505</v>
      </c>
      <c r="E215" s="77" t="s">
        <v>198</v>
      </c>
      <c r="F215" s="78" t="str">
        <f>VLOOKUP(D215,'NOC-Oc-Ca'!B$6:D$990,2,FALSE)</f>
        <v>Telecommunications equipment installation and cable television service technicians</v>
      </c>
      <c r="G215" s="79"/>
      <c r="H215" s="79"/>
      <c r="I215" s="79"/>
      <c r="J215" s="79"/>
      <c r="K215" s="79"/>
      <c r="L215" s="79"/>
      <c r="M215" s="79"/>
      <c r="N215" s="79"/>
      <c r="O215" s="80"/>
    </row>
    <row r="216" spans="3:15" ht="15.75" customHeight="1" x14ac:dyDescent="0.25">
      <c r="C216" s="55">
        <f>VLOOKUP(D216,'NOC-Oc-Ca'!B$6:D$990,3,FALSE)</f>
        <v>51102</v>
      </c>
      <c r="D216" s="77" t="s">
        <v>506</v>
      </c>
      <c r="E216" s="77" t="s">
        <v>225</v>
      </c>
      <c r="F216" s="78" t="str">
        <f>VLOOKUP(D216,'NOC-Oc-Ca'!B$6:D$990,2,FALSE)</f>
        <v>Archivists</v>
      </c>
      <c r="G216" s="79"/>
      <c r="H216" s="79"/>
      <c r="I216" s="79"/>
      <c r="J216" s="79"/>
      <c r="K216" s="79"/>
      <c r="L216" s="79"/>
      <c r="M216" s="79"/>
      <c r="N216" s="79"/>
      <c r="O216" s="80"/>
    </row>
    <row r="217" spans="3:15" ht="15.75" customHeight="1" x14ac:dyDescent="0.25">
      <c r="C217" s="55">
        <f>VLOOKUP(D217,'NOC-Oc-Ca'!B$6:D$990,3,FALSE)</f>
        <v>31202</v>
      </c>
      <c r="D217" s="77" t="s">
        <v>507</v>
      </c>
      <c r="E217" s="77" t="s">
        <v>225</v>
      </c>
      <c r="F217" s="78" t="str">
        <f>VLOOKUP(D217,'NOC-Oc-Ca'!B$6:D$990,2,FALSE)</f>
        <v>Physiotherapists</v>
      </c>
      <c r="G217" s="79"/>
      <c r="H217" s="79"/>
      <c r="I217" s="79"/>
      <c r="J217" s="79"/>
      <c r="K217" s="79"/>
      <c r="L217" s="79"/>
      <c r="M217" s="79"/>
      <c r="N217" s="79"/>
      <c r="O217" s="80"/>
    </row>
    <row r="218" spans="3:15" ht="15.75" customHeight="1" x14ac:dyDescent="0.25">
      <c r="C218" s="55">
        <f>VLOOKUP(D218,'NOC-Oc-Ca'!B$6:D$990,3,FALSE)</f>
        <v>41201</v>
      </c>
      <c r="D218" s="77" t="s">
        <v>508</v>
      </c>
      <c r="E218" s="77" t="s">
        <v>225</v>
      </c>
      <c r="F218" s="78" t="str">
        <f>VLOOKUP(D218,'NOC-Oc-Ca'!B$6:D$990,2,FALSE)</f>
        <v>Post-secondary teaching and research assistants</v>
      </c>
      <c r="G218" s="79"/>
      <c r="H218" s="79"/>
      <c r="I218" s="79"/>
      <c r="J218" s="79"/>
      <c r="K218" s="79"/>
      <c r="L218" s="79"/>
      <c r="M218" s="79"/>
      <c r="N218" s="79"/>
      <c r="O218" s="80"/>
    </row>
    <row r="219" spans="3:15" ht="15.75" customHeight="1" x14ac:dyDescent="0.25">
      <c r="C219" s="55">
        <f>VLOOKUP(D219,'NOC-Oc-Ca'!B$6:D$990,3,FALSE)</f>
        <v>64410</v>
      </c>
      <c r="D219" s="77" t="s">
        <v>509</v>
      </c>
      <c r="E219" s="77" t="s">
        <v>225</v>
      </c>
      <c r="F219" s="78" t="str">
        <f>VLOOKUP(D219,'NOC-Oc-Ca'!B$6:D$990,2,FALSE)</f>
        <v>Security guards and related security service occupations</v>
      </c>
      <c r="G219" s="79"/>
      <c r="H219" s="79"/>
      <c r="I219" s="79"/>
      <c r="J219" s="79"/>
      <c r="K219" s="79"/>
      <c r="L219" s="79"/>
      <c r="M219" s="79"/>
      <c r="N219" s="79"/>
      <c r="O219" s="80"/>
    </row>
    <row r="220" spans="3:15" ht="15.75" customHeight="1" x14ac:dyDescent="0.25">
      <c r="C220" s="55">
        <f>VLOOKUP(D220,'NOC-Oc-Ca'!B$6:D$990,3,FALSE)</f>
        <v>51114</v>
      </c>
      <c r="D220" s="77" t="s">
        <v>510</v>
      </c>
      <c r="E220" s="77" t="s">
        <v>225</v>
      </c>
      <c r="F220" s="78" t="str">
        <f>VLOOKUP(D220,'NOC-Oc-Ca'!B$6:D$990,2,FALSE)</f>
        <v>Translators, terminologists and interpreters</v>
      </c>
      <c r="G220" s="79"/>
      <c r="H220" s="79"/>
      <c r="I220" s="79"/>
      <c r="J220" s="79"/>
      <c r="K220" s="79"/>
      <c r="L220" s="79"/>
      <c r="M220" s="79"/>
      <c r="N220" s="79"/>
      <c r="O220" s="80"/>
    </row>
    <row r="221" spans="3:15" ht="15.75" customHeight="1" x14ac:dyDescent="0.25">
      <c r="C221" s="55">
        <f>VLOOKUP(D221,'NOC-Oc-Ca'!B$6:D$990,3,FALSE)</f>
        <v>31112</v>
      </c>
      <c r="D221" s="77" t="s">
        <v>511</v>
      </c>
      <c r="E221" s="77" t="s">
        <v>225</v>
      </c>
      <c r="F221" s="78" t="str">
        <f>VLOOKUP(D221,'NOC-Oc-Ca'!B$6:D$990,2,FALSE)</f>
        <v>Audiologists and speech-language pathologists</v>
      </c>
      <c r="G221" s="79"/>
      <c r="H221" s="79"/>
      <c r="I221" s="79"/>
      <c r="J221" s="79"/>
      <c r="K221" s="79"/>
      <c r="L221" s="79"/>
      <c r="M221" s="79"/>
      <c r="N221" s="79"/>
      <c r="O221" s="80"/>
    </row>
    <row r="222" spans="3:15" ht="15.75" customHeight="1" x14ac:dyDescent="0.25">
      <c r="C222" s="55">
        <f>VLOOKUP(D222,'NOC-Oc-Ca'!B$6:D$990,3,FALSE)</f>
        <v>14201</v>
      </c>
      <c r="D222" s="77" t="s">
        <v>512</v>
      </c>
      <c r="E222" s="77" t="s">
        <v>212</v>
      </c>
      <c r="F222" s="78" t="str">
        <f>VLOOKUP(D222,'NOC-Oc-Ca'!B$6:D$990,2,FALSE)</f>
        <v>Banking, insurance and other financial clerks</v>
      </c>
      <c r="G222" s="79"/>
      <c r="H222" s="79"/>
      <c r="I222" s="79"/>
      <c r="J222" s="79"/>
      <c r="K222" s="79"/>
      <c r="L222" s="79"/>
      <c r="M222" s="79"/>
      <c r="N222" s="79"/>
      <c r="O222" s="80"/>
    </row>
    <row r="223" spans="3:15" ht="15.75" customHeight="1" x14ac:dyDescent="0.25">
      <c r="C223" s="55">
        <f>VLOOKUP(D223,'NOC-Oc-Ca'!B$6:D$990,3,FALSE)</f>
        <v>14202</v>
      </c>
      <c r="D223" s="77" t="s">
        <v>513</v>
      </c>
      <c r="E223" s="77" t="s">
        <v>212</v>
      </c>
      <c r="F223" s="78" t="str">
        <f>VLOOKUP(D223,'NOC-Oc-Ca'!B$6:D$990,2,FALSE)</f>
        <v>Collection clerks</v>
      </c>
      <c r="G223" s="79"/>
      <c r="H223" s="79"/>
      <c r="I223" s="79"/>
      <c r="J223" s="79"/>
      <c r="K223" s="79"/>
      <c r="L223" s="79"/>
      <c r="M223" s="79"/>
      <c r="N223" s="79"/>
      <c r="O223" s="80"/>
    </row>
    <row r="224" spans="3:15" ht="15.75" customHeight="1" x14ac:dyDescent="0.25">
      <c r="C224" s="55">
        <f>VLOOKUP(D224,'NOC-Oc-Ca'!B$6:D$990,3,FALSE)</f>
        <v>14201</v>
      </c>
      <c r="D224" s="77" t="s">
        <v>514</v>
      </c>
      <c r="E224" s="77" t="s">
        <v>212</v>
      </c>
      <c r="F224" s="78" t="str">
        <f>VLOOKUP(D224,'NOC-Oc-Ca'!B$6:D$990,2,FALSE)</f>
        <v>Banking, insurance and other financial clerks</v>
      </c>
      <c r="G224" s="79"/>
      <c r="H224" s="79"/>
      <c r="I224" s="79"/>
      <c r="J224" s="79"/>
      <c r="K224" s="79"/>
      <c r="L224" s="79"/>
      <c r="M224" s="79"/>
      <c r="N224" s="79"/>
      <c r="O224" s="80"/>
    </row>
    <row r="225" spans="3:15" ht="15.75" customHeight="1" x14ac:dyDescent="0.25">
      <c r="C225" s="55">
        <f>VLOOKUP(D225,'NOC-Oc-Ca'!B$6:D$990,3,FALSE)</f>
        <v>51114</v>
      </c>
      <c r="D225" s="77" t="s">
        <v>515</v>
      </c>
      <c r="E225" s="77" t="s">
        <v>212</v>
      </c>
      <c r="F225" s="78" t="str">
        <f>VLOOKUP(D225,'NOC-Oc-Ca'!B$6:D$990,2,FALSE)</f>
        <v>Translators, terminologists and interpreters</v>
      </c>
      <c r="G225" s="79"/>
      <c r="H225" s="79"/>
      <c r="I225" s="79"/>
      <c r="J225" s="79"/>
      <c r="K225" s="79"/>
      <c r="L225" s="79"/>
      <c r="M225" s="79"/>
      <c r="N225" s="79"/>
      <c r="O225" s="80"/>
    </row>
    <row r="226" spans="3:15" ht="15.75" customHeight="1" x14ac:dyDescent="0.25">
      <c r="C226" s="55">
        <f>VLOOKUP(D226,'NOC-Oc-Ca'!B$6:D$990,3,FALSE)</f>
        <v>14201</v>
      </c>
      <c r="D226" s="77" t="s">
        <v>516</v>
      </c>
      <c r="E226" s="77" t="s">
        <v>212</v>
      </c>
      <c r="F226" s="78" t="str">
        <f>VLOOKUP(D226,'NOC-Oc-Ca'!B$6:D$990,2,FALSE)</f>
        <v>Banking, insurance and other financial clerks</v>
      </c>
      <c r="G226" s="79"/>
      <c r="H226" s="79"/>
      <c r="I226" s="79"/>
      <c r="J226" s="79"/>
      <c r="K226" s="79"/>
      <c r="L226" s="79"/>
      <c r="M226" s="79"/>
      <c r="N226" s="79"/>
      <c r="O226" s="80"/>
    </row>
    <row r="227" spans="3:15" ht="15.75" customHeight="1" x14ac:dyDescent="0.25">
      <c r="C227" s="55">
        <f>VLOOKUP(D227,'NOC-Oc-Ca'!B$6:D$990,3,FALSE)</f>
        <v>13102</v>
      </c>
      <c r="D227" s="77" t="s">
        <v>517</v>
      </c>
      <c r="E227" s="77" t="s">
        <v>212</v>
      </c>
      <c r="F227" s="78" t="str">
        <f>VLOOKUP(D227,'NOC-Oc-Ca'!B$6:D$990,2,FALSE)</f>
        <v>Payroll administrators</v>
      </c>
      <c r="G227" s="79"/>
      <c r="H227" s="79"/>
      <c r="I227" s="79"/>
      <c r="J227" s="79"/>
      <c r="K227" s="79"/>
      <c r="L227" s="79"/>
      <c r="M227" s="79"/>
      <c r="N227" s="79"/>
      <c r="O227" s="80"/>
    </row>
    <row r="228" spans="3:15" ht="15.75" customHeight="1" x14ac:dyDescent="0.25">
      <c r="C228" s="55">
        <f>VLOOKUP(D228,'NOC-Oc-Ca'!B$6:D$990,3,FALSE)</f>
        <v>41201</v>
      </c>
      <c r="D228" s="77" t="s">
        <v>518</v>
      </c>
      <c r="E228" s="77" t="s">
        <v>212</v>
      </c>
      <c r="F228" s="78" t="str">
        <f>VLOOKUP(D228,'NOC-Oc-Ca'!B$6:D$990,2,FALSE)</f>
        <v>Post-secondary teaching and research assistants</v>
      </c>
      <c r="G228" s="79"/>
      <c r="H228" s="79"/>
      <c r="I228" s="79"/>
      <c r="J228" s="79"/>
      <c r="K228" s="79"/>
      <c r="L228" s="79"/>
      <c r="M228" s="79"/>
      <c r="N228" s="79"/>
      <c r="O228" s="80"/>
    </row>
    <row r="229" spans="3:15" ht="15.75" customHeight="1" x14ac:dyDescent="0.25">
      <c r="C229" s="55">
        <f>VLOOKUP(D229,'NOC-Oc-Ca'!B$6:D$990,3,FALSE)</f>
        <v>14402</v>
      </c>
      <c r="D229" s="77" t="s">
        <v>519</v>
      </c>
      <c r="E229" s="77" t="s">
        <v>212</v>
      </c>
      <c r="F229" s="78" t="str">
        <f>VLOOKUP(D229,'NOC-Oc-Ca'!B$6:D$990,2,FALSE)</f>
        <v>Production logistics workers</v>
      </c>
      <c r="G229" s="79"/>
      <c r="H229" s="79"/>
      <c r="I229" s="79"/>
      <c r="J229" s="79"/>
      <c r="K229" s="79"/>
      <c r="L229" s="79"/>
      <c r="M229" s="79"/>
      <c r="N229" s="79"/>
      <c r="O229" s="80"/>
    </row>
    <row r="230" spans="3:15" ht="15.75" customHeight="1" x14ac:dyDescent="0.25">
      <c r="C230" s="55">
        <f>VLOOKUP(D230,'NOC-Oc-Ca'!B$6:D$990,3,FALSE)</f>
        <v>51114</v>
      </c>
      <c r="D230" s="77" t="s">
        <v>520</v>
      </c>
      <c r="E230" s="77" t="s">
        <v>212</v>
      </c>
      <c r="F230" s="78" t="str">
        <f>VLOOKUP(D230,'NOC-Oc-Ca'!B$6:D$990,2,FALSE)</f>
        <v>Translators, terminologists and interpreters</v>
      </c>
      <c r="G230" s="79"/>
      <c r="H230" s="79"/>
      <c r="I230" s="79"/>
      <c r="J230" s="79"/>
      <c r="K230" s="79"/>
      <c r="L230" s="79"/>
      <c r="M230" s="79"/>
      <c r="N230" s="79"/>
      <c r="O230" s="80"/>
    </row>
    <row r="231" spans="3:15" ht="15.75" customHeight="1" x14ac:dyDescent="0.25">
      <c r="C231" s="55">
        <f>VLOOKUP(D231,'NOC-Oc-Ca'!B$6:D$990,3,FALSE)</f>
        <v>74100</v>
      </c>
      <c r="D231" s="77" t="s">
        <v>521</v>
      </c>
      <c r="E231" s="77" t="s">
        <v>254</v>
      </c>
      <c r="F231" s="78" t="str">
        <f>VLOOKUP(D231,'NOC-Oc-Ca'!B$6:D$990,2,FALSE)</f>
        <v>Mail and parcel sorters and related occupations</v>
      </c>
      <c r="G231" s="79"/>
      <c r="H231" s="79"/>
      <c r="I231" s="79"/>
      <c r="J231" s="79"/>
      <c r="K231" s="79"/>
      <c r="L231" s="79"/>
      <c r="M231" s="79"/>
      <c r="N231" s="79"/>
      <c r="O231" s="80"/>
    </row>
    <row r="232" spans="3:15" ht="15.75" customHeight="1" x14ac:dyDescent="0.25">
      <c r="C232" s="55">
        <f>VLOOKUP(D232,'NOC-Oc-Ca'!B$6:D$990,3,FALSE)</f>
        <v>14403</v>
      </c>
      <c r="D232" s="77" t="s">
        <v>522</v>
      </c>
      <c r="E232" s="77" t="s">
        <v>254</v>
      </c>
      <c r="F232" s="78" t="str">
        <f>VLOOKUP(D232,'NOC-Oc-Ca'!B$6:D$990,2,FALSE)</f>
        <v>Purchasing and inventory control workers</v>
      </c>
      <c r="G232" s="79"/>
      <c r="H232" s="79"/>
      <c r="I232" s="79"/>
      <c r="J232" s="79"/>
      <c r="K232" s="79"/>
      <c r="L232" s="79"/>
      <c r="M232" s="79"/>
      <c r="N232" s="79"/>
      <c r="O232" s="80"/>
    </row>
    <row r="233" spans="3:15" ht="15.75" customHeight="1" x14ac:dyDescent="0.25">
      <c r="C233" s="55">
        <f>VLOOKUP(D233,'NOC-Oc-Ca'!B$6:D$990,3,FALSE)</f>
        <v>52114</v>
      </c>
      <c r="D233" s="77" t="s">
        <v>523</v>
      </c>
      <c r="E233" s="77" t="s">
        <v>247</v>
      </c>
      <c r="F233" s="78" t="str">
        <f>VLOOKUP(D233,'NOC-Oc-Ca'!B$6:D$990,2,FALSE)</f>
        <v>Announcers and other broadcasters</v>
      </c>
      <c r="G233" s="79"/>
      <c r="H233" s="79"/>
      <c r="I233" s="79"/>
      <c r="J233" s="79"/>
      <c r="K233" s="79"/>
      <c r="L233" s="79"/>
      <c r="M233" s="79"/>
      <c r="N233" s="79"/>
      <c r="O233" s="80"/>
    </row>
    <row r="234" spans="3:15" ht="15.75" customHeight="1" x14ac:dyDescent="0.25">
      <c r="C234" s="55">
        <f>VLOOKUP(D234,'NOC-Oc-Ca'!B$6:D$990,3,FALSE)</f>
        <v>42200</v>
      </c>
      <c r="D234" s="77" t="s">
        <v>524</v>
      </c>
      <c r="E234" s="77" t="s">
        <v>247</v>
      </c>
      <c r="F234" s="78" t="str">
        <f>VLOOKUP(D234,'NOC-Oc-Ca'!B$6:D$990,2,FALSE)</f>
        <v>Paralegals and related occupations</v>
      </c>
      <c r="G234" s="79"/>
      <c r="H234" s="79"/>
      <c r="I234" s="79"/>
      <c r="J234" s="79"/>
      <c r="K234" s="79"/>
      <c r="L234" s="79"/>
      <c r="M234" s="79"/>
      <c r="N234" s="79"/>
      <c r="O234" s="80"/>
    </row>
    <row r="235" spans="3:15" ht="15.75" customHeight="1" x14ac:dyDescent="0.25">
      <c r="C235" s="55">
        <f>VLOOKUP(D235,'NOC-Oc-Ca'!B$6:D$990,3,FALSE)</f>
        <v>14110</v>
      </c>
      <c r="D235" s="77" t="s">
        <v>525</v>
      </c>
      <c r="E235" s="77" t="s">
        <v>247</v>
      </c>
      <c r="F235" s="78" t="str">
        <f>VLOOKUP(D235,'NOC-Oc-Ca'!B$6:D$990,2,FALSE)</f>
        <v>Survey interviewers and statistical clerks</v>
      </c>
      <c r="G235" s="79"/>
      <c r="H235" s="79"/>
      <c r="I235" s="79"/>
      <c r="J235" s="79"/>
      <c r="K235" s="79"/>
      <c r="L235" s="79"/>
      <c r="M235" s="79"/>
      <c r="N235" s="79"/>
      <c r="O235" s="80"/>
    </row>
    <row r="236" spans="3:15" ht="15.75" customHeight="1" x14ac:dyDescent="0.25">
      <c r="C236" s="55">
        <f>VLOOKUP(D236,'NOC-Oc-Ca'!B$6:D$990,3,FALSE)</f>
        <v>52100</v>
      </c>
      <c r="D236" s="77" t="s">
        <v>526</v>
      </c>
      <c r="E236" s="77" t="s">
        <v>220</v>
      </c>
      <c r="F236" s="78" t="str">
        <f>VLOOKUP(D236,'NOC-Oc-Ca'!B$6:D$990,2,FALSE)</f>
        <v>Library and public archive technicians</v>
      </c>
      <c r="G236" s="79"/>
      <c r="H236" s="79"/>
      <c r="I236" s="79"/>
      <c r="J236" s="79"/>
      <c r="K236" s="79"/>
      <c r="L236" s="79"/>
      <c r="M236" s="79"/>
      <c r="N236" s="79"/>
      <c r="O236" s="80"/>
    </row>
    <row r="237" spans="3:15" ht="15.75" customHeight="1" x14ac:dyDescent="0.25">
      <c r="C237" s="55">
        <f>VLOOKUP(D237,'NOC-Oc-Ca'!B$6:D$990,3,FALSE)</f>
        <v>65229</v>
      </c>
      <c r="D237" s="77" t="s">
        <v>527</v>
      </c>
      <c r="E237" s="77" t="s">
        <v>220</v>
      </c>
      <c r="F237" s="78" t="str">
        <f>VLOOKUP(D237,'NOC-Oc-Ca'!B$6:D$990,2,FALSE)</f>
        <v>Other support occupations in personal services</v>
      </c>
      <c r="G237" s="79"/>
      <c r="H237" s="79"/>
      <c r="I237" s="79"/>
      <c r="J237" s="79"/>
      <c r="K237" s="79"/>
      <c r="L237" s="79"/>
      <c r="M237" s="79"/>
      <c r="N237" s="79"/>
      <c r="O237" s="80"/>
    </row>
    <row r="238" spans="3:15" ht="15.75" customHeight="1" x14ac:dyDescent="0.25">
      <c r="C238" s="55">
        <f>VLOOKUP(D238,'NOC-Oc-Ca'!B$6:D$990,3,FALSE)</f>
        <v>62023</v>
      </c>
      <c r="D238" s="77" t="s">
        <v>528</v>
      </c>
      <c r="E238" s="77" t="s">
        <v>220</v>
      </c>
      <c r="F238" s="78" t="str">
        <f>VLOOKUP(D238,'NOC-Oc-Ca'!B$6:D$990,2,FALSE)</f>
        <v>Customer and information services supervisors</v>
      </c>
      <c r="G238" s="79"/>
      <c r="H238" s="79"/>
      <c r="I238" s="79"/>
      <c r="J238" s="79"/>
      <c r="K238" s="79"/>
      <c r="L238" s="79"/>
      <c r="M238" s="79"/>
      <c r="N238" s="79"/>
      <c r="O238" s="80"/>
    </row>
    <row r="239" spans="3:15" ht="15.75" customHeight="1" x14ac:dyDescent="0.25">
      <c r="C239" s="55">
        <f>VLOOKUP(D239,'NOC-Oc-Ca'!B$6:D$990,3,FALSE)</f>
        <v>64409</v>
      </c>
      <c r="D239" s="77" t="s">
        <v>529</v>
      </c>
      <c r="E239" s="77" t="s">
        <v>220</v>
      </c>
      <c r="F239" s="78" t="str">
        <f>VLOOKUP(D239,'NOC-Oc-Ca'!B$6:D$990,2,FALSE)</f>
        <v>Other customer and information services representatives</v>
      </c>
      <c r="G239" s="79"/>
      <c r="H239" s="79"/>
      <c r="I239" s="79"/>
      <c r="J239" s="79"/>
      <c r="K239" s="79"/>
      <c r="L239" s="79"/>
      <c r="M239" s="79"/>
      <c r="N239" s="79"/>
      <c r="O239" s="80"/>
    </row>
    <row r="240" spans="3:15" ht="15.75" customHeight="1" x14ac:dyDescent="0.25">
      <c r="C240" s="55">
        <f>VLOOKUP(D240,'NOC-Oc-Ca'!B$6:D$990,3,FALSE)</f>
        <v>64409</v>
      </c>
      <c r="D240" s="77" t="s">
        <v>530</v>
      </c>
      <c r="E240" s="77" t="s">
        <v>220</v>
      </c>
      <c r="F240" s="78" t="str">
        <f>VLOOKUP(D240,'NOC-Oc-Ca'!B$6:D$990,2,FALSE)</f>
        <v>Other customer and information services representatives</v>
      </c>
      <c r="G240" s="79"/>
      <c r="H240" s="79"/>
      <c r="I240" s="79"/>
      <c r="J240" s="79"/>
      <c r="K240" s="79"/>
      <c r="L240" s="79"/>
      <c r="M240" s="79"/>
      <c r="N240" s="79"/>
      <c r="O240" s="80"/>
    </row>
    <row r="241" spans="3:15" ht="15.75" customHeight="1" x14ac:dyDescent="0.25">
      <c r="C241" s="55">
        <f>VLOOKUP(D241,'NOC-Oc-Ca'!B$6:D$990,3,FALSE)</f>
        <v>42204</v>
      </c>
      <c r="D241" s="77" t="s">
        <v>531</v>
      </c>
      <c r="E241" s="77" t="s">
        <v>220</v>
      </c>
      <c r="F241" s="78" t="str">
        <f>VLOOKUP(D241,'NOC-Oc-Ca'!B$6:D$990,2,FALSE)</f>
        <v>Religion workers</v>
      </c>
      <c r="G241" s="79"/>
      <c r="H241" s="79"/>
      <c r="I241" s="79"/>
      <c r="J241" s="79"/>
      <c r="K241" s="79"/>
      <c r="L241" s="79"/>
      <c r="M241" s="79"/>
      <c r="N241" s="79"/>
      <c r="O241" s="80"/>
    </row>
    <row r="242" spans="3:15" ht="15.75" customHeight="1" x14ac:dyDescent="0.25">
      <c r="C242" s="55">
        <f>VLOOKUP(D242,'NOC-Oc-Ca'!B$6:D$990,3,FALSE)</f>
        <v>54100</v>
      </c>
      <c r="D242" s="77" t="s">
        <v>532</v>
      </c>
      <c r="E242" s="77" t="s">
        <v>220</v>
      </c>
      <c r="F242" s="78" t="str">
        <f>VLOOKUP(D242,'NOC-Oc-Ca'!B$6:D$990,2,FALSE)</f>
        <v>Program leaders and instructors in recreation, sport and fitness</v>
      </c>
      <c r="G242" s="79"/>
      <c r="H242" s="79"/>
      <c r="I242" s="79"/>
      <c r="J242" s="79"/>
      <c r="K242" s="79"/>
      <c r="L242" s="79"/>
      <c r="M242" s="79"/>
      <c r="N242" s="79"/>
      <c r="O242" s="80"/>
    </row>
    <row r="243" spans="3:15" ht="15.75" customHeight="1" x14ac:dyDescent="0.25">
      <c r="C243" s="55">
        <f>VLOOKUP(D243,'NOC-Oc-Ca'!B$6:D$990,3,FALSE)</f>
        <v>11103</v>
      </c>
      <c r="D243" s="77" t="s">
        <v>533</v>
      </c>
      <c r="E243" s="77" t="s">
        <v>221</v>
      </c>
      <c r="F243" s="78" t="str">
        <f>VLOOKUP(D243,'NOC-Oc-Ca'!B$6:D$990,2,FALSE)</f>
        <v>Securities agents, investment dealers and brokers</v>
      </c>
      <c r="G243" s="79"/>
      <c r="H243" s="79"/>
      <c r="I243" s="79"/>
      <c r="J243" s="79"/>
      <c r="K243" s="79"/>
      <c r="L243" s="79"/>
      <c r="M243" s="79"/>
      <c r="N243" s="79"/>
      <c r="O243" s="80"/>
    </row>
    <row r="244" spans="3:15" ht="15.75" customHeight="1" x14ac:dyDescent="0.25">
      <c r="C244" s="55">
        <f>VLOOKUP(D244,'NOC-Oc-Ca'!B$6:D$990,3,FALSE)</f>
        <v>52120</v>
      </c>
      <c r="D244" s="77" t="s">
        <v>534</v>
      </c>
      <c r="E244" s="77" t="s">
        <v>221</v>
      </c>
      <c r="F244" s="78" t="str">
        <f>VLOOKUP(D244,'NOC-Oc-Ca'!B$6:D$990,2,FALSE)</f>
        <v>Graphic designers and illustrators</v>
      </c>
      <c r="G244" s="79"/>
      <c r="H244" s="79"/>
      <c r="I244" s="79"/>
      <c r="J244" s="79"/>
      <c r="K244" s="79"/>
      <c r="L244" s="79"/>
      <c r="M244" s="79"/>
      <c r="N244" s="79"/>
      <c r="O244" s="80"/>
    </row>
    <row r="245" spans="3:15" ht="15.75" customHeight="1" x14ac:dyDescent="0.25">
      <c r="C245" s="55">
        <f>VLOOKUP(D245,'NOC-Oc-Ca'!B$6:D$990,3,FALSE)</f>
        <v>52120</v>
      </c>
      <c r="D245" s="77" t="s">
        <v>535</v>
      </c>
      <c r="E245" s="77" t="s">
        <v>221</v>
      </c>
      <c r="F245" s="78" t="str">
        <f>VLOOKUP(D245,'NOC-Oc-Ca'!B$6:D$990,2,FALSE)</f>
        <v>Graphic designers and illustrators</v>
      </c>
      <c r="G245" s="79"/>
      <c r="H245" s="79"/>
      <c r="I245" s="79"/>
      <c r="J245" s="79"/>
      <c r="K245" s="79"/>
      <c r="L245" s="79"/>
      <c r="M245" s="79"/>
      <c r="N245" s="79"/>
      <c r="O245" s="80"/>
    </row>
    <row r="246" spans="3:15" ht="15.75" customHeight="1" x14ac:dyDescent="0.25">
      <c r="C246" s="55">
        <f>VLOOKUP(D246,'NOC-Oc-Ca'!B$6:D$990,3,FALSE)</f>
        <v>52121</v>
      </c>
      <c r="D246" s="77" t="s">
        <v>536</v>
      </c>
      <c r="E246" s="77" t="s">
        <v>221</v>
      </c>
      <c r="F246" s="78" t="str">
        <f>VLOOKUP(D246,'NOC-Oc-Ca'!B$6:D$990,2,FALSE)</f>
        <v>Interior designers and interior decorators</v>
      </c>
      <c r="G246" s="79"/>
      <c r="H246" s="79"/>
      <c r="I246" s="79"/>
      <c r="J246" s="79"/>
      <c r="K246" s="79"/>
      <c r="L246" s="79"/>
      <c r="M246" s="79"/>
      <c r="N246" s="79"/>
      <c r="O246" s="80"/>
    </row>
    <row r="247" spans="3:15" ht="15.75" customHeight="1" x14ac:dyDescent="0.25">
      <c r="C247" s="55">
        <f>VLOOKUP(D247,'NOC-Oc-Ca'!B$6:D$990,3,FALSE)</f>
        <v>31209</v>
      </c>
      <c r="D247" s="77" t="s">
        <v>537</v>
      </c>
      <c r="E247" s="77" t="s">
        <v>221</v>
      </c>
      <c r="F247" s="78" t="str">
        <f>VLOOKUP(D247,'NOC-Oc-Ca'!B$6:D$990,2,FALSE)</f>
        <v>Other professional occupations in health diagnosing and treating</v>
      </c>
      <c r="G247" s="79"/>
      <c r="H247" s="79"/>
      <c r="I247" s="79"/>
      <c r="J247" s="79"/>
      <c r="K247" s="79"/>
      <c r="L247" s="79"/>
      <c r="M247" s="79"/>
      <c r="N247" s="79"/>
      <c r="O247" s="80"/>
    </row>
    <row r="248" spans="3:15" ht="15.75" customHeight="1" x14ac:dyDescent="0.25">
      <c r="C248" s="55">
        <f>VLOOKUP(D248,'NOC-Oc-Ca'!B$6:D$990,3,FALSE)</f>
        <v>11202</v>
      </c>
      <c r="D248" s="77" t="s">
        <v>538</v>
      </c>
      <c r="E248" s="77" t="s">
        <v>221</v>
      </c>
      <c r="F248" s="78" t="str">
        <f>VLOOKUP(D248,'NOC-Oc-Ca'!B$6:D$990,2,FALSE)</f>
        <v>Professional occupations in advertising, marketing and public relations</v>
      </c>
      <c r="G248" s="79"/>
      <c r="H248" s="79"/>
      <c r="I248" s="79"/>
      <c r="J248" s="79"/>
      <c r="K248" s="79"/>
      <c r="L248" s="79"/>
      <c r="M248" s="79"/>
      <c r="N248" s="79"/>
      <c r="O248" s="80"/>
    </row>
    <row r="249" spans="3:15" ht="15.75" customHeight="1" x14ac:dyDescent="0.25">
      <c r="C249" s="55">
        <f>VLOOKUP(D249,'NOC-Oc-Ca'!B$6:D$990,3,FALSE)</f>
        <v>11200</v>
      </c>
      <c r="D249" s="77" t="s">
        <v>539</v>
      </c>
      <c r="E249" s="77" t="s">
        <v>221</v>
      </c>
      <c r="F249" s="78" t="str">
        <f>VLOOKUP(D249,'NOC-Oc-Ca'!B$6:D$990,2,FALSE)</f>
        <v>Human resources professionals</v>
      </c>
      <c r="G249" s="79"/>
      <c r="H249" s="79"/>
      <c r="I249" s="79"/>
      <c r="J249" s="79"/>
      <c r="K249" s="79"/>
      <c r="L249" s="79"/>
      <c r="M249" s="79"/>
      <c r="N249" s="79"/>
      <c r="O249" s="80"/>
    </row>
    <row r="250" spans="3:15" ht="15.75" customHeight="1" x14ac:dyDescent="0.25">
      <c r="C250" s="55">
        <f>VLOOKUP(D250,'NOC-Oc-Ca'!B$6:D$990,3,FALSE)</f>
        <v>31201</v>
      </c>
      <c r="D250" s="77" t="s">
        <v>540</v>
      </c>
      <c r="E250" s="77" t="s">
        <v>248</v>
      </c>
      <c r="F250" s="78" t="str">
        <f>VLOOKUP(D250,'NOC-Oc-Ca'!B$6:D$990,2,FALSE)</f>
        <v>Chiropractors</v>
      </c>
      <c r="G250" s="79"/>
      <c r="H250" s="79"/>
      <c r="I250" s="79"/>
      <c r="J250" s="79"/>
      <c r="K250" s="79"/>
      <c r="L250" s="79"/>
      <c r="M250" s="79"/>
      <c r="N250" s="79"/>
      <c r="O250" s="80"/>
    </row>
    <row r="251" spans="3:15" ht="15.75" customHeight="1" x14ac:dyDescent="0.25">
      <c r="C251" s="55">
        <f>VLOOKUP(D251,'NOC-Oc-Ca'!B$6:D$990,3,FALSE)</f>
        <v>51113</v>
      </c>
      <c r="D251" s="77" t="s">
        <v>541</v>
      </c>
      <c r="E251" s="77" t="s">
        <v>248</v>
      </c>
      <c r="F251" s="78" t="str">
        <f>VLOOKUP(D251,'NOC-Oc-Ca'!B$6:D$990,2,FALSE)</f>
        <v>Journalists</v>
      </c>
      <c r="G251" s="79"/>
      <c r="H251" s="79"/>
      <c r="I251" s="79"/>
      <c r="J251" s="79"/>
      <c r="K251" s="79"/>
      <c r="L251" s="79"/>
      <c r="M251" s="79"/>
      <c r="N251" s="79"/>
      <c r="O251" s="80"/>
    </row>
    <row r="252" spans="3:15" ht="15.75" customHeight="1" x14ac:dyDescent="0.25">
      <c r="C252" s="55">
        <f>VLOOKUP(D252,'NOC-Oc-Ca'!B$6:D$990,3,FALSE)</f>
        <v>11103</v>
      </c>
      <c r="D252" s="77" t="s">
        <v>542</v>
      </c>
      <c r="E252" s="77" t="s">
        <v>248</v>
      </c>
      <c r="F252" s="78" t="str">
        <f>VLOOKUP(D252,'NOC-Oc-Ca'!B$6:D$990,2,FALSE)</f>
        <v>Securities agents, investment dealers and brokers</v>
      </c>
      <c r="G252" s="79"/>
      <c r="H252" s="79"/>
      <c r="I252" s="79"/>
      <c r="J252" s="79"/>
      <c r="K252" s="79"/>
      <c r="L252" s="79"/>
      <c r="M252" s="79"/>
      <c r="N252" s="79"/>
      <c r="O252" s="80"/>
    </row>
    <row r="253" spans="3:15" ht="15.75" customHeight="1" x14ac:dyDescent="0.25">
      <c r="C253" s="55">
        <f>VLOOKUP(D253,'NOC-Oc-Ca'!B$6:D$990,3,FALSE)</f>
        <v>43201</v>
      </c>
      <c r="D253" s="77" t="s">
        <v>543</v>
      </c>
      <c r="E253" s="77" t="s">
        <v>237</v>
      </c>
      <c r="F253" s="78" t="str">
        <f>VLOOKUP(D253,'NOC-Oc-Ca'!B$6:D$990,2,FALSE)</f>
        <v>Correctional service officers</v>
      </c>
      <c r="G253" s="79"/>
      <c r="H253" s="79"/>
      <c r="I253" s="79"/>
      <c r="J253" s="79"/>
      <c r="K253" s="79"/>
      <c r="L253" s="79"/>
      <c r="M253" s="79"/>
      <c r="N253" s="79"/>
      <c r="O253" s="80"/>
    </row>
    <row r="254" spans="3:15" ht="15.75" customHeight="1" x14ac:dyDescent="0.25">
      <c r="C254" s="55">
        <f>VLOOKUP(D254,'NOC-Oc-Ca'!B$6:D$990,3,FALSE)</f>
        <v>41321</v>
      </c>
      <c r="D254" s="77" t="s">
        <v>544</v>
      </c>
      <c r="E254" s="77" t="s">
        <v>237</v>
      </c>
      <c r="F254" s="78" t="str">
        <f>VLOOKUP(D254,'NOC-Oc-Ca'!B$6:D$990,2,FALSE)</f>
        <v>Career development practitioners and career counsellors (except education)</v>
      </c>
      <c r="G254" s="79"/>
      <c r="H254" s="79"/>
      <c r="I254" s="79"/>
      <c r="J254" s="79"/>
      <c r="K254" s="79"/>
      <c r="L254" s="79"/>
      <c r="M254" s="79"/>
      <c r="N254" s="79"/>
      <c r="O254" s="80"/>
    </row>
    <row r="255" spans="3:15" ht="15.75" customHeight="1" x14ac:dyDescent="0.25">
      <c r="C255" s="55">
        <f>VLOOKUP(D255,'NOC-Oc-Ca'!B$6:D$990,3,FALSE)</f>
        <v>41302</v>
      </c>
      <c r="D255" s="77" t="s">
        <v>545</v>
      </c>
      <c r="E255" s="77" t="s">
        <v>237</v>
      </c>
      <c r="F255" s="78" t="str">
        <f>VLOOKUP(D255,'NOC-Oc-Ca'!B$6:D$990,2,FALSE)</f>
        <v>Religious leaders</v>
      </c>
      <c r="G255" s="79"/>
      <c r="H255" s="79"/>
      <c r="I255" s="79"/>
      <c r="J255" s="79"/>
      <c r="K255" s="79"/>
      <c r="L255" s="79"/>
      <c r="M255" s="79"/>
      <c r="N255" s="79"/>
      <c r="O255" s="80"/>
    </row>
    <row r="256" spans="3:15" ht="15.75" customHeight="1" x14ac:dyDescent="0.25">
      <c r="C256" s="55">
        <f>VLOOKUP(D256,'NOC-Oc-Ca'!B$6:D$990,3,FALSE)</f>
        <v>64310</v>
      </c>
      <c r="D256" s="77" t="s">
        <v>546</v>
      </c>
      <c r="E256" s="77" t="s">
        <v>237</v>
      </c>
      <c r="F256" s="78" t="str">
        <f>VLOOKUP(D256,'NOC-Oc-Ca'!B$6:D$990,2,FALSE)</f>
        <v>Travel counsellors</v>
      </c>
      <c r="G256" s="79"/>
      <c r="H256" s="79"/>
      <c r="I256" s="79"/>
      <c r="J256" s="79"/>
      <c r="K256" s="79"/>
      <c r="L256" s="79"/>
      <c r="M256" s="79"/>
      <c r="N256" s="79"/>
      <c r="O256" s="80"/>
    </row>
    <row r="257" spans="3:15" ht="15.75" customHeight="1" x14ac:dyDescent="0.25">
      <c r="C257" s="55">
        <f>VLOOKUP(D257,'NOC-Oc-Ca'!B$6:D$990,3,FALSE)</f>
        <v>42201</v>
      </c>
      <c r="D257" s="77" t="s">
        <v>547</v>
      </c>
      <c r="E257" s="77" t="s">
        <v>238</v>
      </c>
      <c r="F257" s="78" t="str">
        <f>VLOOKUP(D257,'NOC-Oc-Ca'!B$6:D$990,2,FALSE)</f>
        <v>Social and community service workers</v>
      </c>
      <c r="G257" s="79"/>
      <c r="H257" s="79"/>
      <c r="I257" s="79"/>
      <c r="J257" s="79"/>
      <c r="K257" s="79"/>
      <c r="L257" s="79"/>
      <c r="M257" s="79"/>
      <c r="N257" s="79"/>
      <c r="O257" s="80"/>
    </row>
    <row r="258" spans="3:15" ht="15.75" customHeight="1" x14ac:dyDescent="0.25">
      <c r="C258" s="55">
        <f>VLOOKUP(D258,'NOC-Oc-Ca'!B$6:D$990,3,FALSE)</f>
        <v>43100</v>
      </c>
      <c r="D258" s="77" t="s">
        <v>548</v>
      </c>
      <c r="E258" s="77" t="s">
        <v>238</v>
      </c>
      <c r="F258" s="78" t="str">
        <f>VLOOKUP(D258,'NOC-Oc-Ca'!B$6:D$990,2,FALSE)</f>
        <v>Elementary and secondary school teacher assistants</v>
      </c>
      <c r="G258" s="79"/>
      <c r="H258" s="79"/>
      <c r="I258" s="79"/>
      <c r="J258" s="79"/>
      <c r="K258" s="79"/>
      <c r="L258" s="79"/>
      <c r="M258" s="79"/>
      <c r="N258" s="79"/>
      <c r="O258" s="80"/>
    </row>
    <row r="259" spans="3:15" ht="15.75" customHeight="1" x14ac:dyDescent="0.25">
      <c r="C259" s="55">
        <f>VLOOKUP(D259,'NOC-Oc-Ca'!B$6:D$990,3,FALSE)</f>
        <v>55109</v>
      </c>
      <c r="D259" s="77" t="s">
        <v>549</v>
      </c>
      <c r="E259" s="77" t="s">
        <v>238</v>
      </c>
      <c r="F259" s="78" t="str">
        <f>VLOOKUP(D259,'NOC-Oc-Ca'!B$6:D$990,2,FALSE)</f>
        <v>Other performers</v>
      </c>
      <c r="G259" s="79"/>
      <c r="H259" s="79"/>
      <c r="I259" s="79"/>
      <c r="J259" s="79"/>
      <c r="K259" s="79"/>
      <c r="L259" s="79"/>
      <c r="M259" s="79"/>
      <c r="N259" s="79"/>
      <c r="O259" s="80"/>
    </row>
    <row r="260" spans="3:15" ht="15.75" customHeight="1" x14ac:dyDescent="0.25">
      <c r="C260" s="55">
        <f>VLOOKUP(D260,'NOC-Oc-Ca'!B$6:D$990,3,FALSE)</f>
        <v>52100</v>
      </c>
      <c r="D260" s="77" t="s">
        <v>550</v>
      </c>
      <c r="E260" s="77" t="s">
        <v>238</v>
      </c>
      <c r="F260" s="78" t="str">
        <f>VLOOKUP(D260,'NOC-Oc-Ca'!B$6:D$990,2,FALSE)</f>
        <v>Library and public archive technicians</v>
      </c>
      <c r="G260" s="79"/>
      <c r="H260" s="79"/>
      <c r="I260" s="79"/>
      <c r="J260" s="79"/>
      <c r="K260" s="79"/>
      <c r="L260" s="79"/>
      <c r="M260" s="79"/>
      <c r="N260" s="79"/>
      <c r="O260" s="80"/>
    </row>
    <row r="261" spans="3:15" ht="15.75" customHeight="1" x14ac:dyDescent="0.25">
      <c r="C261" s="55">
        <f>VLOOKUP(D261,'NOC-Oc-Ca'!B$6:D$990,3,FALSE)</f>
        <v>32200</v>
      </c>
      <c r="D261" s="77" t="s">
        <v>551</v>
      </c>
      <c r="E261" s="77" t="s">
        <v>226</v>
      </c>
      <c r="F261" s="78" t="str">
        <f>VLOOKUP(D261,'NOC-Oc-Ca'!B$6:D$990,2,FALSE)</f>
        <v>Traditional Chinese medicine practitioners and acupuncturists</v>
      </c>
      <c r="G261" s="79"/>
      <c r="H261" s="79"/>
      <c r="I261" s="79"/>
      <c r="J261" s="79"/>
      <c r="K261" s="79"/>
      <c r="L261" s="79"/>
      <c r="M261" s="79"/>
      <c r="N261" s="79"/>
      <c r="O261" s="80"/>
    </row>
    <row r="262" spans="3:15" ht="15.75" customHeight="1" x14ac:dyDescent="0.25">
      <c r="C262" s="55">
        <f>VLOOKUP(D262,'NOC-Oc-Ca'!B$6:D$990,3,FALSE)</f>
        <v>31203</v>
      </c>
      <c r="D262" s="77" t="s">
        <v>552</v>
      </c>
      <c r="E262" s="77" t="s">
        <v>226</v>
      </c>
      <c r="F262" s="78" t="str">
        <f>VLOOKUP(D262,'NOC-Oc-Ca'!B$6:D$990,2,FALSE)</f>
        <v>Occupational therapists</v>
      </c>
      <c r="G262" s="79"/>
      <c r="H262" s="79"/>
      <c r="I262" s="79"/>
      <c r="J262" s="79"/>
      <c r="K262" s="79"/>
      <c r="L262" s="79"/>
      <c r="M262" s="79"/>
      <c r="N262" s="79"/>
      <c r="O262" s="80"/>
    </row>
    <row r="263" spans="3:15" ht="15.75" customHeight="1" x14ac:dyDescent="0.25">
      <c r="C263" s="55">
        <f>VLOOKUP(D263,'NOC-Oc-Ca'!B$6:D$990,3,FALSE)</f>
        <v>32109</v>
      </c>
      <c r="D263" s="77" t="s">
        <v>553</v>
      </c>
      <c r="E263" s="77" t="s">
        <v>226</v>
      </c>
      <c r="F263" s="78" t="str">
        <f>VLOOKUP(D263,'NOC-Oc-Ca'!B$6:D$990,2,FALSE)</f>
        <v>Other technical occupations in therapy and assessment</v>
      </c>
      <c r="G263" s="79"/>
      <c r="H263" s="79"/>
      <c r="I263" s="79"/>
      <c r="J263" s="79"/>
      <c r="K263" s="79"/>
      <c r="L263" s="79"/>
      <c r="M263" s="79"/>
      <c r="N263" s="79"/>
      <c r="O263" s="80"/>
    </row>
    <row r="264" spans="3:15" ht="15.75" customHeight="1" x14ac:dyDescent="0.25">
      <c r="C264" s="55">
        <f>VLOOKUP(D264,'NOC-Oc-Ca'!B$6:D$990,3,FALSE)</f>
        <v>31200</v>
      </c>
      <c r="D264" s="77" t="s">
        <v>554</v>
      </c>
      <c r="E264" s="77" t="s">
        <v>226</v>
      </c>
      <c r="F264" s="78" t="str">
        <f>VLOOKUP(D264,'NOC-Oc-Ca'!B$6:D$990,2,FALSE)</f>
        <v>Psychologists</v>
      </c>
      <c r="G264" s="79"/>
      <c r="H264" s="79"/>
      <c r="I264" s="79"/>
      <c r="J264" s="79"/>
      <c r="K264" s="79"/>
      <c r="L264" s="79"/>
      <c r="M264" s="79"/>
      <c r="N264" s="79"/>
      <c r="O264" s="80"/>
    </row>
    <row r="265" spans="3:15" ht="15.75" customHeight="1" x14ac:dyDescent="0.25">
      <c r="C265" s="55">
        <f>VLOOKUP(D265,'NOC-Oc-Ca'!B$6:D$990,3,FALSE)</f>
        <v>32209</v>
      </c>
      <c r="D265" s="77" t="s">
        <v>555</v>
      </c>
      <c r="E265" s="77" t="s">
        <v>226</v>
      </c>
      <c r="F265" s="78" t="str">
        <f>VLOOKUP(D265,'NOC-Oc-Ca'!B$6:D$990,2,FALSE)</f>
        <v>Other practitioners of natural healing</v>
      </c>
      <c r="G265" s="79"/>
      <c r="H265" s="79"/>
      <c r="I265" s="79"/>
      <c r="J265" s="79"/>
      <c r="K265" s="79"/>
      <c r="L265" s="79"/>
      <c r="M265" s="79"/>
      <c r="N265" s="79"/>
      <c r="O265" s="80"/>
    </row>
    <row r="266" spans="3:15" ht="15.75" customHeight="1" x14ac:dyDescent="0.25">
      <c r="C266" s="55">
        <f>VLOOKUP(D266,'NOC-Oc-Ca'!B$6:D$990,3,FALSE)</f>
        <v>32209</v>
      </c>
      <c r="D266" s="77" t="s">
        <v>556</v>
      </c>
      <c r="E266" s="77" t="s">
        <v>226</v>
      </c>
      <c r="F266" s="78" t="str">
        <f>VLOOKUP(D266,'NOC-Oc-Ca'!B$6:D$990,2,FALSE)</f>
        <v>Other practitioners of natural healing</v>
      </c>
      <c r="G266" s="79"/>
      <c r="H266" s="79"/>
      <c r="I266" s="79"/>
      <c r="J266" s="79"/>
      <c r="K266" s="79"/>
      <c r="L266" s="79"/>
      <c r="M266" s="79"/>
      <c r="N266" s="79"/>
      <c r="O266" s="80"/>
    </row>
    <row r="267" spans="3:15" ht="15.75" customHeight="1" x14ac:dyDescent="0.25">
      <c r="C267" s="55">
        <f>VLOOKUP(D267,'NOC-Oc-Ca'!B$6:D$990,3,FALSE)</f>
        <v>65211</v>
      </c>
      <c r="D267" s="77" t="s">
        <v>557</v>
      </c>
      <c r="E267" s="77" t="s">
        <v>227</v>
      </c>
      <c r="F267" s="78" t="str">
        <f>VLOOKUP(D267,'NOC-Oc-Ca'!B$6:D$990,2,FALSE)</f>
        <v>Operators and attendants in amusement, recreation and sport</v>
      </c>
      <c r="G267" s="79"/>
      <c r="H267" s="79"/>
      <c r="I267" s="79"/>
      <c r="J267" s="79"/>
      <c r="K267" s="79"/>
      <c r="L267" s="79"/>
      <c r="M267" s="79"/>
      <c r="N267" s="79"/>
      <c r="O267" s="80"/>
    </row>
    <row r="268" spans="3:15" ht="15.75" customHeight="1" x14ac:dyDescent="0.25">
      <c r="C268" s="55">
        <f>VLOOKUP(D268,'NOC-Oc-Ca'!B$6:D$990,3,FALSE)</f>
        <v>32111</v>
      </c>
      <c r="D268" s="77" t="s">
        <v>558</v>
      </c>
      <c r="E268" s="77" t="s">
        <v>227</v>
      </c>
      <c r="F268" s="78" t="str">
        <f>VLOOKUP(D268,'NOC-Oc-Ca'!B$6:D$990,2,FALSE)</f>
        <v>Dental hygienists and dental therapists</v>
      </c>
      <c r="G268" s="79"/>
      <c r="H268" s="79"/>
      <c r="I268" s="79"/>
      <c r="J268" s="79"/>
      <c r="K268" s="79"/>
      <c r="L268" s="79"/>
      <c r="M268" s="79"/>
      <c r="N268" s="79"/>
      <c r="O268" s="80"/>
    </row>
    <row r="269" spans="3:15" ht="15.75" customHeight="1" x14ac:dyDescent="0.25">
      <c r="C269" s="55">
        <f>VLOOKUP(D269,'NOC-Oc-Ca'!B$6:D$990,3,FALSE)</f>
        <v>32111</v>
      </c>
      <c r="D269" s="77" t="s">
        <v>559</v>
      </c>
      <c r="E269" s="77" t="s">
        <v>227</v>
      </c>
      <c r="F269" s="78" t="str">
        <f>VLOOKUP(D269,'NOC-Oc-Ca'!B$6:D$990,2,FALSE)</f>
        <v>Dental hygienists and dental therapists</v>
      </c>
      <c r="G269" s="79"/>
      <c r="H269" s="79"/>
      <c r="I269" s="79"/>
      <c r="J269" s="79"/>
      <c r="K269" s="79"/>
      <c r="L269" s="79"/>
      <c r="M269" s="79"/>
      <c r="N269" s="79"/>
      <c r="O269" s="80"/>
    </row>
    <row r="270" spans="3:15" ht="15.75" customHeight="1" x14ac:dyDescent="0.25">
      <c r="C270" s="55">
        <f>VLOOKUP(D270,'NOC-Oc-Ca'!B$6:D$990,3,FALSE)</f>
        <v>63211</v>
      </c>
      <c r="D270" s="77" t="s">
        <v>560</v>
      </c>
      <c r="E270" s="77" t="s">
        <v>227</v>
      </c>
      <c r="F270" s="78" t="str">
        <f>VLOOKUP(D270,'NOC-Oc-Ca'!B$6:D$990,2,FALSE)</f>
        <v>Estheticians, electrologists and related occupations</v>
      </c>
      <c r="G270" s="79"/>
      <c r="H270" s="79"/>
      <c r="I270" s="79"/>
      <c r="J270" s="79"/>
      <c r="K270" s="79"/>
      <c r="L270" s="79"/>
      <c r="M270" s="79"/>
      <c r="N270" s="79"/>
      <c r="O270" s="80"/>
    </row>
    <row r="271" spans="3:15" ht="15.75" customHeight="1" x14ac:dyDescent="0.25">
      <c r="C271" s="55">
        <f>VLOOKUP(D271,'NOC-Oc-Ca'!B$6:D$990,3,FALSE)</f>
        <v>63211</v>
      </c>
      <c r="D271" s="77" t="s">
        <v>561</v>
      </c>
      <c r="E271" s="77" t="s">
        <v>227</v>
      </c>
      <c r="F271" s="78" t="str">
        <f>VLOOKUP(D271,'NOC-Oc-Ca'!B$6:D$990,2,FALSE)</f>
        <v>Estheticians, electrologists and related occupations</v>
      </c>
      <c r="G271" s="79"/>
      <c r="H271" s="79"/>
      <c r="I271" s="79"/>
      <c r="J271" s="79"/>
      <c r="K271" s="79"/>
      <c r="L271" s="79"/>
      <c r="M271" s="79"/>
      <c r="N271" s="79"/>
      <c r="O271" s="80"/>
    </row>
    <row r="272" spans="3:15" ht="15.75" customHeight="1" x14ac:dyDescent="0.25">
      <c r="C272" s="55">
        <f>VLOOKUP(D272,'NOC-Oc-Ca'!B$6:D$990,3,FALSE)</f>
        <v>14401</v>
      </c>
      <c r="D272" s="77" t="s">
        <v>562</v>
      </c>
      <c r="E272" s="77" t="s">
        <v>227</v>
      </c>
      <c r="F272" s="78" t="str">
        <f>VLOOKUP(D272,'NOC-Oc-Ca'!B$6:D$990,2,FALSE)</f>
        <v>Storekeepers and partspersons</v>
      </c>
      <c r="G272" s="79"/>
      <c r="H272" s="79"/>
      <c r="I272" s="79"/>
      <c r="J272" s="79"/>
      <c r="K272" s="79"/>
      <c r="L272" s="79"/>
      <c r="M272" s="79"/>
      <c r="N272" s="79"/>
      <c r="O272" s="80"/>
    </row>
    <row r="273" spans="3:15" ht="15.75" customHeight="1" x14ac:dyDescent="0.25">
      <c r="C273" s="55">
        <f>VLOOKUP(D273,'NOC-Oc-Ca'!B$6:D$990,3,FALSE)</f>
        <v>64312</v>
      </c>
      <c r="D273" s="77" t="s">
        <v>563</v>
      </c>
      <c r="E273" s="77" t="s">
        <v>196</v>
      </c>
      <c r="F273" s="78" t="str">
        <f>VLOOKUP(D273,'NOC-Oc-Ca'!B$6:D$990,2,FALSE)</f>
        <v>Airline ticket and service agents</v>
      </c>
      <c r="G273" s="79"/>
      <c r="H273" s="79"/>
      <c r="I273" s="79"/>
      <c r="J273" s="79"/>
      <c r="K273" s="79"/>
      <c r="L273" s="79"/>
      <c r="M273" s="79"/>
      <c r="N273" s="79"/>
      <c r="O273" s="80"/>
    </row>
    <row r="274" spans="3:15" ht="15.75" customHeight="1" x14ac:dyDescent="0.25">
      <c r="C274" s="55">
        <f>VLOOKUP(D274,'NOC-Oc-Ca'!B$6:D$990,3,FALSE)</f>
        <v>65101</v>
      </c>
      <c r="D274" s="77" t="s">
        <v>564</v>
      </c>
      <c r="E274" s="77" t="s">
        <v>196</v>
      </c>
      <c r="F274" s="78" t="str">
        <f>VLOOKUP(D274,'NOC-Oc-Ca'!B$6:D$990,2,FALSE)</f>
        <v>Service station attendants</v>
      </c>
      <c r="G274" s="79"/>
      <c r="H274" s="79"/>
      <c r="I274" s="79"/>
      <c r="J274" s="79"/>
      <c r="K274" s="79"/>
      <c r="L274" s="79"/>
      <c r="M274" s="79"/>
      <c r="N274" s="79"/>
      <c r="O274" s="80"/>
    </row>
    <row r="275" spans="3:15" ht="15.75" customHeight="1" x14ac:dyDescent="0.25">
      <c r="C275" s="55">
        <f>VLOOKUP(D275,'NOC-Oc-Ca'!B$6:D$990,3,FALSE)</f>
        <v>75210</v>
      </c>
      <c r="D275" s="77" t="s">
        <v>565</v>
      </c>
      <c r="E275" s="77" t="s">
        <v>196</v>
      </c>
      <c r="F275" s="78" t="str">
        <f>VLOOKUP(D275,'NOC-Oc-Ca'!B$6:D$990,2,FALSE)</f>
        <v>Boat and cable ferry operators and related occupations</v>
      </c>
      <c r="G275" s="79"/>
      <c r="H275" s="79"/>
      <c r="I275" s="79"/>
      <c r="J275" s="79"/>
      <c r="K275" s="79"/>
      <c r="L275" s="79"/>
      <c r="M275" s="79"/>
      <c r="N275" s="79"/>
      <c r="O275" s="80"/>
    </row>
    <row r="276" spans="3:15" ht="15.75" customHeight="1" x14ac:dyDescent="0.25">
      <c r="C276" s="55">
        <f>VLOOKUP(D276,'NOC-Oc-Ca'!B$6:D$990,3,FALSE)</f>
        <v>64313</v>
      </c>
      <c r="D276" s="77" t="s">
        <v>566</v>
      </c>
      <c r="E276" s="77" t="s">
        <v>196</v>
      </c>
      <c r="F276" s="78" t="str">
        <f>VLOOKUP(D276,'NOC-Oc-Ca'!B$6:D$990,2,FALSE)</f>
        <v>Ground and water transport ticket agents, cargo service representatives and related clerks</v>
      </c>
      <c r="G276" s="79"/>
      <c r="H276" s="79"/>
      <c r="I276" s="79"/>
      <c r="J276" s="79"/>
      <c r="K276" s="79"/>
      <c r="L276" s="79"/>
      <c r="M276" s="79"/>
      <c r="N276" s="79"/>
      <c r="O276" s="80"/>
    </row>
    <row r="277" spans="3:15" ht="15.75" customHeight="1" x14ac:dyDescent="0.25">
      <c r="C277" s="55">
        <f>VLOOKUP(D277,'NOC-Oc-Ca'!B$6:D$990,3,FALSE)</f>
        <v>65100</v>
      </c>
      <c r="D277" s="77" t="s">
        <v>567</v>
      </c>
      <c r="E277" s="77" t="s">
        <v>196</v>
      </c>
      <c r="F277" s="78" t="str">
        <f>VLOOKUP(D277,'NOC-Oc-Ca'!B$6:D$990,2,FALSE)</f>
        <v>Cashiers</v>
      </c>
      <c r="G277" s="79"/>
      <c r="H277" s="79"/>
      <c r="I277" s="79"/>
      <c r="J277" s="79"/>
      <c r="K277" s="79"/>
      <c r="L277" s="79"/>
      <c r="M277" s="79"/>
      <c r="N277" s="79"/>
      <c r="O277" s="80"/>
    </row>
    <row r="278" spans="3:15" ht="15.75" customHeight="1" x14ac:dyDescent="0.25">
      <c r="C278" s="55">
        <f>VLOOKUP(D278,'NOC-Oc-Ca'!B$6:D$990,3,FALSE)</f>
        <v>75201</v>
      </c>
      <c r="D278" s="77" t="s">
        <v>568</v>
      </c>
      <c r="E278" s="77" t="s">
        <v>196</v>
      </c>
      <c r="F278" s="78" t="str">
        <f>VLOOKUP(D278,'NOC-Oc-Ca'!B$6:D$990,2,FALSE)</f>
        <v>Delivery service drivers and door-to-door distributors</v>
      </c>
      <c r="G278" s="79"/>
      <c r="H278" s="79"/>
      <c r="I278" s="79"/>
      <c r="J278" s="79"/>
      <c r="K278" s="79"/>
      <c r="L278" s="79"/>
      <c r="M278" s="79"/>
      <c r="N278" s="79"/>
      <c r="O278" s="80"/>
    </row>
    <row r="279" spans="3:15" ht="15.75" customHeight="1" x14ac:dyDescent="0.25">
      <c r="C279" s="55">
        <f>VLOOKUP(D279,'NOC-Oc-Ca'!B$6:D$990,3,FALSE)</f>
        <v>53111</v>
      </c>
      <c r="D279" s="77" t="s">
        <v>569</v>
      </c>
      <c r="E279" s="77" t="s">
        <v>196</v>
      </c>
      <c r="F279" s="78" t="str">
        <f>VLOOKUP(D279,'NOC-Oc-Ca'!B$6:D$990,2,FALSE)</f>
        <v>Motion pictures, broadcasting, photography and performing arts assistants and operators</v>
      </c>
      <c r="G279" s="79"/>
      <c r="H279" s="79"/>
      <c r="I279" s="79"/>
      <c r="J279" s="79"/>
      <c r="K279" s="79"/>
      <c r="L279" s="79"/>
      <c r="M279" s="79"/>
      <c r="N279" s="79"/>
      <c r="O279" s="80"/>
    </row>
    <row r="280" spans="3:15" ht="15.75" customHeight="1" x14ac:dyDescent="0.25">
      <c r="C280" s="55">
        <f>VLOOKUP(D280,'NOC-Oc-Ca'!B$6:D$990,3,FALSE)</f>
        <v>65310</v>
      </c>
      <c r="D280" s="77" t="s">
        <v>570</v>
      </c>
      <c r="E280" s="77" t="s">
        <v>196</v>
      </c>
      <c r="F280" s="78" t="str">
        <f>VLOOKUP(D280,'NOC-Oc-Ca'!B$6:D$990,2,FALSE)</f>
        <v>Light duty cleaners</v>
      </c>
      <c r="G280" s="79"/>
      <c r="H280" s="79"/>
      <c r="I280" s="79"/>
      <c r="J280" s="79"/>
      <c r="K280" s="79"/>
      <c r="L280" s="79"/>
      <c r="M280" s="79"/>
      <c r="N280" s="79"/>
      <c r="O280" s="80"/>
    </row>
    <row r="281" spans="3:15" ht="15.75" customHeight="1" x14ac:dyDescent="0.25">
      <c r="C281" s="55">
        <f>VLOOKUP(D281,'NOC-Oc-Ca'!B$6:D$990,3,FALSE)</f>
        <v>65329</v>
      </c>
      <c r="D281" s="77" t="s">
        <v>571</v>
      </c>
      <c r="E281" s="77" t="s">
        <v>196</v>
      </c>
      <c r="F281" s="78" t="str">
        <f>VLOOKUP(D281,'NOC-Oc-Ca'!B$6:D$990,2,FALSE)</f>
        <v>Other service support occupations</v>
      </c>
      <c r="G281" s="79"/>
      <c r="H281" s="79"/>
      <c r="I281" s="79"/>
      <c r="J281" s="79"/>
      <c r="K281" s="79"/>
      <c r="L281" s="79"/>
      <c r="M281" s="79"/>
      <c r="N281" s="79"/>
      <c r="O281" s="80"/>
    </row>
    <row r="282" spans="3:15" ht="15.75" customHeight="1" x14ac:dyDescent="0.25">
      <c r="C282" s="55">
        <f>VLOOKUP(D282,'NOC-Oc-Ca'!B$6:D$990,3,FALSE)</f>
        <v>65101</v>
      </c>
      <c r="D282" s="77" t="s">
        <v>572</v>
      </c>
      <c r="E282" s="77" t="s">
        <v>196</v>
      </c>
      <c r="F282" s="78" t="str">
        <f>VLOOKUP(D282,'NOC-Oc-Ca'!B$6:D$990,2,FALSE)</f>
        <v>Service station attendants</v>
      </c>
      <c r="G282" s="79"/>
      <c r="H282" s="79"/>
      <c r="I282" s="79"/>
      <c r="J282" s="79"/>
      <c r="K282" s="79"/>
      <c r="L282" s="79"/>
      <c r="M282" s="79"/>
      <c r="N282" s="79"/>
      <c r="O282" s="80"/>
    </row>
    <row r="283" spans="3:15" ht="15.75" customHeight="1" x14ac:dyDescent="0.25">
      <c r="C283" s="55">
        <f>VLOOKUP(D283,'NOC-Oc-Ca'!B$6:D$990,3,FALSE)</f>
        <v>75211</v>
      </c>
      <c r="D283" s="77" t="s">
        <v>573</v>
      </c>
      <c r="E283" s="77" t="s">
        <v>196</v>
      </c>
      <c r="F283" s="78" t="str">
        <f>VLOOKUP(D283,'NOC-Oc-Ca'!B$6:D$990,2,FALSE)</f>
        <v>Railway and motor transport labourers</v>
      </c>
      <c r="G283" s="79"/>
      <c r="H283" s="79"/>
      <c r="I283" s="79"/>
      <c r="J283" s="79"/>
      <c r="K283" s="79"/>
      <c r="L283" s="79"/>
      <c r="M283" s="79"/>
      <c r="N283" s="79"/>
      <c r="O283" s="80"/>
    </row>
    <row r="284" spans="3:15" ht="15.75" customHeight="1" x14ac:dyDescent="0.25">
      <c r="C284" s="55">
        <f>VLOOKUP(D284,'NOC-Oc-Ca'!B$6:D$990,3,FALSE)</f>
        <v>44200</v>
      </c>
      <c r="D284" s="77" t="s">
        <v>574</v>
      </c>
      <c r="E284" s="77" t="s">
        <v>196</v>
      </c>
      <c r="F284" s="78" t="str">
        <f>VLOOKUP(D284,'NOC-Oc-Ca'!B$6:D$990,2,FALSE)</f>
        <v>Primary combat members of the Canadian Armed Forces</v>
      </c>
      <c r="G284" s="79"/>
      <c r="H284" s="79"/>
      <c r="I284" s="79"/>
      <c r="J284" s="79"/>
      <c r="K284" s="79"/>
      <c r="L284" s="79"/>
      <c r="M284" s="79"/>
      <c r="N284" s="79"/>
      <c r="O284" s="80"/>
    </row>
    <row r="285" spans="3:15" ht="15.75" customHeight="1" x14ac:dyDescent="0.25">
      <c r="C285" s="55">
        <f>VLOOKUP(D285,'NOC-Oc-Ca'!B$6:D$990,3,FALSE)</f>
        <v>32101</v>
      </c>
      <c r="D285" s="77" t="s">
        <v>575</v>
      </c>
      <c r="E285" s="77" t="s">
        <v>196</v>
      </c>
      <c r="F285" s="78" t="str">
        <f>VLOOKUP(D285,'NOC-Oc-Ca'!B$6:D$990,2,FALSE)</f>
        <v>Licensed practical nurses</v>
      </c>
      <c r="G285" s="79"/>
      <c r="H285" s="79"/>
      <c r="I285" s="79"/>
      <c r="J285" s="79"/>
      <c r="K285" s="79"/>
      <c r="L285" s="79"/>
      <c r="M285" s="79"/>
      <c r="N285" s="79"/>
      <c r="O285" s="80"/>
    </row>
    <row r="286" spans="3:15" ht="15.75" customHeight="1" x14ac:dyDescent="0.25">
      <c r="C286" s="55">
        <f>VLOOKUP(D286,'NOC-Oc-Ca'!B$6:D$990,3,FALSE)</f>
        <v>65329</v>
      </c>
      <c r="D286" s="77" t="s">
        <v>576</v>
      </c>
      <c r="E286" s="77" t="s">
        <v>196</v>
      </c>
      <c r="F286" s="78" t="str">
        <f>VLOOKUP(D286,'NOC-Oc-Ca'!B$6:D$990,2,FALSE)</f>
        <v>Other service support occupations</v>
      </c>
      <c r="G286" s="79"/>
      <c r="H286" s="79"/>
      <c r="I286" s="79"/>
      <c r="J286" s="79"/>
      <c r="K286" s="79"/>
      <c r="L286" s="79"/>
      <c r="M286" s="79"/>
      <c r="N286" s="79"/>
      <c r="O286" s="80"/>
    </row>
    <row r="287" spans="3:15" ht="15.75" customHeight="1" x14ac:dyDescent="0.25">
      <c r="C287" s="55">
        <f>VLOOKUP(D287,'NOC-Oc-Ca'!B$6:D$990,3,FALSE)</f>
        <v>65329</v>
      </c>
      <c r="D287" s="77" t="s">
        <v>577</v>
      </c>
      <c r="E287" s="77" t="s">
        <v>196</v>
      </c>
      <c r="F287" s="78" t="str">
        <f>VLOOKUP(D287,'NOC-Oc-Ca'!B$6:D$990,2,FALSE)</f>
        <v>Other service support occupations</v>
      </c>
      <c r="G287" s="79"/>
      <c r="H287" s="79"/>
      <c r="I287" s="79"/>
      <c r="J287" s="79"/>
      <c r="K287" s="79"/>
      <c r="L287" s="79"/>
      <c r="M287" s="79"/>
      <c r="N287" s="79"/>
      <c r="O287" s="80"/>
    </row>
    <row r="288" spans="3:15" ht="15.75" customHeight="1" x14ac:dyDescent="0.25">
      <c r="C288" s="55">
        <f>VLOOKUP(D288,'NOC-Oc-Ca'!B$6:D$990,3,FALSE)</f>
        <v>53111</v>
      </c>
      <c r="D288" s="77" t="s">
        <v>578</v>
      </c>
      <c r="E288" s="77" t="s">
        <v>196</v>
      </c>
      <c r="F288" s="78" t="str">
        <f>VLOOKUP(D288,'NOC-Oc-Ca'!B$6:D$990,2,FALSE)</f>
        <v>Motion pictures, broadcasting, photography and performing arts assistants and operators</v>
      </c>
      <c r="G288" s="79"/>
      <c r="H288" s="79"/>
      <c r="I288" s="79"/>
      <c r="J288" s="79"/>
      <c r="K288" s="79"/>
      <c r="L288" s="79"/>
      <c r="M288" s="79"/>
      <c r="N288" s="79"/>
      <c r="O288" s="80"/>
    </row>
    <row r="289" spans="3:15" ht="15.75" customHeight="1" x14ac:dyDescent="0.25">
      <c r="C289" s="55">
        <f>VLOOKUP(D289,'NOC-Oc-Ca'!B$6:D$990,3,FALSE)</f>
        <v>75201</v>
      </c>
      <c r="D289" s="77" t="s">
        <v>579</v>
      </c>
      <c r="E289" s="77" t="s">
        <v>255</v>
      </c>
      <c r="F289" s="78" t="str">
        <f>VLOOKUP(D289,'NOC-Oc-Ca'!B$6:D$990,2,FALSE)</f>
        <v>Delivery service drivers and door-to-door distributors</v>
      </c>
      <c r="G289" s="79"/>
      <c r="H289" s="79"/>
      <c r="I289" s="79"/>
      <c r="J289" s="79"/>
      <c r="K289" s="79"/>
      <c r="L289" s="79"/>
      <c r="M289" s="79"/>
      <c r="N289" s="79"/>
      <c r="O289" s="80"/>
    </row>
    <row r="290" spans="3:15" ht="15.75" customHeight="1" x14ac:dyDescent="0.25">
      <c r="C290" s="55">
        <f>VLOOKUP(D290,'NOC-Oc-Ca'!B$6:D$990,3,FALSE)</f>
        <v>74101</v>
      </c>
      <c r="D290" s="77" t="s">
        <v>580</v>
      </c>
      <c r="E290" s="77" t="s">
        <v>255</v>
      </c>
      <c r="F290" s="78" t="str">
        <f>VLOOKUP(D290,'NOC-Oc-Ca'!B$6:D$990,2,FALSE)</f>
        <v>Letter carriers</v>
      </c>
      <c r="G290" s="79"/>
      <c r="H290" s="79"/>
      <c r="I290" s="79"/>
      <c r="J290" s="79"/>
      <c r="K290" s="79"/>
      <c r="L290" s="79"/>
      <c r="M290" s="79"/>
      <c r="N290" s="79"/>
      <c r="O290" s="80"/>
    </row>
    <row r="291" spans="3:15" ht="15.75" customHeight="1" x14ac:dyDescent="0.25">
      <c r="C291" s="55">
        <f>VLOOKUP(D291,'NOC-Oc-Ca'!B$6:D$990,3,FALSE)</f>
        <v>64312</v>
      </c>
      <c r="D291" s="77" t="s">
        <v>581</v>
      </c>
      <c r="E291" s="77" t="s">
        <v>191</v>
      </c>
      <c r="F291" s="78" t="str">
        <f>VLOOKUP(D291,'NOC-Oc-Ca'!B$6:D$990,2,FALSE)</f>
        <v>Airline ticket and service agents</v>
      </c>
      <c r="G291" s="79"/>
      <c r="H291" s="79"/>
      <c r="I291" s="79"/>
      <c r="J291" s="79"/>
      <c r="K291" s="79"/>
      <c r="L291" s="79"/>
      <c r="M291" s="79"/>
      <c r="N291" s="79"/>
      <c r="O291" s="80"/>
    </row>
    <row r="292" spans="3:15" ht="15.75" customHeight="1" x14ac:dyDescent="0.25">
      <c r="C292" s="55">
        <f>VLOOKUP(D292,'NOC-Oc-Ca'!B$6:D$990,3,FALSE)</f>
        <v>64312</v>
      </c>
      <c r="D292" s="77" t="s">
        <v>582</v>
      </c>
      <c r="E292" s="77" t="s">
        <v>191</v>
      </c>
      <c r="F292" s="78" t="str">
        <f>VLOOKUP(D292,'NOC-Oc-Ca'!B$6:D$990,2,FALSE)</f>
        <v>Airline ticket and service agents</v>
      </c>
      <c r="G292" s="79"/>
      <c r="H292" s="79"/>
      <c r="I292" s="79"/>
      <c r="J292" s="79"/>
      <c r="K292" s="79"/>
      <c r="L292" s="79"/>
      <c r="M292" s="79"/>
      <c r="N292" s="79"/>
      <c r="O292" s="80"/>
    </row>
    <row r="293" spans="3:15" ht="15.75" customHeight="1" x14ac:dyDescent="0.25">
      <c r="C293" s="55">
        <f>VLOOKUP(D293,'NOC-Oc-Ca'!B$6:D$990,3,FALSE)</f>
        <v>64312</v>
      </c>
      <c r="D293" s="77" t="s">
        <v>583</v>
      </c>
      <c r="E293" s="77" t="s">
        <v>191</v>
      </c>
      <c r="F293" s="78" t="str">
        <f>VLOOKUP(D293,'NOC-Oc-Ca'!B$6:D$990,2,FALSE)</f>
        <v>Airline ticket and service agents</v>
      </c>
      <c r="G293" s="79"/>
      <c r="H293" s="79"/>
      <c r="I293" s="79"/>
      <c r="J293" s="79"/>
      <c r="K293" s="79"/>
      <c r="L293" s="79"/>
      <c r="M293" s="79"/>
      <c r="N293" s="79"/>
      <c r="O293" s="80"/>
    </row>
    <row r="294" spans="3:15" ht="15.75" customHeight="1" x14ac:dyDescent="0.25">
      <c r="C294" s="55">
        <f>VLOOKUP(D294,'NOC-Oc-Ca'!B$6:D$990,3,FALSE)</f>
        <v>64312</v>
      </c>
      <c r="D294" s="77" t="s">
        <v>584</v>
      </c>
      <c r="E294" s="77" t="s">
        <v>191</v>
      </c>
      <c r="F294" s="78" t="str">
        <f>VLOOKUP(D294,'NOC-Oc-Ca'!B$6:D$990,2,FALSE)</f>
        <v>Airline ticket and service agents</v>
      </c>
      <c r="G294" s="79"/>
      <c r="H294" s="79"/>
      <c r="I294" s="79"/>
      <c r="J294" s="79"/>
      <c r="K294" s="79"/>
      <c r="L294" s="79"/>
      <c r="M294" s="79"/>
      <c r="N294" s="79"/>
      <c r="O294" s="80"/>
    </row>
    <row r="295" spans="3:15" ht="15.75" customHeight="1" x14ac:dyDescent="0.25">
      <c r="C295" s="55">
        <f>VLOOKUP(D295,'NOC-Oc-Ca'!B$6:D$990,3,FALSE)</f>
        <v>33109</v>
      </c>
      <c r="D295" s="77" t="s">
        <v>585</v>
      </c>
      <c r="E295" s="77" t="s">
        <v>191</v>
      </c>
      <c r="F295" s="78" t="str">
        <f>VLOOKUP(D295,'NOC-Oc-Ca'!B$6:D$990,2,FALSE)</f>
        <v>Other assisting occupations in support of health services</v>
      </c>
      <c r="G295" s="79"/>
      <c r="H295" s="79"/>
      <c r="I295" s="79"/>
      <c r="J295" s="79"/>
      <c r="K295" s="79"/>
      <c r="L295" s="79"/>
      <c r="M295" s="79"/>
      <c r="N295" s="79"/>
      <c r="O295" s="80"/>
    </row>
    <row r="296" spans="3:15" ht="15.75" customHeight="1" x14ac:dyDescent="0.25">
      <c r="C296" s="55">
        <f>VLOOKUP(D296,'NOC-Oc-Ca'!B$6:D$990,3,FALSE)</f>
        <v>33109</v>
      </c>
      <c r="D296" s="77" t="s">
        <v>586</v>
      </c>
      <c r="E296" s="77" t="s">
        <v>191</v>
      </c>
      <c r="F296" s="78" t="str">
        <f>VLOOKUP(D296,'NOC-Oc-Ca'!B$6:D$990,2,FALSE)</f>
        <v>Other assisting occupations in support of health services</v>
      </c>
      <c r="G296" s="79"/>
      <c r="H296" s="79"/>
      <c r="I296" s="79"/>
      <c r="J296" s="79"/>
      <c r="K296" s="79"/>
      <c r="L296" s="79"/>
      <c r="M296" s="79"/>
      <c r="N296" s="79"/>
      <c r="O296" s="80"/>
    </row>
    <row r="297" spans="3:15" ht="15.75" customHeight="1" x14ac:dyDescent="0.25">
      <c r="C297" s="55">
        <f>VLOOKUP(D297,'NOC-Oc-Ca'!B$6:D$990,3,FALSE)</f>
        <v>65329</v>
      </c>
      <c r="D297" s="77" t="s">
        <v>587</v>
      </c>
      <c r="E297" s="77" t="s">
        <v>191</v>
      </c>
      <c r="F297" s="78" t="str">
        <f>VLOOKUP(D297,'NOC-Oc-Ca'!B$6:D$990,2,FALSE)</f>
        <v>Other service support occupations</v>
      </c>
      <c r="G297" s="79"/>
      <c r="H297" s="79"/>
      <c r="I297" s="79"/>
      <c r="J297" s="79"/>
      <c r="K297" s="79"/>
      <c r="L297" s="79"/>
      <c r="M297" s="79"/>
      <c r="N297" s="79"/>
      <c r="O297" s="80"/>
    </row>
    <row r="298" spans="3:15" ht="15.75" customHeight="1" x14ac:dyDescent="0.25">
      <c r="C298" s="55">
        <f>VLOOKUP(D298,'NOC-Oc-Ca'!B$6:D$990,3,FALSE)</f>
        <v>11202</v>
      </c>
      <c r="D298" s="77" t="s">
        <v>588</v>
      </c>
      <c r="E298" s="77" t="s">
        <v>191</v>
      </c>
      <c r="F298" s="78" t="str">
        <f>VLOOKUP(D298,'NOC-Oc-Ca'!B$6:D$990,2,FALSE)</f>
        <v>Professional occupations in advertising, marketing and public relations</v>
      </c>
      <c r="G298" s="79"/>
      <c r="H298" s="79"/>
      <c r="I298" s="79"/>
      <c r="J298" s="79"/>
      <c r="K298" s="79"/>
      <c r="L298" s="79"/>
      <c r="M298" s="79"/>
      <c r="N298" s="79"/>
      <c r="O298" s="80"/>
    </row>
    <row r="299" spans="3:15" ht="15.75" customHeight="1" x14ac:dyDescent="0.25">
      <c r="C299" s="55">
        <f>VLOOKUP(D299,'NOC-Oc-Ca'!B$6:D$990,3,FALSE)</f>
        <v>63211</v>
      </c>
      <c r="D299" s="77" t="s">
        <v>589</v>
      </c>
      <c r="E299" s="77" t="s">
        <v>191</v>
      </c>
      <c r="F299" s="78" t="str">
        <f>VLOOKUP(D299,'NOC-Oc-Ca'!B$6:D$990,2,FALSE)</f>
        <v>Estheticians, electrologists and related occupations</v>
      </c>
      <c r="G299" s="79"/>
      <c r="H299" s="79"/>
      <c r="I299" s="79"/>
      <c r="J299" s="79"/>
      <c r="K299" s="79"/>
      <c r="L299" s="79"/>
      <c r="M299" s="79"/>
      <c r="N299" s="79"/>
      <c r="O299" s="80"/>
    </row>
    <row r="300" spans="3:15" ht="15.75" customHeight="1" x14ac:dyDescent="0.25">
      <c r="C300" s="55">
        <f>VLOOKUP(D300,'NOC-Oc-Ca'!B$6:D$990,3,FALSE)</f>
        <v>33100</v>
      </c>
      <c r="D300" s="77" t="s">
        <v>590</v>
      </c>
      <c r="E300" s="77" t="s">
        <v>191</v>
      </c>
      <c r="F300" s="78" t="str">
        <f>VLOOKUP(D300,'NOC-Oc-Ca'!B$6:D$990,2,FALSE)</f>
        <v>Dental assistants and dental laboratory assistants</v>
      </c>
      <c r="G300" s="79"/>
      <c r="H300" s="79"/>
      <c r="I300" s="79"/>
      <c r="J300" s="79"/>
      <c r="K300" s="79"/>
      <c r="L300" s="79"/>
      <c r="M300" s="79"/>
      <c r="N300" s="79"/>
      <c r="O300" s="80"/>
    </row>
    <row r="301" spans="3:15" ht="15.75" customHeight="1" x14ac:dyDescent="0.25">
      <c r="C301" s="55">
        <f>VLOOKUP(D301,'NOC-Oc-Ca'!B$6:D$990,3,FALSE)</f>
        <v>63211</v>
      </c>
      <c r="D301" s="77" t="s">
        <v>591</v>
      </c>
      <c r="E301" s="77" t="s">
        <v>191</v>
      </c>
      <c r="F301" s="78" t="str">
        <f>VLOOKUP(D301,'NOC-Oc-Ca'!B$6:D$990,2,FALSE)</f>
        <v>Estheticians, electrologists and related occupations</v>
      </c>
      <c r="G301" s="79"/>
      <c r="H301" s="79"/>
      <c r="I301" s="79"/>
      <c r="J301" s="79"/>
      <c r="K301" s="79"/>
      <c r="L301" s="79"/>
      <c r="M301" s="79"/>
      <c r="N301" s="79"/>
      <c r="O301" s="80"/>
    </row>
    <row r="302" spans="3:15" ht="15.75" customHeight="1" x14ac:dyDescent="0.25">
      <c r="C302" s="55">
        <f>VLOOKUP(D302,'NOC-Oc-Ca'!B$6:D$990,3,FALSE)</f>
        <v>63211</v>
      </c>
      <c r="D302" s="77" t="s">
        <v>592</v>
      </c>
      <c r="E302" s="77" t="s">
        <v>191</v>
      </c>
      <c r="F302" s="78" t="str">
        <f>VLOOKUP(D302,'NOC-Oc-Ca'!B$6:D$990,2,FALSE)</f>
        <v>Estheticians, electrologists and related occupations</v>
      </c>
      <c r="G302" s="79"/>
      <c r="H302" s="79"/>
      <c r="I302" s="79"/>
      <c r="J302" s="79"/>
      <c r="K302" s="79"/>
      <c r="L302" s="79"/>
      <c r="M302" s="79"/>
      <c r="N302" s="79"/>
      <c r="O302" s="80"/>
    </row>
    <row r="303" spans="3:15" ht="15.75" customHeight="1" x14ac:dyDescent="0.25">
      <c r="C303" s="55">
        <f>VLOOKUP(D303,'NOC-Oc-Ca'!B$6:D$990,3,FALSE)</f>
        <v>32101</v>
      </c>
      <c r="D303" s="77" t="s">
        <v>593</v>
      </c>
      <c r="E303" s="77" t="s">
        <v>191</v>
      </c>
      <c r="F303" s="78" t="str">
        <f>VLOOKUP(D303,'NOC-Oc-Ca'!B$6:D$990,2,FALSE)</f>
        <v>Licensed practical nurses</v>
      </c>
      <c r="G303" s="79"/>
      <c r="H303" s="79"/>
      <c r="I303" s="79"/>
      <c r="J303" s="79"/>
      <c r="K303" s="79"/>
      <c r="L303" s="79"/>
      <c r="M303" s="79"/>
      <c r="N303" s="79"/>
      <c r="O303" s="80"/>
    </row>
    <row r="304" spans="3:15" ht="15.75" customHeight="1" x14ac:dyDescent="0.25">
      <c r="C304" s="55">
        <f>VLOOKUP(D304,'NOC-Oc-Ca'!B$6:D$990,3,FALSE)</f>
        <v>63211</v>
      </c>
      <c r="D304" s="77" t="s">
        <v>594</v>
      </c>
      <c r="E304" s="77" t="s">
        <v>191</v>
      </c>
      <c r="F304" s="78" t="str">
        <f>VLOOKUP(D304,'NOC-Oc-Ca'!B$6:D$990,2,FALSE)</f>
        <v>Estheticians, electrologists and related occupations</v>
      </c>
      <c r="G304" s="79"/>
      <c r="H304" s="79"/>
      <c r="I304" s="79"/>
      <c r="J304" s="79"/>
      <c r="K304" s="79"/>
      <c r="L304" s="79"/>
      <c r="M304" s="79"/>
      <c r="N304" s="79"/>
      <c r="O304" s="80"/>
    </row>
    <row r="305" spans="3:15" ht="15.75" customHeight="1" x14ac:dyDescent="0.25">
      <c r="C305" s="55">
        <f>VLOOKUP(D305,'NOC-Oc-Ca'!B$6:D$990,3,FALSE)</f>
        <v>32201</v>
      </c>
      <c r="D305" s="77" t="s">
        <v>595</v>
      </c>
      <c r="E305" s="77" t="s">
        <v>191</v>
      </c>
      <c r="F305" s="78" t="str">
        <f>VLOOKUP(D305,'NOC-Oc-Ca'!B$6:D$990,2,FALSE)</f>
        <v>Massage therapists</v>
      </c>
      <c r="G305" s="79"/>
      <c r="H305" s="79"/>
      <c r="I305" s="79"/>
      <c r="J305" s="79"/>
      <c r="K305" s="79"/>
      <c r="L305" s="79"/>
      <c r="M305" s="79"/>
      <c r="N305" s="79"/>
      <c r="O305" s="80"/>
    </row>
    <row r="306" spans="3:15" ht="15.75" customHeight="1" x14ac:dyDescent="0.25">
      <c r="C306" s="55">
        <f>VLOOKUP(D306,'NOC-Oc-Ca'!B$6:D$990,3,FALSE)</f>
        <v>33109</v>
      </c>
      <c r="D306" s="77" t="s">
        <v>596</v>
      </c>
      <c r="E306" s="77" t="s">
        <v>191</v>
      </c>
      <c r="F306" s="78" t="str">
        <f>VLOOKUP(D306,'NOC-Oc-Ca'!B$6:D$990,2,FALSE)</f>
        <v>Other assisting occupations in support of health services</v>
      </c>
      <c r="G306" s="79"/>
      <c r="H306" s="79"/>
      <c r="I306" s="79"/>
      <c r="J306" s="79"/>
      <c r="K306" s="79"/>
      <c r="L306" s="79"/>
      <c r="M306" s="79"/>
      <c r="N306" s="79"/>
      <c r="O306" s="80"/>
    </row>
    <row r="307" spans="3:15" ht="15.75" customHeight="1" x14ac:dyDescent="0.25">
      <c r="C307" s="55">
        <f>VLOOKUP(D307,'NOC-Oc-Ca'!B$6:D$990,3,FALSE)</f>
        <v>21109</v>
      </c>
      <c r="D307" s="77" t="s">
        <v>597</v>
      </c>
      <c r="E307" s="77" t="s">
        <v>191</v>
      </c>
      <c r="F307" s="78" t="str">
        <f>VLOOKUP(D307,'NOC-Oc-Ca'!B$6:D$990,2,FALSE)</f>
        <v>Other professional occupations in physical sciences</v>
      </c>
      <c r="G307" s="79"/>
      <c r="H307" s="79"/>
      <c r="I307" s="79"/>
      <c r="J307" s="79"/>
      <c r="K307" s="79"/>
      <c r="L307" s="79"/>
      <c r="M307" s="79"/>
      <c r="N307" s="79"/>
      <c r="O307" s="80"/>
    </row>
    <row r="308" spans="3:15" ht="15.75" customHeight="1" x14ac:dyDescent="0.25">
      <c r="C308" s="55">
        <f>VLOOKUP(D308,'NOC-Oc-Ca'!B$6:D$990,3,FALSE)</f>
        <v>14101</v>
      </c>
      <c r="D308" s="77" t="s">
        <v>598</v>
      </c>
      <c r="E308" s="77" t="s">
        <v>191</v>
      </c>
      <c r="F308" s="78" t="str">
        <f>VLOOKUP(D308,'NOC-Oc-Ca'!B$6:D$990,2,FALSE)</f>
        <v>Receptionists</v>
      </c>
      <c r="G308" s="79"/>
      <c r="H308" s="79"/>
      <c r="I308" s="79"/>
      <c r="J308" s="79"/>
      <c r="K308" s="79"/>
      <c r="L308" s="79"/>
      <c r="M308" s="79"/>
      <c r="N308" s="79"/>
      <c r="O308" s="80"/>
    </row>
    <row r="309" spans="3:15" ht="15.75" customHeight="1" x14ac:dyDescent="0.25">
      <c r="C309" s="55">
        <f>VLOOKUP(D309,'NOC-Oc-Ca'!B$6:D$990,3,FALSE)</f>
        <v>64313</v>
      </c>
      <c r="D309" s="77" t="s">
        <v>599</v>
      </c>
      <c r="E309" s="77" t="s">
        <v>191</v>
      </c>
      <c r="F309" s="78" t="str">
        <f>VLOOKUP(D309,'NOC-Oc-Ca'!B$6:D$990,2,FALSE)</f>
        <v>Ground and water transport ticket agents, cargo service representatives and related clerks</v>
      </c>
      <c r="G309" s="79"/>
      <c r="H309" s="79"/>
      <c r="I309" s="79"/>
      <c r="J309" s="79"/>
      <c r="K309" s="79"/>
      <c r="L309" s="79"/>
      <c r="M309" s="79"/>
      <c r="N309" s="79"/>
      <c r="O309" s="80"/>
    </row>
    <row r="310" spans="3:15" ht="15.75" customHeight="1" x14ac:dyDescent="0.25">
      <c r="C310" s="55">
        <f>VLOOKUP(D310,'NOC-Oc-Ca'!B$6:D$990,3,FALSE)</f>
        <v>64400</v>
      </c>
      <c r="D310" s="77" t="s">
        <v>600</v>
      </c>
      <c r="E310" s="77" t="s">
        <v>213</v>
      </c>
      <c r="F310" s="78" t="str">
        <f>VLOOKUP(D310,'NOC-Oc-Ca'!B$6:D$990,2,FALSE)</f>
        <v>Customer services representatives - financial institutions</v>
      </c>
      <c r="G310" s="79"/>
      <c r="H310" s="79"/>
      <c r="I310" s="79"/>
      <c r="J310" s="79"/>
      <c r="K310" s="79"/>
      <c r="L310" s="79"/>
      <c r="M310" s="79"/>
      <c r="N310" s="79"/>
      <c r="O310" s="80"/>
    </row>
    <row r="311" spans="3:15" ht="15.75" customHeight="1" x14ac:dyDescent="0.25">
      <c r="C311" s="55">
        <f>VLOOKUP(D311,'NOC-Oc-Ca'!B$6:D$990,3,FALSE)</f>
        <v>65109</v>
      </c>
      <c r="D311" s="77" t="s">
        <v>601</v>
      </c>
      <c r="E311" s="77" t="s">
        <v>213</v>
      </c>
      <c r="F311" s="78" t="str">
        <f>VLOOKUP(D311,'NOC-Oc-Ca'!B$6:D$990,2,FALSE)</f>
        <v>Other sales related occupations</v>
      </c>
      <c r="G311" s="79"/>
      <c r="H311" s="79"/>
      <c r="I311" s="79"/>
      <c r="J311" s="79"/>
      <c r="K311" s="79"/>
      <c r="L311" s="79"/>
      <c r="M311" s="79"/>
      <c r="N311" s="79"/>
      <c r="O311" s="80"/>
    </row>
    <row r="312" spans="3:15" ht="15.75" customHeight="1" x14ac:dyDescent="0.25">
      <c r="C312" s="55">
        <f>VLOOKUP(D312,'NOC-Oc-Ca'!B$6:D$990,3,FALSE)</f>
        <v>65329</v>
      </c>
      <c r="D312" s="77" t="s">
        <v>602</v>
      </c>
      <c r="E312" s="77" t="s">
        <v>213</v>
      </c>
      <c r="F312" s="78" t="str">
        <f>VLOOKUP(D312,'NOC-Oc-Ca'!B$6:D$990,2,FALSE)</f>
        <v>Other service support occupations</v>
      </c>
      <c r="G312" s="79"/>
      <c r="H312" s="79"/>
      <c r="I312" s="79"/>
      <c r="J312" s="79"/>
      <c r="K312" s="79"/>
      <c r="L312" s="79"/>
      <c r="M312" s="79"/>
      <c r="N312" s="79"/>
      <c r="O312" s="80"/>
    </row>
    <row r="313" spans="3:15" ht="15.75" customHeight="1" x14ac:dyDescent="0.25">
      <c r="C313" s="55">
        <f>VLOOKUP(D313,'NOC-Oc-Ca'!B$6:D$990,3,FALSE)</f>
        <v>64311</v>
      </c>
      <c r="D313" s="77" t="s">
        <v>603</v>
      </c>
      <c r="E313" s="77" t="s">
        <v>213</v>
      </c>
      <c r="F313" s="78" t="str">
        <f>VLOOKUP(D313,'NOC-Oc-Ca'!B$6:D$990,2,FALSE)</f>
        <v>Pursers and flight attendants</v>
      </c>
      <c r="G313" s="79"/>
      <c r="H313" s="79"/>
      <c r="I313" s="79"/>
      <c r="J313" s="79"/>
      <c r="K313" s="79"/>
      <c r="L313" s="79"/>
      <c r="M313" s="79"/>
      <c r="N313" s="79"/>
      <c r="O313" s="80"/>
    </row>
    <row r="314" spans="3:15" ht="15.75" customHeight="1" x14ac:dyDescent="0.25">
      <c r="C314" s="55">
        <f>VLOOKUP(D314,'NOC-Oc-Ca'!B$6:D$990,3,FALSE)</f>
        <v>65200</v>
      </c>
      <c r="D314" s="77" t="s">
        <v>604</v>
      </c>
      <c r="E314" s="77" t="s">
        <v>213</v>
      </c>
      <c r="F314" s="78" t="str">
        <f>VLOOKUP(D314,'NOC-Oc-Ca'!B$6:D$990,2,FALSE)</f>
        <v>Food and beverage servers</v>
      </c>
      <c r="G314" s="79"/>
      <c r="H314" s="79"/>
      <c r="I314" s="79"/>
      <c r="J314" s="79"/>
      <c r="K314" s="79"/>
      <c r="L314" s="79"/>
      <c r="M314" s="79"/>
      <c r="N314" s="79"/>
      <c r="O314" s="80"/>
    </row>
    <row r="315" spans="3:15" ht="15.75" customHeight="1" x14ac:dyDescent="0.25">
      <c r="C315" s="55">
        <f>VLOOKUP(D315,'NOC-Oc-Ca'!B$6:D$990,3,FALSE)</f>
        <v>14300</v>
      </c>
      <c r="D315" s="77" t="s">
        <v>605</v>
      </c>
      <c r="E315" s="77" t="s">
        <v>213</v>
      </c>
      <c r="F315" s="78" t="str">
        <f>VLOOKUP(D315,'NOC-Oc-Ca'!B$6:D$990,2,FALSE)</f>
        <v>Library assistants and clerks</v>
      </c>
      <c r="G315" s="79"/>
      <c r="H315" s="79"/>
      <c r="I315" s="79"/>
      <c r="J315" s="79"/>
      <c r="K315" s="79"/>
      <c r="L315" s="79"/>
      <c r="M315" s="79"/>
      <c r="N315" s="79"/>
      <c r="O315" s="80"/>
    </row>
    <row r="316" spans="3:15" ht="15.75" customHeight="1" x14ac:dyDescent="0.25">
      <c r="C316" s="55">
        <f>VLOOKUP(D316,'NOC-Oc-Ca'!B$6:D$990,3,FALSE)</f>
        <v>14102</v>
      </c>
      <c r="D316" s="77" t="s">
        <v>606</v>
      </c>
      <c r="E316" s="77" t="s">
        <v>213</v>
      </c>
      <c r="F316" s="78" t="str">
        <f>VLOOKUP(D316,'NOC-Oc-Ca'!B$6:D$990,2,FALSE)</f>
        <v>Personnel clerks</v>
      </c>
      <c r="G316" s="79"/>
      <c r="H316" s="79"/>
      <c r="I316" s="79"/>
      <c r="J316" s="79"/>
      <c r="K316" s="79"/>
      <c r="L316" s="79"/>
      <c r="M316" s="79"/>
      <c r="N316" s="79"/>
      <c r="O316" s="80"/>
    </row>
    <row r="317" spans="3:15" ht="15.75" customHeight="1" x14ac:dyDescent="0.25">
      <c r="C317" s="55">
        <f>VLOOKUP(D317,'NOC-Oc-Ca'!B$6:D$990,3,FALSE)</f>
        <v>33109</v>
      </c>
      <c r="D317" s="77" t="s">
        <v>607</v>
      </c>
      <c r="E317" s="77" t="s">
        <v>213</v>
      </c>
      <c r="F317" s="78" t="str">
        <f>VLOOKUP(D317,'NOC-Oc-Ca'!B$6:D$990,2,FALSE)</f>
        <v>Other assisting occupations in support of health services</v>
      </c>
      <c r="G317" s="79"/>
      <c r="H317" s="79"/>
      <c r="I317" s="79"/>
      <c r="J317" s="79"/>
      <c r="K317" s="79"/>
      <c r="L317" s="79"/>
      <c r="M317" s="79"/>
      <c r="N317" s="79"/>
      <c r="O317" s="80"/>
    </row>
    <row r="318" spans="3:15" ht="15.75" customHeight="1" x14ac:dyDescent="0.25">
      <c r="C318" s="55">
        <f>VLOOKUP(D318,'NOC-Oc-Ca'!B$6:D$990,3,FALSE)</f>
        <v>22221</v>
      </c>
      <c r="D318" s="77" t="s">
        <v>608</v>
      </c>
      <c r="E318" s="77" t="s">
        <v>213</v>
      </c>
      <c r="F318" s="78" t="str">
        <f>VLOOKUP(D318,'NOC-Oc-Ca'!B$6:D$990,2,FALSE)</f>
        <v>User support technicians</v>
      </c>
      <c r="G318" s="79"/>
      <c r="H318" s="79"/>
      <c r="I318" s="79"/>
      <c r="J318" s="79"/>
      <c r="K318" s="79"/>
      <c r="L318" s="79"/>
      <c r="M318" s="79"/>
      <c r="N318" s="79"/>
      <c r="O318" s="80"/>
    </row>
    <row r="319" spans="3:15" ht="15.75" customHeight="1" x14ac:dyDescent="0.25">
      <c r="C319" s="55">
        <f>VLOOKUP(D319,'NOC-Oc-Ca'!B$6:D$990,3,FALSE)</f>
        <v>65201</v>
      </c>
      <c r="D319" s="77" t="s">
        <v>609</v>
      </c>
      <c r="E319" s="77" t="s">
        <v>256</v>
      </c>
      <c r="F319" s="78" t="str">
        <f>VLOOKUP(D319,'NOC-Oc-Ca'!B$6:D$990,2,FALSE)</f>
        <v>Food counter attendants, kitchen helpers and related support occupations</v>
      </c>
      <c r="G319" s="79"/>
      <c r="H319" s="79"/>
      <c r="I319" s="79"/>
      <c r="J319" s="79"/>
      <c r="K319" s="79"/>
      <c r="L319" s="79"/>
      <c r="M319" s="79"/>
      <c r="N319" s="79"/>
      <c r="O319" s="80"/>
    </row>
    <row r="320" spans="3:15" ht="15.75" customHeight="1" x14ac:dyDescent="0.25">
      <c r="C320" s="55">
        <f>VLOOKUP(D320,'NOC-Oc-Ca'!B$6:D$990,3,FALSE)</f>
        <v>65102</v>
      </c>
      <c r="D320" s="77" t="s">
        <v>610</v>
      </c>
      <c r="E320" s="77" t="s">
        <v>256</v>
      </c>
      <c r="F320" s="78" t="str">
        <f>VLOOKUP(D320,'NOC-Oc-Ca'!B$6:D$990,2,FALSE)</f>
        <v>Store shelf stockers, clerks and order fillers</v>
      </c>
      <c r="G320" s="79"/>
      <c r="H320" s="79"/>
      <c r="I320" s="79"/>
      <c r="J320" s="79"/>
      <c r="K320" s="79"/>
      <c r="L320" s="79"/>
      <c r="M320" s="79"/>
      <c r="N320" s="79"/>
      <c r="O320" s="80"/>
    </row>
    <row r="321" spans="3:15" ht="15.75" customHeight="1" x14ac:dyDescent="0.25">
      <c r="C321" s="55">
        <f>VLOOKUP(D321,'NOC-Oc-Ca'!B$6:D$990,3,FALSE)</f>
        <v>65211</v>
      </c>
      <c r="D321" s="77" t="s">
        <v>611</v>
      </c>
      <c r="E321" s="77" t="s">
        <v>216</v>
      </c>
      <c r="F321" s="78" t="str">
        <f>VLOOKUP(D321,'NOC-Oc-Ca'!B$6:D$990,2,FALSE)</f>
        <v>Operators and attendants in amusement, recreation and sport</v>
      </c>
      <c r="G321" s="79"/>
      <c r="H321" s="79"/>
      <c r="I321" s="79"/>
      <c r="J321" s="79"/>
      <c r="K321" s="79"/>
      <c r="L321" s="79"/>
      <c r="M321" s="79"/>
      <c r="N321" s="79"/>
      <c r="O321" s="80"/>
    </row>
    <row r="322" spans="3:15" ht="15.75" customHeight="1" x14ac:dyDescent="0.25">
      <c r="C322" s="55">
        <f>VLOOKUP(D322,'NOC-Oc-Ca'!B$6:D$990,3,FALSE)</f>
        <v>63210</v>
      </c>
      <c r="D322" s="77" t="s">
        <v>612</v>
      </c>
      <c r="E322" s="77" t="s">
        <v>216</v>
      </c>
      <c r="F322" s="78" t="str">
        <f>VLOOKUP(D322,'NOC-Oc-Ca'!B$6:D$990,2,FALSE)</f>
        <v>Hairstylists and barbers</v>
      </c>
      <c r="G322" s="79"/>
      <c r="H322" s="79"/>
      <c r="I322" s="79"/>
      <c r="J322" s="79"/>
      <c r="K322" s="79"/>
      <c r="L322" s="79"/>
      <c r="M322" s="79"/>
      <c r="N322" s="79"/>
      <c r="O322" s="80"/>
    </row>
    <row r="323" spans="3:15" ht="15.75" customHeight="1" x14ac:dyDescent="0.25">
      <c r="C323" s="55">
        <f>VLOOKUP(D323,'NOC-Oc-Ca'!B$6:D$990,3,FALSE)</f>
        <v>73301</v>
      </c>
      <c r="D323" s="77" t="s">
        <v>613</v>
      </c>
      <c r="E323" s="77" t="s">
        <v>216</v>
      </c>
      <c r="F323" s="78" t="str">
        <f>VLOOKUP(D323,'NOC-Oc-Ca'!B$6:D$990,2,FALSE)</f>
        <v>Bus drivers, subway operators and other transit operators</v>
      </c>
      <c r="G323" s="79"/>
      <c r="H323" s="79"/>
      <c r="I323" s="79"/>
      <c r="J323" s="79"/>
      <c r="K323" s="79"/>
      <c r="L323" s="79"/>
      <c r="M323" s="79"/>
      <c r="N323" s="79"/>
      <c r="O323" s="80"/>
    </row>
    <row r="324" spans="3:15" ht="15.75" customHeight="1" x14ac:dyDescent="0.25">
      <c r="C324" s="55">
        <f>VLOOKUP(D324,'NOC-Oc-Ca'!B$6:D$990,3,FALSE)</f>
        <v>75200</v>
      </c>
      <c r="D324" s="77" t="s">
        <v>614</v>
      </c>
      <c r="E324" s="77" t="s">
        <v>216</v>
      </c>
      <c r="F324" s="78" t="str">
        <f>VLOOKUP(D324,'NOC-Oc-Ca'!B$6:D$990,2,FALSE)</f>
        <v>Taxi and limousine drivers and chauffeurs</v>
      </c>
      <c r="G324" s="79"/>
      <c r="H324" s="79"/>
      <c r="I324" s="79"/>
      <c r="J324" s="79"/>
      <c r="K324" s="79"/>
      <c r="L324" s="79"/>
      <c r="M324" s="79"/>
      <c r="N324" s="79"/>
      <c r="O324" s="80"/>
    </row>
    <row r="325" spans="3:15" ht="15.75" customHeight="1" x14ac:dyDescent="0.25">
      <c r="C325" s="55">
        <f>VLOOKUP(D325,'NOC-Oc-Ca'!B$6:D$990,3,FALSE)</f>
        <v>32100</v>
      </c>
      <c r="D325" s="77" t="s">
        <v>615</v>
      </c>
      <c r="E325" s="77" t="s">
        <v>216</v>
      </c>
      <c r="F325" s="78" t="str">
        <f>VLOOKUP(D325,'NOC-Oc-Ca'!B$6:D$990,2,FALSE)</f>
        <v>Opticians</v>
      </c>
      <c r="G325" s="79"/>
      <c r="H325" s="79"/>
      <c r="I325" s="79"/>
      <c r="J325" s="79"/>
      <c r="K325" s="79"/>
      <c r="L325" s="79"/>
      <c r="M325" s="79"/>
      <c r="N325" s="79"/>
      <c r="O325" s="80"/>
    </row>
    <row r="326" spans="3:15" ht="15.75" customHeight="1" x14ac:dyDescent="0.25">
      <c r="C326" s="55">
        <f>VLOOKUP(D326,'NOC-Oc-Ca'!B$6:D$990,3,FALSE)</f>
        <v>14404</v>
      </c>
      <c r="D326" s="77" t="s">
        <v>616</v>
      </c>
      <c r="E326" s="77" t="s">
        <v>216</v>
      </c>
      <c r="F326" s="78" t="str">
        <f>VLOOKUP(D326,'NOC-Oc-Ca'!B$6:D$990,2,FALSE)</f>
        <v>Dispatchers</v>
      </c>
      <c r="G326" s="79"/>
      <c r="H326" s="79"/>
      <c r="I326" s="79"/>
      <c r="J326" s="79"/>
      <c r="K326" s="79"/>
      <c r="L326" s="79"/>
      <c r="M326" s="79"/>
      <c r="N326" s="79"/>
      <c r="O326" s="80"/>
    </row>
    <row r="327" spans="3:15" ht="15.75" customHeight="1" x14ac:dyDescent="0.25">
      <c r="C327" s="55">
        <f>VLOOKUP(D327,'NOC-Oc-Ca'!B$6:D$990,3,FALSE)</f>
        <v>73301</v>
      </c>
      <c r="D327" s="77" t="s">
        <v>617</v>
      </c>
      <c r="E327" s="77" t="s">
        <v>216</v>
      </c>
      <c r="F327" s="78" t="str">
        <f>VLOOKUP(D327,'NOC-Oc-Ca'!B$6:D$990,2,FALSE)</f>
        <v>Bus drivers, subway operators and other transit operators</v>
      </c>
      <c r="G327" s="79"/>
      <c r="H327" s="79"/>
      <c r="I327" s="79"/>
      <c r="J327" s="79"/>
      <c r="K327" s="79"/>
      <c r="L327" s="79"/>
      <c r="M327" s="79"/>
      <c r="N327" s="79"/>
      <c r="O327" s="80"/>
    </row>
    <row r="328" spans="3:15" ht="15.75" customHeight="1" x14ac:dyDescent="0.25">
      <c r="C328" s="55">
        <f>VLOOKUP(D328,'NOC-Oc-Ca'!B$6:D$990,3,FALSE)</f>
        <v>75200</v>
      </c>
      <c r="D328" s="77" t="s">
        <v>618</v>
      </c>
      <c r="E328" s="77" t="s">
        <v>216</v>
      </c>
      <c r="F328" s="78" t="str">
        <f>VLOOKUP(D328,'NOC-Oc-Ca'!B$6:D$990,2,FALSE)</f>
        <v>Taxi and limousine drivers and chauffeurs</v>
      </c>
      <c r="G328" s="79"/>
      <c r="H328" s="79"/>
      <c r="I328" s="79"/>
      <c r="J328" s="79"/>
      <c r="K328" s="79"/>
      <c r="L328" s="79"/>
      <c r="M328" s="79"/>
      <c r="N328" s="79"/>
      <c r="O328" s="80"/>
    </row>
    <row r="329" spans="3:15" ht="15.75" customHeight="1" x14ac:dyDescent="0.25">
      <c r="C329" s="55">
        <f>VLOOKUP(D329,'NOC-Oc-Ca'!B$6:D$990,3,FALSE)</f>
        <v>33109</v>
      </c>
      <c r="D329" s="77" t="s">
        <v>619</v>
      </c>
      <c r="E329" s="77" t="s">
        <v>217</v>
      </c>
      <c r="F329" s="78" t="str">
        <f>VLOOKUP(D329,'NOC-Oc-Ca'!B$6:D$990,2,FALSE)</f>
        <v>Other assisting occupations in support of health services</v>
      </c>
      <c r="G329" s="79"/>
      <c r="H329" s="79"/>
      <c r="I329" s="79"/>
      <c r="J329" s="79"/>
      <c r="K329" s="79"/>
      <c r="L329" s="79"/>
      <c r="M329" s="79"/>
      <c r="N329" s="79"/>
      <c r="O329" s="80"/>
    </row>
    <row r="330" spans="3:15" ht="15.75" customHeight="1" x14ac:dyDescent="0.25">
      <c r="C330" s="55">
        <f>VLOOKUP(D330,'NOC-Oc-Ca'!B$6:D$990,3,FALSE)</f>
        <v>65201</v>
      </c>
      <c r="D330" s="77" t="s">
        <v>620</v>
      </c>
      <c r="E330" s="77" t="s">
        <v>217</v>
      </c>
      <c r="F330" s="78" t="str">
        <f>VLOOKUP(D330,'NOC-Oc-Ca'!B$6:D$990,2,FALSE)</f>
        <v>Food counter attendants, kitchen helpers and related support occupations</v>
      </c>
      <c r="G330" s="79"/>
      <c r="H330" s="79"/>
      <c r="I330" s="79"/>
      <c r="J330" s="79"/>
      <c r="K330" s="79"/>
      <c r="L330" s="79"/>
      <c r="M330" s="79"/>
      <c r="N330" s="79"/>
      <c r="O330" s="80"/>
    </row>
    <row r="331" spans="3:15" ht="15.75" customHeight="1" x14ac:dyDescent="0.25">
      <c r="C331" s="55">
        <f>VLOOKUP(D331,'NOC-Oc-Ca'!B$6:D$990,3,FALSE)</f>
        <v>65201</v>
      </c>
      <c r="D331" s="77" t="s">
        <v>621</v>
      </c>
      <c r="E331" s="77" t="s">
        <v>217</v>
      </c>
      <c r="F331" s="78" t="str">
        <f>VLOOKUP(D331,'NOC-Oc-Ca'!B$6:D$990,2,FALSE)</f>
        <v>Food counter attendants, kitchen helpers and related support occupations</v>
      </c>
      <c r="G331" s="79"/>
      <c r="H331" s="79"/>
      <c r="I331" s="79"/>
      <c r="J331" s="79"/>
      <c r="K331" s="79"/>
      <c r="L331" s="79"/>
      <c r="M331" s="79"/>
      <c r="N331" s="79"/>
      <c r="O331" s="80"/>
    </row>
    <row r="332" spans="3:15" ht="15.75" customHeight="1" x14ac:dyDescent="0.25">
      <c r="C332" s="55">
        <f>VLOOKUP(D332,'NOC-Oc-Ca'!B$6:D$990,3,FALSE)</f>
        <v>65329</v>
      </c>
      <c r="D332" s="77" t="s">
        <v>622</v>
      </c>
      <c r="E332" s="77" t="s">
        <v>217</v>
      </c>
      <c r="F332" s="78" t="str">
        <f>VLOOKUP(D332,'NOC-Oc-Ca'!B$6:D$990,2,FALSE)</f>
        <v>Other service support occupations</v>
      </c>
      <c r="G332" s="79"/>
      <c r="H332" s="79"/>
      <c r="I332" s="79"/>
      <c r="J332" s="79"/>
      <c r="K332" s="79"/>
      <c r="L332" s="79"/>
      <c r="M332" s="79"/>
      <c r="N332" s="79"/>
      <c r="O332" s="80"/>
    </row>
    <row r="333" spans="3:15" ht="15.75" customHeight="1" x14ac:dyDescent="0.25">
      <c r="C333" s="55">
        <f>VLOOKUP(D333,'NOC-Oc-Ca'!B$6:D$990,3,FALSE)</f>
        <v>65201</v>
      </c>
      <c r="D333" s="77" t="s">
        <v>623</v>
      </c>
      <c r="E333" s="77" t="s">
        <v>217</v>
      </c>
      <c r="F333" s="78" t="str">
        <f>VLOOKUP(D333,'NOC-Oc-Ca'!B$6:D$990,2,FALSE)</f>
        <v>Food counter attendants, kitchen helpers and related support occupations</v>
      </c>
      <c r="G333" s="79"/>
      <c r="H333" s="79"/>
      <c r="I333" s="79"/>
      <c r="J333" s="79"/>
      <c r="K333" s="79"/>
      <c r="L333" s="79"/>
      <c r="M333" s="79"/>
      <c r="N333" s="79"/>
      <c r="O333" s="80"/>
    </row>
    <row r="334" spans="3:15" ht="15.75" customHeight="1" x14ac:dyDescent="0.25">
      <c r="C334" s="55">
        <f>VLOOKUP(D334,'NOC-Oc-Ca'!B$6:D$990,3,FALSE)</f>
        <v>75119</v>
      </c>
      <c r="D334" s="77" t="s">
        <v>624</v>
      </c>
      <c r="E334" s="77" t="s">
        <v>217</v>
      </c>
      <c r="F334" s="78" t="str">
        <f>VLOOKUP(D334,'NOC-Oc-Ca'!B$6:D$990,2,FALSE)</f>
        <v>Other trades helpers and labourers</v>
      </c>
      <c r="G334" s="79"/>
      <c r="H334" s="79"/>
      <c r="I334" s="79"/>
      <c r="J334" s="79"/>
      <c r="K334" s="79"/>
      <c r="L334" s="79"/>
      <c r="M334" s="79"/>
      <c r="N334" s="79"/>
      <c r="O334" s="80"/>
    </row>
    <row r="335" spans="3:15" ht="15.75" customHeight="1" x14ac:dyDescent="0.25">
      <c r="C335" s="55">
        <f>VLOOKUP(D335,'NOC-Oc-Ca'!B$6:D$990,3,FALSE)</f>
        <v>75211</v>
      </c>
      <c r="D335" s="77" t="s">
        <v>625</v>
      </c>
      <c r="E335" s="77" t="s">
        <v>217</v>
      </c>
      <c r="F335" s="78" t="str">
        <f>VLOOKUP(D335,'NOC-Oc-Ca'!B$6:D$990,2,FALSE)</f>
        <v>Railway and motor transport labourers</v>
      </c>
      <c r="G335" s="79"/>
      <c r="H335" s="79"/>
      <c r="I335" s="79"/>
      <c r="J335" s="79"/>
      <c r="K335" s="79"/>
      <c r="L335" s="79"/>
      <c r="M335" s="79"/>
      <c r="N335" s="79"/>
      <c r="O335" s="80"/>
    </row>
    <row r="336" spans="3:15" ht="15.75" customHeight="1" x14ac:dyDescent="0.25">
      <c r="C336" s="55">
        <f>VLOOKUP(D336,'NOC-Oc-Ca'!B$6:D$990,3,FALSE)</f>
        <v>73301</v>
      </c>
      <c r="D336" s="77" t="s">
        <v>626</v>
      </c>
      <c r="E336" s="77" t="s">
        <v>217</v>
      </c>
      <c r="F336" s="78" t="str">
        <f>VLOOKUP(D336,'NOC-Oc-Ca'!B$6:D$990,2,FALSE)</f>
        <v>Bus drivers, subway operators and other transit operators</v>
      </c>
      <c r="G336" s="79"/>
      <c r="H336" s="79"/>
      <c r="I336" s="79"/>
      <c r="J336" s="79"/>
      <c r="K336" s="79"/>
      <c r="L336" s="79"/>
      <c r="M336" s="79"/>
      <c r="N336" s="79"/>
      <c r="O336" s="80"/>
    </row>
    <row r="337" spans="3:15" ht="15.75" customHeight="1" x14ac:dyDescent="0.25">
      <c r="C337" s="55">
        <f>VLOOKUP(D337,'NOC-Oc-Ca'!B$6:D$990,3,FALSE)</f>
        <v>65210</v>
      </c>
      <c r="D337" s="77" t="s">
        <v>627</v>
      </c>
      <c r="E337" s="77" t="s">
        <v>239</v>
      </c>
      <c r="F337" s="78" t="str">
        <f>VLOOKUP(D337,'NOC-Oc-Ca'!B$6:D$990,2,FALSE)</f>
        <v>Support occupations in accommodation, travel and facilities set-up services</v>
      </c>
      <c r="G337" s="79"/>
      <c r="H337" s="79"/>
      <c r="I337" s="79"/>
      <c r="J337" s="79"/>
      <c r="K337" s="79"/>
      <c r="L337" s="79"/>
      <c r="M337" s="79"/>
      <c r="N337" s="79"/>
      <c r="O337" s="80"/>
    </row>
    <row r="338" spans="3:15" ht="15.75" customHeight="1" x14ac:dyDescent="0.25">
      <c r="C338" s="55">
        <f>VLOOKUP(D338,'NOC-Oc-Ca'!B$6:D$990,3,FALSE)</f>
        <v>65210</v>
      </c>
      <c r="D338" s="77" t="s">
        <v>628</v>
      </c>
      <c r="E338" s="77" t="s">
        <v>239</v>
      </c>
      <c r="F338" s="78" t="str">
        <f>VLOOKUP(D338,'NOC-Oc-Ca'!B$6:D$990,2,FALSE)</f>
        <v>Support occupations in accommodation, travel and facilities set-up services</v>
      </c>
      <c r="G338" s="79"/>
      <c r="H338" s="79"/>
      <c r="I338" s="79"/>
      <c r="J338" s="79"/>
      <c r="K338" s="79"/>
      <c r="L338" s="79"/>
      <c r="M338" s="79"/>
      <c r="N338" s="79"/>
      <c r="O338" s="80"/>
    </row>
    <row r="339" spans="3:15" ht="15.75" customHeight="1" x14ac:dyDescent="0.25">
      <c r="C339" s="55">
        <f>VLOOKUP(D339,'NOC-Oc-Ca'!B$6:D$990,3,FALSE)</f>
        <v>65210</v>
      </c>
      <c r="D339" s="77" t="s">
        <v>629</v>
      </c>
      <c r="E339" s="77" t="s">
        <v>239</v>
      </c>
      <c r="F339" s="78" t="str">
        <f>VLOOKUP(D339,'NOC-Oc-Ca'!B$6:D$990,2,FALSE)</f>
        <v>Support occupations in accommodation, travel and facilities set-up services</v>
      </c>
      <c r="G339" s="79"/>
      <c r="H339" s="79"/>
      <c r="I339" s="79"/>
      <c r="J339" s="79"/>
      <c r="K339" s="79"/>
      <c r="L339" s="79"/>
      <c r="M339" s="79"/>
      <c r="N339" s="79"/>
      <c r="O339" s="80"/>
    </row>
    <row r="340" spans="3:15" ht="15.75" customHeight="1" x14ac:dyDescent="0.25">
      <c r="C340" s="55">
        <f>VLOOKUP(D340,'NOC-Oc-Ca'!B$6:D$990,3,FALSE)</f>
        <v>65210</v>
      </c>
      <c r="D340" s="77" t="s">
        <v>630</v>
      </c>
      <c r="E340" s="77" t="s">
        <v>239</v>
      </c>
      <c r="F340" s="78" t="str">
        <f>VLOOKUP(D340,'NOC-Oc-Ca'!B$6:D$990,2,FALSE)</f>
        <v>Support occupations in accommodation, travel and facilities set-up services</v>
      </c>
      <c r="G340" s="79"/>
      <c r="H340" s="79"/>
      <c r="I340" s="79"/>
      <c r="J340" s="79"/>
      <c r="K340" s="79"/>
      <c r="L340" s="79"/>
      <c r="M340" s="79"/>
      <c r="N340" s="79"/>
      <c r="O340" s="80"/>
    </row>
    <row r="341" spans="3:15" ht="15.75" customHeight="1" x14ac:dyDescent="0.25">
      <c r="C341" s="55">
        <f>VLOOKUP(D341,'NOC-Oc-Ca'!B$6:D$990,3,FALSE)</f>
        <v>64322</v>
      </c>
      <c r="D341" s="77" t="s">
        <v>631</v>
      </c>
      <c r="E341" s="77" t="s">
        <v>267</v>
      </c>
      <c r="F341" s="78" t="str">
        <f>VLOOKUP(D341,'NOC-Oc-Ca'!B$6:D$990,2,FALSE)</f>
        <v>Outdoor sport and recreational guides</v>
      </c>
      <c r="G341" s="79"/>
      <c r="H341" s="79"/>
      <c r="I341" s="79"/>
      <c r="J341" s="79"/>
      <c r="K341" s="79"/>
      <c r="L341" s="79"/>
      <c r="M341" s="79"/>
      <c r="N341" s="79"/>
      <c r="O341" s="80"/>
    </row>
    <row r="342" spans="3:15" ht="15.75" customHeight="1" x14ac:dyDescent="0.25">
      <c r="C342" s="55">
        <f>VLOOKUP(D342,'NOC-Oc-Ca'!B$6:D$990,3,FALSE)</f>
        <v>44101</v>
      </c>
      <c r="D342" s="77" t="s">
        <v>632</v>
      </c>
      <c r="E342" s="77" t="s">
        <v>228</v>
      </c>
      <c r="F342" s="78" t="str">
        <f>VLOOKUP(D342,'NOC-Oc-Ca'!B$6:D$990,2,FALSE)</f>
        <v>Home support workers, caregivers and related occupations</v>
      </c>
      <c r="G342" s="79"/>
      <c r="H342" s="79"/>
      <c r="I342" s="79"/>
      <c r="J342" s="79"/>
      <c r="K342" s="79"/>
      <c r="L342" s="79"/>
      <c r="M342" s="79"/>
      <c r="N342" s="79"/>
      <c r="O342" s="80"/>
    </row>
    <row r="343" spans="3:15" ht="15.75" customHeight="1" x14ac:dyDescent="0.25">
      <c r="C343" s="55">
        <f>VLOOKUP(D343,'NOC-Oc-Ca'!B$6:D$990,3,FALSE)</f>
        <v>64314</v>
      </c>
      <c r="D343" s="77" t="s">
        <v>633</v>
      </c>
      <c r="E343" s="77" t="s">
        <v>228</v>
      </c>
      <c r="F343" s="78" t="str">
        <f>VLOOKUP(D343,'NOC-Oc-Ca'!B$6:D$990,2,FALSE)</f>
        <v>Hotel front desk clerks</v>
      </c>
      <c r="G343" s="79"/>
      <c r="H343" s="79"/>
      <c r="I343" s="79"/>
      <c r="J343" s="79"/>
      <c r="K343" s="79"/>
      <c r="L343" s="79"/>
      <c r="M343" s="79"/>
      <c r="N343" s="79"/>
      <c r="O343" s="80"/>
    </row>
    <row r="344" spans="3:15" ht="15.75" customHeight="1" x14ac:dyDescent="0.25">
      <c r="C344" s="55">
        <f>VLOOKUP(D344,'NOC-Oc-Ca'!B$6:D$990,3,FALSE)</f>
        <v>14301</v>
      </c>
      <c r="D344" s="77" t="s">
        <v>634</v>
      </c>
      <c r="E344" s="77" t="s">
        <v>228</v>
      </c>
      <c r="F344" s="78" t="str">
        <f>VLOOKUP(D344,'NOC-Oc-Ca'!B$6:D$990,2,FALSE)</f>
        <v>Correspondence, publication and regulatory clerks</v>
      </c>
      <c r="G344" s="79"/>
      <c r="H344" s="79"/>
      <c r="I344" s="79"/>
      <c r="J344" s="79"/>
      <c r="K344" s="79"/>
      <c r="L344" s="79"/>
      <c r="M344" s="79"/>
      <c r="N344" s="79"/>
      <c r="O344" s="80"/>
    </row>
    <row r="345" spans="3:15" ht="15.75" customHeight="1" x14ac:dyDescent="0.25">
      <c r="C345" s="55">
        <f>VLOOKUP(D345,'NOC-Oc-Ca'!B$6:D$990,3,FALSE)</f>
        <v>33102</v>
      </c>
      <c r="D345" s="77" t="s">
        <v>635</v>
      </c>
      <c r="E345" s="77" t="s">
        <v>228</v>
      </c>
      <c r="F345" s="78" t="str">
        <f>VLOOKUP(D345,'NOC-Oc-Ca'!B$6:D$990,2,FALSE)</f>
        <v>Nurse aides, orderlies and patient service associates</v>
      </c>
      <c r="G345" s="79"/>
      <c r="H345" s="79"/>
      <c r="I345" s="79"/>
      <c r="J345" s="79"/>
      <c r="K345" s="79"/>
      <c r="L345" s="79"/>
      <c r="M345" s="79"/>
      <c r="N345" s="79"/>
      <c r="O345" s="80"/>
    </row>
    <row r="346" spans="3:15" ht="15.75" customHeight="1" x14ac:dyDescent="0.25">
      <c r="C346" s="55">
        <f>VLOOKUP(D346,'NOC-Oc-Ca'!B$6:D$990,3,FALSE)</f>
        <v>44100</v>
      </c>
      <c r="D346" s="77" t="s">
        <v>636</v>
      </c>
      <c r="E346" s="77" t="s">
        <v>228</v>
      </c>
      <c r="F346" s="78" t="str">
        <f>VLOOKUP(D346,'NOC-Oc-Ca'!B$6:D$990,2,FALSE)</f>
        <v>Home child care providers</v>
      </c>
      <c r="G346" s="79"/>
      <c r="H346" s="79"/>
      <c r="I346" s="79"/>
      <c r="J346" s="79"/>
      <c r="K346" s="79"/>
      <c r="L346" s="79"/>
      <c r="M346" s="79"/>
      <c r="N346" s="79"/>
      <c r="O346" s="80"/>
    </row>
    <row r="347" spans="3:15" ht="15.75" customHeight="1" x14ac:dyDescent="0.25">
      <c r="C347" s="55">
        <f>VLOOKUP(D347,'NOC-Oc-Ca'!B$6:D$990,3,FALSE)</f>
        <v>44101</v>
      </c>
      <c r="D347" s="77" t="s">
        <v>637</v>
      </c>
      <c r="E347" s="77" t="s">
        <v>228</v>
      </c>
      <c r="F347" s="78" t="str">
        <f>VLOOKUP(D347,'NOC-Oc-Ca'!B$6:D$990,2,FALSE)</f>
        <v>Home support workers, caregivers and related occupations</v>
      </c>
      <c r="G347" s="79"/>
      <c r="H347" s="79"/>
      <c r="I347" s="79"/>
      <c r="J347" s="79"/>
      <c r="K347" s="79"/>
      <c r="L347" s="79"/>
      <c r="M347" s="79"/>
      <c r="N347" s="79"/>
      <c r="O347" s="80"/>
    </row>
    <row r="348" spans="3:15" ht="15.75" customHeight="1" x14ac:dyDescent="0.25">
      <c r="C348" s="55">
        <f>VLOOKUP(D348,'NOC-Oc-Ca'!B$6:D$990,3,FALSE)</f>
        <v>53124</v>
      </c>
      <c r="D348" s="77" t="s">
        <v>638</v>
      </c>
      <c r="E348" s="77" t="s">
        <v>257</v>
      </c>
      <c r="F348" s="78" t="str">
        <f>VLOOKUP(D348,'NOC-Oc-Ca'!B$6:D$990,2,FALSE)</f>
        <v>Artisans and craftspersons</v>
      </c>
      <c r="G348" s="79"/>
      <c r="H348" s="79"/>
      <c r="I348" s="79"/>
      <c r="J348" s="79"/>
      <c r="K348" s="79"/>
      <c r="L348" s="79"/>
      <c r="M348" s="79"/>
      <c r="N348" s="79"/>
      <c r="O348" s="80"/>
    </row>
    <row r="349" spans="3:15" ht="15.75" customHeight="1" x14ac:dyDescent="0.25">
      <c r="C349" s="55">
        <f>VLOOKUP(D349,'NOC-Oc-Ca'!B$6:D$990,3,FALSE)</f>
        <v>63210</v>
      </c>
      <c r="D349" s="77" t="s">
        <v>639</v>
      </c>
      <c r="E349" s="77" t="s">
        <v>257</v>
      </c>
      <c r="F349" s="78" t="str">
        <f>VLOOKUP(D349,'NOC-Oc-Ca'!B$6:D$990,2,FALSE)</f>
        <v>Hairstylists and barbers</v>
      </c>
      <c r="G349" s="79"/>
      <c r="H349" s="79"/>
      <c r="I349" s="79"/>
      <c r="J349" s="79"/>
      <c r="K349" s="79"/>
      <c r="L349" s="79"/>
      <c r="M349" s="79"/>
      <c r="N349" s="79"/>
      <c r="O349" s="80"/>
    </row>
    <row r="350" spans="3:15" ht="15.75" customHeight="1" x14ac:dyDescent="0.25">
      <c r="C350" s="55">
        <f>VLOOKUP(D350,'NOC-Oc-Ca'!B$6:D$990,3,FALSE)</f>
        <v>31110</v>
      </c>
      <c r="D350" s="77" t="s">
        <v>640</v>
      </c>
      <c r="E350" s="77" t="s">
        <v>258</v>
      </c>
      <c r="F350" s="78" t="str">
        <f>VLOOKUP(D350,'NOC-Oc-Ca'!B$6:D$990,2,FALSE)</f>
        <v>Dentists</v>
      </c>
      <c r="G350" s="79"/>
      <c r="H350" s="79"/>
      <c r="I350" s="79"/>
      <c r="J350" s="79"/>
      <c r="K350" s="79"/>
      <c r="L350" s="79"/>
      <c r="M350" s="79"/>
      <c r="N350" s="79"/>
      <c r="O350" s="80"/>
    </row>
    <row r="351" spans="3:15" ht="15.75" customHeight="1" x14ac:dyDescent="0.25">
      <c r="C351" s="55">
        <f>VLOOKUP(D351,'NOC-Oc-Ca'!B$6:D$990,3,FALSE)</f>
        <v>31103</v>
      </c>
      <c r="D351" s="77" t="s">
        <v>641</v>
      </c>
      <c r="E351" s="77" t="s">
        <v>258</v>
      </c>
      <c r="F351" s="78" t="str">
        <f>VLOOKUP(D351,'NOC-Oc-Ca'!B$6:D$990,2,FALSE)</f>
        <v>Veterinarians</v>
      </c>
      <c r="G351" s="79"/>
      <c r="H351" s="79"/>
      <c r="I351" s="79"/>
      <c r="J351" s="79"/>
      <c r="K351" s="79"/>
      <c r="L351" s="79"/>
      <c r="M351" s="79"/>
      <c r="N351" s="79"/>
      <c r="O351" s="80"/>
    </row>
    <row r="352" spans="3:15" ht="15.75" customHeight="1" x14ac:dyDescent="0.25">
      <c r="C352" s="55">
        <f>VLOOKUP(D352,'NOC-Oc-Ca'!B$6:D$990,3,FALSE)</f>
        <v>55109</v>
      </c>
      <c r="D352" s="77" t="s">
        <v>642</v>
      </c>
      <c r="E352" s="77" t="s">
        <v>240</v>
      </c>
      <c r="F352" s="78" t="str">
        <f>VLOOKUP(D352,'NOC-Oc-Ca'!B$6:D$990,2,FALSE)</f>
        <v>Other performers</v>
      </c>
      <c r="G352" s="79"/>
      <c r="H352" s="79"/>
      <c r="I352" s="79"/>
      <c r="J352" s="79"/>
      <c r="K352" s="79"/>
      <c r="L352" s="79"/>
      <c r="M352" s="79"/>
      <c r="N352" s="79"/>
      <c r="O352" s="80"/>
    </row>
    <row r="353" spans="3:15" ht="15.75" customHeight="1" x14ac:dyDescent="0.25">
      <c r="C353" s="55">
        <f>VLOOKUP(D353,'NOC-Oc-Ca'!B$6:D$990,3,FALSE)</f>
        <v>53121</v>
      </c>
      <c r="D353" s="77" t="s">
        <v>643</v>
      </c>
      <c r="E353" s="77" t="s">
        <v>240</v>
      </c>
      <c r="F353" s="78" t="str">
        <f>VLOOKUP(D353,'NOC-Oc-Ca'!B$6:D$990,2,FALSE)</f>
        <v>Actors, comedians and circus performers</v>
      </c>
      <c r="G353" s="79"/>
      <c r="H353" s="79"/>
      <c r="I353" s="79"/>
      <c r="J353" s="79"/>
      <c r="K353" s="79"/>
      <c r="L353" s="79"/>
      <c r="M353" s="79"/>
      <c r="N353" s="79"/>
      <c r="O353" s="80"/>
    </row>
    <row r="354" spans="3:15" ht="15.75" customHeight="1" x14ac:dyDescent="0.25">
      <c r="C354" s="55">
        <f>VLOOKUP(D354,'NOC-Oc-Ca'!B$6:D$990,3,FALSE)</f>
        <v>55109</v>
      </c>
      <c r="D354" s="77" t="s">
        <v>644</v>
      </c>
      <c r="E354" s="77" t="s">
        <v>240</v>
      </c>
      <c r="F354" s="78" t="str">
        <f>VLOOKUP(D354,'NOC-Oc-Ca'!B$6:D$990,2,FALSE)</f>
        <v>Other performers</v>
      </c>
      <c r="G354" s="79"/>
      <c r="H354" s="79"/>
      <c r="I354" s="79"/>
      <c r="J354" s="79"/>
      <c r="K354" s="79"/>
      <c r="L354" s="79"/>
      <c r="M354" s="79"/>
      <c r="N354" s="79"/>
      <c r="O354" s="80"/>
    </row>
    <row r="355" spans="3:15" ht="15.75" customHeight="1" x14ac:dyDescent="0.25">
      <c r="C355" s="55">
        <f>VLOOKUP(D355,'NOC-Oc-Ca'!B$6:D$990,3,FALSE)</f>
        <v>55109</v>
      </c>
      <c r="D355" s="77" t="s">
        <v>645</v>
      </c>
      <c r="E355" s="77" t="s">
        <v>240</v>
      </c>
      <c r="F355" s="78" t="str">
        <f>VLOOKUP(D355,'NOC-Oc-Ca'!B$6:D$990,2,FALSE)</f>
        <v>Other performers</v>
      </c>
      <c r="G355" s="79"/>
      <c r="H355" s="79"/>
      <c r="I355" s="79"/>
      <c r="J355" s="79"/>
      <c r="K355" s="79"/>
      <c r="L355" s="79"/>
      <c r="M355" s="79"/>
      <c r="N355" s="79"/>
      <c r="O355" s="80"/>
    </row>
    <row r="356" spans="3:15" ht="15.75" customHeight="1" x14ac:dyDescent="0.25">
      <c r="C356" s="55">
        <f>VLOOKUP(D356,'NOC-Oc-Ca'!B$6:D$990,3,FALSE)</f>
        <v>31112</v>
      </c>
      <c r="D356" s="77" t="s">
        <v>646</v>
      </c>
      <c r="E356" s="77" t="s">
        <v>268</v>
      </c>
      <c r="F356" s="78" t="str">
        <f>VLOOKUP(D356,'NOC-Oc-Ca'!B$6:D$990,2,FALSE)</f>
        <v>Audiologists and speech-language pathologists</v>
      </c>
      <c r="G356" s="79"/>
      <c r="H356" s="79"/>
      <c r="I356" s="79"/>
      <c r="J356" s="79"/>
      <c r="K356" s="79"/>
      <c r="L356" s="79"/>
      <c r="M356" s="79"/>
      <c r="N356" s="79"/>
      <c r="O356" s="80"/>
    </row>
    <row r="357" spans="3:15" ht="15.75" customHeight="1" x14ac:dyDescent="0.25">
      <c r="C357" s="55">
        <f>VLOOKUP(D357,'NOC-Oc-Ca'!B$6:D$990,3,FALSE)</f>
        <v>72205</v>
      </c>
      <c r="D357" s="77" t="s">
        <v>647</v>
      </c>
      <c r="E357" s="77" t="s">
        <v>269</v>
      </c>
      <c r="F357" s="78" t="str">
        <f>VLOOKUP(D357,'NOC-Oc-Ca'!B$6:D$990,2,FALSE)</f>
        <v>Telecommunications equipment installation and cable television service technicians</v>
      </c>
      <c r="G357" s="79"/>
      <c r="H357" s="79"/>
      <c r="I357" s="79"/>
      <c r="J357" s="79"/>
      <c r="K357" s="79"/>
      <c r="L357" s="79"/>
      <c r="M357" s="79"/>
      <c r="N357" s="79"/>
      <c r="O357" s="80"/>
    </row>
    <row r="358" spans="3:15" ht="15.75" customHeight="1" x14ac:dyDescent="0.25">
      <c r="C358" s="55">
        <f>VLOOKUP(D358,'NOC-Oc-Ca'!B$6:D$990,3,FALSE)</f>
        <v>62100</v>
      </c>
      <c r="D358" s="77" t="s">
        <v>648</v>
      </c>
      <c r="E358" s="77" t="s">
        <v>270</v>
      </c>
      <c r="F358" s="78" t="str">
        <f>VLOOKUP(D358,'NOC-Oc-Ca'!B$6:D$990,2,FALSE)</f>
        <v>Technical sales specialists - wholesale trade</v>
      </c>
      <c r="G358" s="79"/>
      <c r="H358" s="79"/>
      <c r="I358" s="79"/>
      <c r="J358" s="79"/>
      <c r="K358" s="79"/>
      <c r="L358" s="79"/>
      <c r="M358" s="79"/>
      <c r="N358" s="79"/>
      <c r="O358" s="80"/>
    </row>
    <row r="359" spans="3:15" ht="15.75" customHeight="1" x14ac:dyDescent="0.25">
      <c r="C359" s="55">
        <f>VLOOKUP(D359,'NOC-Oc-Ca'!B$6:D$990,3,FALSE)</f>
        <v>93100</v>
      </c>
      <c r="D359" s="77" t="s">
        <v>649</v>
      </c>
      <c r="E359" s="77" t="s">
        <v>259</v>
      </c>
      <c r="F359" s="78" t="str">
        <f>VLOOKUP(D359,'NOC-Oc-Ca'!B$6:D$990,2,FALSE)</f>
        <v>Central control and process operators, mineral and metal processing</v>
      </c>
      <c r="G359" s="79"/>
      <c r="H359" s="79"/>
      <c r="I359" s="79"/>
      <c r="J359" s="79"/>
      <c r="K359" s="79"/>
      <c r="L359" s="79"/>
      <c r="M359" s="79"/>
      <c r="N359" s="79"/>
      <c r="O359" s="80"/>
    </row>
    <row r="360" spans="3:15" ht="15.75" customHeight="1" x14ac:dyDescent="0.25">
      <c r="C360" s="55">
        <f>VLOOKUP(D360,'NOC-Oc-Ca'!B$6:D$990,3,FALSE)</f>
        <v>83121</v>
      </c>
      <c r="D360" s="77" t="s">
        <v>650</v>
      </c>
      <c r="E360" s="77" t="s">
        <v>259</v>
      </c>
      <c r="F360" s="78" t="str">
        <f>VLOOKUP(D360,'NOC-Oc-Ca'!B$6:D$990,2,FALSE)</f>
        <v>Fishermen/women</v>
      </c>
      <c r="G360" s="79"/>
      <c r="H360" s="79"/>
      <c r="I360" s="79"/>
      <c r="J360" s="79"/>
      <c r="K360" s="79"/>
      <c r="L360" s="79"/>
      <c r="M360" s="79"/>
      <c r="N360" s="79"/>
      <c r="O360" s="80"/>
    </row>
    <row r="361" spans="3:15" ht="15.75" customHeight="1" x14ac:dyDescent="0.25">
      <c r="C361" s="55">
        <f>VLOOKUP(D361,'NOC-Oc-Ca'!B$6:D$990,3,FALSE)</f>
        <v>73402</v>
      </c>
      <c r="D361" s="77" t="s">
        <v>651</v>
      </c>
      <c r="E361" s="77" t="s">
        <v>233</v>
      </c>
      <c r="F361" s="78" t="str">
        <f>VLOOKUP(D361,'NOC-Oc-Ca'!B$6:D$990,2,FALSE)</f>
        <v>Drillers and blasters - surface mining, quarrying and construction</v>
      </c>
      <c r="G361" s="79"/>
      <c r="H361" s="79"/>
      <c r="I361" s="79"/>
      <c r="J361" s="79"/>
      <c r="K361" s="79"/>
      <c r="L361" s="79"/>
      <c r="M361" s="79"/>
      <c r="N361" s="79"/>
      <c r="O361" s="80"/>
    </row>
    <row r="362" spans="3:15" ht="15.75" customHeight="1" x14ac:dyDescent="0.25">
      <c r="C362" s="55">
        <f>VLOOKUP(D362,'NOC-Oc-Ca'!B$6:D$990,3,FALSE)</f>
        <v>72602</v>
      </c>
      <c r="D362" s="77" t="s">
        <v>652</v>
      </c>
      <c r="E362" s="77" t="s">
        <v>233</v>
      </c>
      <c r="F362" s="78" t="str">
        <f>VLOOKUP(D362,'NOC-Oc-Ca'!B$6:D$990,2,FALSE)</f>
        <v>Deck officers, water transport</v>
      </c>
      <c r="G362" s="79"/>
      <c r="H362" s="79"/>
      <c r="I362" s="79"/>
      <c r="J362" s="79"/>
      <c r="K362" s="79"/>
      <c r="L362" s="79"/>
      <c r="M362" s="79"/>
      <c r="N362" s="79"/>
      <c r="O362" s="80"/>
    </row>
    <row r="363" spans="3:15" ht="15.75" customHeight="1" x14ac:dyDescent="0.25">
      <c r="C363" s="55">
        <f>VLOOKUP(D363,'NOC-Oc-Ca'!B$6:D$990,3,FALSE)</f>
        <v>72603</v>
      </c>
      <c r="D363" s="77" t="s">
        <v>653</v>
      </c>
      <c r="E363" s="77" t="s">
        <v>233</v>
      </c>
      <c r="F363" s="78" t="str">
        <f>VLOOKUP(D363,'NOC-Oc-Ca'!B$6:D$990,2,FALSE)</f>
        <v>Engineer officers, water transport</v>
      </c>
      <c r="G363" s="79"/>
      <c r="H363" s="79"/>
      <c r="I363" s="79"/>
      <c r="J363" s="79"/>
      <c r="K363" s="79"/>
      <c r="L363" s="79"/>
      <c r="M363" s="79"/>
      <c r="N363" s="79"/>
      <c r="O363" s="80"/>
    </row>
    <row r="364" spans="3:15" ht="15.75" customHeight="1" x14ac:dyDescent="0.25">
      <c r="C364" s="55">
        <f>VLOOKUP(D364,'NOC-Oc-Ca'!B$6:D$990,3,FALSE)</f>
        <v>72600</v>
      </c>
      <c r="D364" s="77" t="s">
        <v>654</v>
      </c>
      <c r="E364" s="77" t="s">
        <v>233</v>
      </c>
      <c r="F364" s="78" t="str">
        <f>VLOOKUP(D364,'NOC-Oc-Ca'!B$6:D$990,2,FALSE)</f>
        <v>Air pilots, flight engineers and flying instructors</v>
      </c>
      <c r="G364" s="79"/>
      <c r="H364" s="79"/>
      <c r="I364" s="79"/>
      <c r="J364" s="79"/>
      <c r="K364" s="79"/>
      <c r="L364" s="79"/>
      <c r="M364" s="79"/>
      <c r="N364" s="79"/>
      <c r="O364" s="80"/>
    </row>
    <row r="365" spans="3:15" ht="15.75" customHeight="1" x14ac:dyDescent="0.25">
      <c r="C365" s="55">
        <f>VLOOKUP(D365,'NOC-Oc-Ca'!B$6:D$990,3,FALSE)</f>
        <v>32129</v>
      </c>
      <c r="D365" s="77" t="s">
        <v>655</v>
      </c>
      <c r="E365" s="77" t="s">
        <v>233</v>
      </c>
      <c r="F365" s="78" t="str">
        <f>VLOOKUP(D365,'NOC-Oc-Ca'!B$6:D$990,2,FALSE)</f>
        <v>Other medical technologists and technicians</v>
      </c>
      <c r="G365" s="79"/>
      <c r="H365" s="79"/>
      <c r="I365" s="79"/>
      <c r="J365" s="79"/>
      <c r="K365" s="79"/>
      <c r="L365" s="79"/>
      <c r="M365" s="79"/>
      <c r="N365" s="79"/>
      <c r="O365" s="80"/>
    </row>
    <row r="366" spans="3:15" ht="15.75" customHeight="1" x14ac:dyDescent="0.25">
      <c r="C366" s="55">
        <f>VLOOKUP(D366,'NOC-Oc-Ca'!B$6:D$990,3,FALSE)</f>
        <v>72601</v>
      </c>
      <c r="D366" s="77" t="s">
        <v>656</v>
      </c>
      <c r="E366" s="77" t="s">
        <v>234</v>
      </c>
      <c r="F366" s="78" t="str">
        <f>VLOOKUP(D366,'NOC-Oc-Ca'!B$6:D$990,2,FALSE)</f>
        <v>Air traffic controllers and related occupations</v>
      </c>
      <c r="G366" s="79"/>
      <c r="H366" s="79"/>
      <c r="I366" s="79"/>
      <c r="J366" s="79"/>
      <c r="K366" s="79"/>
      <c r="L366" s="79"/>
      <c r="M366" s="79"/>
      <c r="N366" s="79"/>
      <c r="O366" s="80"/>
    </row>
    <row r="367" spans="3:15" ht="15.75" customHeight="1" x14ac:dyDescent="0.25">
      <c r="C367" s="55">
        <f>VLOOKUP(D367,'NOC-Oc-Ca'!B$6:D$990,3,FALSE)</f>
        <v>22101</v>
      </c>
      <c r="D367" s="77" t="s">
        <v>657</v>
      </c>
      <c r="E367" s="77" t="s">
        <v>234</v>
      </c>
      <c r="F367" s="78" t="str">
        <f>VLOOKUP(D367,'NOC-Oc-Ca'!B$6:D$990,2,FALSE)</f>
        <v>Geological and mineral technologists and technicians</v>
      </c>
      <c r="G367" s="79"/>
      <c r="H367" s="79"/>
      <c r="I367" s="79"/>
      <c r="J367" s="79"/>
      <c r="K367" s="79"/>
      <c r="L367" s="79"/>
      <c r="M367" s="79"/>
      <c r="N367" s="79"/>
      <c r="O367" s="80"/>
    </row>
    <row r="368" spans="3:15" ht="15.75" customHeight="1" x14ac:dyDescent="0.25">
      <c r="C368" s="55">
        <f>VLOOKUP(D368,'NOC-Oc-Ca'!B$6:D$990,3,FALSE)</f>
        <v>93102</v>
      </c>
      <c r="D368" s="77" t="s">
        <v>658</v>
      </c>
      <c r="E368" s="77" t="s">
        <v>234</v>
      </c>
      <c r="F368" s="78" t="str">
        <f>VLOOKUP(D368,'NOC-Oc-Ca'!B$6:D$990,2,FALSE)</f>
        <v>Pulping, papermaking and coating control operators</v>
      </c>
      <c r="G368" s="79"/>
      <c r="H368" s="79"/>
      <c r="I368" s="79"/>
      <c r="J368" s="79"/>
      <c r="K368" s="79"/>
      <c r="L368" s="79"/>
      <c r="M368" s="79"/>
      <c r="N368" s="79"/>
      <c r="O368" s="80"/>
    </row>
    <row r="369" spans="3:15" ht="15.75" customHeight="1" x14ac:dyDescent="0.25">
      <c r="C369" s="55">
        <f>VLOOKUP(D369,'NOC-Oc-Ca'!B$6:D$990,3,FALSE)</f>
        <v>93101</v>
      </c>
      <c r="D369" s="77" t="s">
        <v>659</v>
      </c>
      <c r="E369" s="77" t="s">
        <v>234</v>
      </c>
      <c r="F369" s="78" t="str">
        <f>VLOOKUP(D369,'NOC-Oc-Ca'!B$6:D$990,2,FALSE)</f>
        <v>Central control and process operators, petroleum, gas and chemical processing</v>
      </c>
      <c r="G369" s="79"/>
      <c r="H369" s="79"/>
      <c r="I369" s="79"/>
      <c r="J369" s="79"/>
      <c r="K369" s="79"/>
      <c r="L369" s="79"/>
      <c r="M369" s="79"/>
      <c r="N369" s="79"/>
      <c r="O369" s="80"/>
    </row>
    <row r="370" spans="3:15" ht="15.75" customHeight="1" x14ac:dyDescent="0.25">
      <c r="C370" s="55">
        <f>VLOOKUP(D370,'NOC-Oc-Ca'!B$6:D$990,3,FALSE)</f>
        <v>93102</v>
      </c>
      <c r="D370" s="77" t="s">
        <v>660</v>
      </c>
      <c r="E370" s="77" t="s">
        <v>234</v>
      </c>
      <c r="F370" s="78" t="str">
        <f>VLOOKUP(D370,'NOC-Oc-Ca'!B$6:D$990,2,FALSE)</f>
        <v>Pulping, papermaking and coating control operators</v>
      </c>
      <c r="G370" s="79"/>
      <c r="H370" s="79"/>
      <c r="I370" s="79"/>
      <c r="J370" s="79"/>
      <c r="K370" s="79"/>
      <c r="L370" s="79"/>
      <c r="M370" s="79"/>
      <c r="N370" s="79"/>
      <c r="O370" s="80"/>
    </row>
    <row r="371" spans="3:15" ht="15.75" customHeight="1" x14ac:dyDescent="0.25">
      <c r="C371" s="55">
        <f>VLOOKUP(D371,'NOC-Oc-Ca'!B$6:D$990,3,FALSE)</f>
        <v>20011</v>
      </c>
      <c r="D371" s="77" t="s">
        <v>661</v>
      </c>
      <c r="E371" s="77" t="s">
        <v>222</v>
      </c>
      <c r="F371" s="78" t="str">
        <f>VLOOKUP(D371,'NOC-Oc-Ca'!B$6:D$990,2,FALSE)</f>
        <v>Architecture and science managers</v>
      </c>
      <c r="G371" s="79"/>
      <c r="H371" s="79"/>
      <c r="I371" s="79"/>
      <c r="J371" s="79"/>
      <c r="K371" s="79"/>
      <c r="L371" s="79"/>
      <c r="M371" s="79"/>
      <c r="N371" s="79"/>
      <c r="O371" s="80"/>
    </row>
    <row r="372" spans="3:15" ht="15.75" customHeight="1" x14ac:dyDescent="0.25">
      <c r="C372" s="55">
        <f>VLOOKUP(D372,'NOC-Oc-Ca'!B$6:D$990,3,FALSE)</f>
        <v>41402</v>
      </c>
      <c r="D372" s="77" t="s">
        <v>662</v>
      </c>
      <c r="E372" s="77" t="s">
        <v>222</v>
      </c>
      <c r="F372" s="78" t="str">
        <f>VLOOKUP(D372,'NOC-Oc-Ca'!B$6:D$990,2,FALSE)</f>
        <v>Business development officers and market researchers and analysts</v>
      </c>
      <c r="G372" s="79"/>
      <c r="H372" s="79"/>
      <c r="I372" s="79"/>
      <c r="J372" s="79"/>
      <c r="K372" s="79"/>
      <c r="L372" s="79"/>
      <c r="M372" s="79"/>
      <c r="N372" s="79"/>
      <c r="O372" s="80"/>
    </row>
    <row r="373" spans="3:15" ht="15.75" customHeight="1" x14ac:dyDescent="0.25">
      <c r="C373" s="55">
        <f>VLOOKUP(D373,'NOC-Oc-Ca'!B$6:D$990,3,FALSE)</f>
        <v>20012</v>
      </c>
      <c r="D373" s="77" t="s">
        <v>663</v>
      </c>
      <c r="E373" s="77" t="s">
        <v>222</v>
      </c>
      <c r="F373" s="78" t="str">
        <f>VLOOKUP(D373,'NOC-Oc-Ca'!B$6:D$990,2,FALSE)</f>
        <v>Computer and information systems managers</v>
      </c>
      <c r="G373" s="79"/>
      <c r="H373" s="79"/>
      <c r="I373" s="79"/>
      <c r="J373" s="79"/>
      <c r="K373" s="79"/>
      <c r="L373" s="79"/>
      <c r="M373" s="79"/>
      <c r="N373" s="79"/>
      <c r="O373" s="80"/>
    </row>
    <row r="374" spans="3:15" ht="15.75" customHeight="1" x14ac:dyDescent="0.25">
      <c r="C374" s="55">
        <f>VLOOKUP(D374,'NOC-Oc-Ca'!B$6:D$990,3,FALSE)</f>
        <v>31121</v>
      </c>
      <c r="D374" s="77" t="s">
        <v>664</v>
      </c>
      <c r="E374" s="77" t="s">
        <v>222</v>
      </c>
      <c r="F374" s="78" t="str">
        <f>VLOOKUP(D374,'NOC-Oc-Ca'!B$6:D$990,2,FALSE)</f>
        <v>Dietitians and nutritionists</v>
      </c>
      <c r="G374" s="79"/>
      <c r="H374" s="79"/>
      <c r="I374" s="79"/>
      <c r="J374" s="79"/>
      <c r="K374" s="79"/>
      <c r="L374" s="79"/>
      <c r="M374" s="79"/>
      <c r="N374" s="79"/>
      <c r="O374" s="80"/>
    </row>
    <row r="375" spans="3:15" ht="15.75" customHeight="1" x14ac:dyDescent="0.25">
      <c r="C375" s="55">
        <f>VLOOKUP(D375,'NOC-Oc-Ca'!B$6:D$990,3,FALSE)</f>
        <v>51110</v>
      </c>
      <c r="D375" s="77" t="s">
        <v>665</v>
      </c>
      <c r="E375" s="77" t="s">
        <v>222</v>
      </c>
      <c r="F375" s="78" t="str">
        <f>VLOOKUP(D375,'NOC-Oc-Ca'!B$6:D$990,2,FALSE)</f>
        <v>Editors</v>
      </c>
      <c r="G375" s="79"/>
      <c r="H375" s="79"/>
      <c r="I375" s="79"/>
      <c r="J375" s="79"/>
      <c r="K375" s="79"/>
      <c r="L375" s="79"/>
      <c r="M375" s="79"/>
      <c r="N375" s="79"/>
      <c r="O375" s="80"/>
    </row>
    <row r="376" spans="3:15" ht="15.75" customHeight="1" x14ac:dyDescent="0.25">
      <c r="C376" s="55">
        <f>VLOOKUP(D376,'NOC-Oc-Ca'!B$6:D$990,3,FALSE)</f>
        <v>20010</v>
      </c>
      <c r="D376" s="77" t="s">
        <v>666</v>
      </c>
      <c r="E376" s="77" t="s">
        <v>222</v>
      </c>
      <c r="F376" s="78" t="str">
        <f>VLOOKUP(D376,'NOC-Oc-Ca'!B$6:D$990,2,FALSE)</f>
        <v>Engineering managers</v>
      </c>
      <c r="G376" s="79"/>
      <c r="H376" s="79"/>
      <c r="I376" s="79"/>
      <c r="J376" s="79"/>
      <c r="K376" s="79"/>
      <c r="L376" s="79"/>
      <c r="M376" s="79"/>
      <c r="N376" s="79"/>
      <c r="O376" s="80"/>
    </row>
    <row r="377" spans="3:15" ht="15.75" customHeight="1" x14ac:dyDescent="0.25">
      <c r="C377" s="55">
        <f>VLOOKUP(D377,'NOC-Oc-Ca'!B$6:D$990,3,FALSE)</f>
        <v>41407</v>
      </c>
      <c r="D377" s="77" t="s">
        <v>667</v>
      </c>
      <c r="E377" s="77" t="s">
        <v>222</v>
      </c>
      <c r="F377" s="78" t="str">
        <f>VLOOKUP(D377,'NOC-Oc-Ca'!B$6:D$990,2,FALSE)</f>
        <v>Program officers unique to government</v>
      </c>
      <c r="G377" s="79"/>
      <c r="H377" s="79"/>
      <c r="I377" s="79"/>
      <c r="J377" s="79"/>
      <c r="K377" s="79"/>
      <c r="L377" s="79"/>
      <c r="M377" s="79"/>
      <c r="N377" s="79"/>
      <c r="O377" s="80"/>
    </row>
    <row r="378" spans="3:15" ht="15.75" customHeight="1" x14ac:dyDescent="0.25">
      <c r="C378" s="55">
        <f>VLOOKUP(D378,'NOC-Oc-Ca'!B$6:D$990,3,FALSE)</f>
        <v>10022</v>
      </c>
      <c r="D378" s="77" t="s">
        <v>668</v>
      </c>
      <c r="E378" s="77" t="s">
        <v>229</v>
      </c>
      <c r="F378" s="78" t="str">
        <f>VLOOKUP(D378,'NOC-Oc-Ca'!B$6:D$990,2,FALSE)</f>
        <v>Advertising, marketing and public relations managers</v>
      </c>
      <c r="G378" s="79"/>
      <c r="H378" s="79"/>
      <c r="I378" s="79"/>
      <c r="J378" s="79"/>
      <c r="K378" s="79"/>
      <c r="L378" s="79"/>
      <c r="M378" s="79"/>
      <c r="N378" s="79"/>
      <c r="O378" s="80"/>
    </row>
    <row r="379" spans="3:15" ht="15.75" customHeight="1" x14ac:dyDescent="0.25">
      <c r="C379" s="55">
        <f>VLOOKUP(D379,'NOC-Oc-Ca'!B$6:D$990,3,FALSE)</f>
        <v>12103</v>
      </c>
      <c r="D379" s="77" t="s">
        <v>669</v>
      </c>
      <c r="E379" s="77" t="s">
        <v>229</v>
      </c>
      <c r="F379" s="78" t="str">
        <f>VLOOKUP(D379,'NOC-Oc-Ca'!B$6:D$990,2,FALSE)</f>
        <v>Conference and event planners</v>
      </c>
      <c r="G379" s="79"/>
      <c r="H379" s="79"/>
      <c r="I379" s="79"/>
      <c r="J379" s="79"/>
      <c r="K379" s="79"/>
      <c r="L379" s="79"/>
      <c r="M379" s="79"/>
      <c r="N379" s="79"/>
      <c r="O379" s="80"/>
    </row>
    <row r="380" spans="3:15" ht="15.75" customHeight="1" x14ac:dyDescent="0.25">
      <c r="C380" s="55">
        <f>VLOOKUP(D380,'NOC-Oc-Ca'!B$6:D$990,3,FALSE)</f>
        <v>10022</v>
      </c>
      <c r="D380" s="77" t="s">
        <v>670</v>
      </c>
      <c r="E380" s="77" t="s">
        <v>229</v>
      </c>
      <c r="F380" s="78" t="str">
        <f>VLOOKUP(D380,'NOC-Oc-Ca'!B$6:D$990,2,FALSE)</f>
        <v>Advertising, marketing and public relations managers</v>
      </c>
      <c r="G380" s="79"/>
      <c r="H380" s="79"/>
      <c r="I380" s="79"/>
      <c r="J380" s="79"/>
      <c r="K380" s="79"/>
      <c r="L380" s="79"/>
      <c r="M380" s="79"/>
      <c r="N380" s="79"/>
      <c r="O380" s="80"/>
    </row>
    <row r="381" spans="3:15" ht="15.75" customHeight="1" x14ac:dyDescent="0.25">
      <c r="C381" s="55">
        <f>VLOOKUP(D381,'NOC-Oc-Ca'!B$6:D$990,3,FALSE)</f>
        <v>10022</v>
      </c>
      <c r="D381" s="77" t="s">
        <v>671</v>
      </c>
      <c r="E381" s="77" t="s">
        <v>229</v>
      </c>
      <c r="F381" s="78" t="str">
        <f>VLOOKUP(D381,'NOC-Oc-Ca'!B$6:D$990,2,FALSE)</f>
        <v>Advertising, marketing and public relations managers</v>
      </c>
      <c r="G381" s="79"/>
      <c r="H381" s="79"/>
      <c r="I381" s="79"/>
      <c r="J381" s="79"/>
      <c r="K381" s="79"/>
      <c r="L381" s="79"/>
      <c r="M381" s="79"/>
      <c r="N381" s="79"/>
      <c r="O381" s="80"/>
    </row>
    <row r="382" spans="3:15" ht="15.75" customHeight="1" x14ac:dyDescent="0.25">
      <c r="C382" s="55">
        <f>VLOOKUP(D382,'NOC-Oc-Ca'!B$6:D$990,3,FALSE)</f>
        <v>10022</v>
      </c>
      <c r="D382" s="77" t="s">
        <v>672</v>
      </c>
      <c r="E382" s="77" t="s">
        <v>229</v>
      </c>
      <c r="F382" s="78" t="str">
        <f>VLOOKUP(D382,'NOC-Oc-Ca'!B$6:D$990,2,FALSE)</f>
        <v>Advertising, marketing and public relations managers</v>
      </c>
      <c r="G382" s="79"/>
      <c r="H382" s="79"/>
      <c r="I382" s="79"/>
      <c r="J382" s="79"/>
      <c r="K382" s="79"/>
      <c r="L382" s="79"/>
      <c r="M382" s="79"/>
      <c r="N382" s="79"/>
      <c r="O382" s="80"/>
    </row>
    <row r="383" spans="3:15" ht="15.75" customHeight="1" x14ac:dyDescent="0.25">
      <c r="C383" s="55">
        <f>VLOOKUP(D383,'NOC-Oc-Ca'!B$6:D$990,3,FALSE)</f>
        <v>60010</v>
      </c>
      <c r="D383" s="77" t="s">
        <v>673</v>
      </c>
      <c r="E383" s="77" t="s">
        <v>229</v>
      </c>
      <c r="F383" s="78" t="str">
        <f>VLOOKUP(D383,'NOC-Oc-Ca'!B$6:D$990,2,FALSE)</f>
        <v>Corporate sales managers</v>
      </c>
      <c r="G383" s="79"/>
      <c r="H383" s="79"/>
      <c r="I383" s="79"/>
      <c r="J383" s="79"/>
      <c r="K383" s="79"/>
      <c r="L383" s="79"/>
      <c r="M383" s="79"/>
      <c r="N383" s="79"/>
      <c r="O383" s="80"/>
    </row>
    <row r="384" spans="3:15" ht="15.75" customHeight="1" x14ac:dyDescent="0.25">
      <c r="C384" s="55">
        <f>VLOOKUP(D384,'NOC-Oc-Ca'!B$6:D$990,3,FALSE)</f>
        <v>82010</v>
      </c>
      <c r="D384" s="77" t="s">
        <v>674</v>
      </c>
      <c r="E384" s="77" t="s">
        <v>260</v>
      </c>
      <c r="F384" s="78" t="str">
        <f>VLOOKUP(D384,'NOC-Oc-Ca'!B$6:D$990,2,FALSE)</f>
        <v>Supervisors, logging and forestry</v>
      </c>
      <c r="G384" s="79"/>
      <c r="H384" s="79"/>
      <c r="I384" s="79"/>
      <c r="J384" s="79"/>
      <c r="K384" s="79"/>
      <c r="L384" s="79"/>
      <c r="M384" s="79"/>
      <c r="N384" s="79"/>
      <c r="O384" s="80"/>
    </row>
    <row r="385" spans="3:15" ht="15.75" customHeight="1" x14ac:dyDescent="0.25">
      <c r="C385" s="55">
        <f>VLOOKUP(D385,'NOC-Oc-Ca'!B$6:D$990,3,FALSE)</f>
        <v>82020</v>
      </c>
      <c r="D385" s="77" t="s">
        <v>675</v>
      </c>
      <c r="E385" s="77" t="s">
        <v>260</v>
      </c>
      <c r="F385" s="78" t="str">
        <f>VLOOKUP(D385,'NOC-Oc-Ca'!B$6:D$990,2,FALSE)</f>
        <v>Supervisors, mining and quarrying</v>
      </c>
      <c r="G385" s="79"/>
      <c r="H385" s="79"/>
      <c r="I385" s="79"/>
      <c r="J385" s="79"/>
      <c r="K385" s="79"/>
      <c r="L385" s="79"/>
      <c r="M385" s="79"/>
      <c r="N385" s="79"/>
      <c r="O385" s="80"/>
    </row>
    <row r="386" spans="3:15" ht="15.75" customHeight="1" x14ac:dyDescent="0.25">
      <c r="C386" s="55">
        <f>VLOOKUP(D386,'NOC-Oc-Ca'!B$6:D$990,3,FALSE)</f>
        <v>51120</v>
      </c>
      <c r="D386" s="77" t="s">
        <v>676</v>
      </c>
      <c r="E386" s="77" t="s">
        <v>200</v>
      </c>
      <c r="F386" s="78" t="str">
        <f>VLOOKUP(D386,'NOC-Oc-Ca'!B$6:D$990,2,FALSE)</f>
        <v>Producers, directors, choreographers and related occupations</v>
      </c>
      <c r="G386" s="79"/>
      <c r="H386" s="79"/>
      <c r="I386" s="79"/>
      <c r="J386" s="79"/>
      <c r="K386" s="79"/>
      <c r="L386" s="79"/>
      <c r="M386" s="79"/>
      <c r="N386" s="79"/>
      <c r="O386" s="80"/>
    </row>
    <row r="387" spans="3:15" ht="15.75" customHeight="1" x14ac:dyDescent="0.25">
      <c r="C387" s="55">
        <f>VLOOKUP(D387,'NOC-Oc-Ca'!B$6:D$990,3,FALSE)</f>
        <v>51120</v>
      </c>
      <c r="D387" s="77" t="s">
        <v>677</v>
      </c>
      <c r="E387" s="77" t="s">
        <v>200</v>
      </c>
      <c r="F387" s="78" t="str">
        <f>VLOOKUP(D387,'NOC-Oc-Ca'!B$6:D$990,2,FALSE)</f>
        <v>Producers, directors, choreographers and related occupations</v>
      </c>
      <c r="G387" s="79"/>
      <c r="H387" s="79"/>
      <c r="I387" s="79"/>
      <c r="J387" s="79"/>
      <c r="K387" s="79"/>
      <c r="L387" s="79"/>
      <c r="M387" s="79"/>
      <c r="N387" s="79"/>
      <c r="O387" s="80"/>
    </row>
    <row r="388" spans="3:15" ht="15.75" customHeight="1" x14ac:dyDescent="0.25">
      <c r="C388" s="55">
        <f>VLOOKUP(D388,'NOC-Oc-Ca'!B$6:D$990,3,FALSE)</f>
        <v>41210</v>
      </c>
      <c r="D388" s="77" t="s">
        <v>678</v>
      </c>
      <c r="E388" s="77" t="s">
        <v>200</v>
      </c>
      <c r="F388" s="78" t="str">
        <f>VLOOKUP(D388,'NOC-Oc-Ca'!B$6:D$990,2,FALSE)</f>
        <v>College and other vocational instructors</v>
      </c>
      <c r="G388" s="79"/>
      <c r="H388" s="79"/>
      <c r="I388" s="79"/>
      <c r="J388" s="79"/>
      <c r="K388" s="79"/>
      <c r="L388" s="79"/>
      <c r="M388" s="79"/>
      <c r="N388" s="79"/>
      <c r="O388" s="80"/>
    </row>
    <row r="389" spans="3:15" ht="15.75" customHeight="1" x14ac:dyDescent="0.25">
      <c r="C389" s="55">
        <f>VLOOKUP(D389,'NOC-Oc-Ca'!B$6:D$990,3,FALSE)</f>
        <v>50012</v>
      </c>
      <c r="D389" s="77" t="s">
        <v>679</v>
      </c>
      <c r="E389" s="77" t="s">
        <v>200</v>
      </c>
      <c r="F389" s="78" t="str">
        <f>VLOOKUP(D389,'NOC-Oc-Ca'!B$6:D$990,2,FALSE)</f>
        <v>Recreation, sports and fitness program and service directors</v>
      </c>
      <c r="G389" s="79"/>
      <c r="H389" s="79"/>
      <c r="I389" s="79"/>
      <c r="J389" s="79"/>
      <c r="K389" s="79"/>
      <c r="L389" s="79"/>
      <c r="M389" s="79"/>
      <c r="N389" s="79"/>
      <c r="O389" s="80"/>
    </row>
    <row r="390" spans="3:15" ht="15.75" customHeight="1" x14ac:dyDescent="0.25">
      <c r="C390" s="55">
        <f>VLOOKUP(D390,'NOC-Oc-Ca'!B$6:D$990,3,FALSE)</f>
        <v>72024</v>
      </c>
      <c r="D390" s="77" t="s">
        <v>680</v>
      </c>
      <c r="E390" s="77" t="s">
        <v>230</v>
      </c>
      <c r="F390" s="78" t="str">
        <f>VLOOKUP(D390,'NOC-Oc-Ca'!B$6:D$990,2,FALSE)</f>
        <v>Supervisors, motor transport and other ground transit operators</v>
      </c>
      <c r="G390" s="79"/>
      <c r="H390" s="79"/>
      <c r="I390" s="79"/>
      <c r="J390" s="79"/>
      <c r="K390" s="79"/>
      <c r="L390" s="79"/>
      <c r="M390" s="79"/>
      <c r="N390" s="79"/>
      <c r="O390" s="80"/>
    </row>
    <row r="391" spans="3:15" ht="15.75" customHeight="1" x14ac:dyDescent="0.25">
      <c r="C391" s="55">
        <f>VLOOKUP(D391,'NOC-Oc-Ca'!B$6:D$990,3,FALSE)</f>
        <v>92020</v>
      </c>
      <c r="D391" s="77" t="s">
        <v>681</v>
      </c>
      <c r="E391" s="77" t="s">
        <v>230</v>
      </c>
      <c r="F391" s="78" t="str">
        <f>VLOOKUP(D391,'NOC-Oc-Ca'!B$6:D$990,2,FALSE)</f>
        <v>Supervisors, motor vehicle assembling</v>
      </c>
      <c r="G391" s="79"/>
      <c r="H391" s="79"/>
      <c r="I391" s="79"/>
      <c r="J391" s="79"/>
      <c r="K391" s="79"/>
      <c r="L391" s="79"/>
      <c r="M391" s="79"/>
      <c r="N391" s="79"/>
      <c r="O391" s="80"/>
    </row>
    <row r="392" spans="3:15" ht="15.75" customHeight="1" x14ac:dyDescent="0.25">
      <c r="C392" s="55">
        <f>VLOOKUP(D392,'NOC-Oc-Ca'!B$6:D$990,3,FALSE)</f>
        <v>92011</v>
      </c>
      <c r="D392" s="77" t="s">
        <v>682</v>
      </c>
      <c r="E392" s="77" t="s">
        <v>230</v>
      </c>
      <c r="F392" s="78" t="str">
        <f>VLOOKUP(D392,'NOC-Oc-Ca'!B$6:D$990,2,FALSE)</f>
        <v>Supervisors, petroleum, gas and chemical processing and utilities</v>
      </c>
      <c r="G392" s="79"/>
      <c r="H392" s="79"/>
      <c r="I392" s="79"/>
      <c r="J392" s="79"/>
      <c r="K392" s="79"/>
      <c r="L392" s="79"/>
      <c r="M392" s="79"/>
      <c r="N392" s="79"/>
      <c r="O392" s="80"/>
    </row>
    <row r="393" spans="3:15" ht="15.75" customHeight="1" x14ac:dyDescent="0.25">
      <c r="C393" s="55">
        <f>VLOOKUP(D393,'NOC-Oc-Ca'!B$6:D$990,3,FALSE)</f>
        <v>72023</v>
      </c>
      <c r="D393" s="77" t="s">
        <v>683</v>
      </c>
      <c r="E393" s="77" t="s">
        <v>230</v>
      </c>
      <c r="F393" s="78" t="str">
        <f>VLOOKUP(D393,'NOC-Oc-Ca'!B$6:D$990,2,FALSE)</f>
        <v>Supervisors, railway transport operations</v>
      </c>
      <c r="G393" s="79"/>
      <c r="H393" s="79"/>
      <c r="I393" s="79"/>
      <c r="J393" s="79"/>
      <c r="K393" s="79"/>
      <c r="L393" s="79"/>
      <c r="M393" s="79"/>
      <c r="N393" s="79"/>
      <c r="O393" s="80"/>
    </row>
    <row r="394" spans="3:15" ht="15.75" customHeight="1" x14ac:dyDescent="0.25">
      <c r="C394" s="55">
        <f>VLOOKUP(D394,'NOC-Oc-Ca'!B$6:D$990,3,FALSE)</f>
        <v>21222</v>
      </c>
      <c r="D394" s="77" t="s">
        <v>684</v>
      </c>
      <c r="E394" s="77" t="s">
        <v>271</v>
      </c>
      <c r="F394" s="78" t="str">
        <f>VLOOKUP(D394,'NOC-Oc-Ca'!B$6:D$990,2,FALSE)</f>
        <v>Information systems specialists</v>
      </c>
      <c r="G394" s="79"/>
      <c r="H394" s="79"/>
      <c r="I394" s="79"/>
      <c r="J394" s="79"/>
      <c r="K394" s="79"/>
      <c r="L394" s="79"/>
      <c r="M394" s="79"/>
      <c r="N394" s="79"/>
      <c r="O394" s="80"/>
    </row>
    <row r="395" spans="3:15" ht="15.75" customHeight="1" x14ac:dyDescent="0.25">
      <c r="C395" s="55">
        <f>VLOOKUP(D395,'NOC-Oc-Ca'!B$6:D$990,3,FALSE)</f>
        <v>12200</v>
      </c>
      <c r="D395" s="77" t="s">
        <v>685</v>
      </c>
      <c r="E395" s="77" t="s">
        <v>272</v>
      </c>
      <c r="F395" s="78" t="str">
        <f>VLOOKUP(D395,'NOC-Oc-Ca'!B$6:D$990,2,FALSE)</f>
        <v>Accounting technicians and bookkeepers</v>
      </c>
      <c r="G395" s="79"/>
      <c r="H395" s="79"/>
      <c r="I395" s="79"/>
      <c r="J395" s="79"/>
      <c r="K395" s="79"/>
      <c r="L395" s="79"/>
      <c r="M395" s="79"/>
      <c r="N395" s="79"/>
      <c r="O395" s="80"/>
    </row>
    <row r="396" spans="3:15" ht="15.75" customHeight="1" x14ac:dyDescent="0.25">
      <c r="C396" s="55">
        <f>VLOOKUP(D396,'NOC-Oc-Ca'!B$6:D$990,3,FALSE)</f>
        <v>53200</v>
      </c>
      <c r="D396" s="77" t="s">
        <v>686</v>
      </c>
      <c r="E396" s="77" t="s">
        <v>273</v>
      </c>
      <c r="F396" s="78" t="str">
        <f>VLOOKUP(D396,'NOC-Oc-Ca'!B$6:D$990,2,FALSE)</f>
        <v>Athletes</v>
      </c>
      <c r="G396" s="79"/>
      <c r="H396" s="79"/>
      <c r="I396" s="79"/>
      <c r="J396" s="79"/>
      <c r="K396" s="79"/>
      <c r="L396" s="79"/>
      <c r="M396" s="79"/>
      <c r="N396" s="79"/>
      <c r="O396" s="80"/>
    </row>
    <row r="397" spans="3:15" ht="15.75" customHeight="1" x14ac:dyDescent="0.25">
      <c r="C397" s="55">
        <f>VLOOKUP(D397,'NOC-Oc-Ca'!B$6:D$990,3,FALSE)</f>
        <v>11100</v>
      </c>
      <c r="D397" s="77" t="s">
        <v>687</v>
      </c>
      <c r="E397" s="77" t="s">
        <v>201</v>
      </c>
      <c r="F397" s="78" t="str">
        <f>VLOOKUP(D397,'NOC-Oc-Ca'!B$6:D$990,2,FALSE)</f>
        <v>Financial auditors and accountants</v>
      </c>
      <c r="G397" s="79"/>
      <c r="H397" s="79"/>
      <c r="I397" s="79"/>
      <c r="J397" s="79"/>
      <c r="K397" s="79"/>
      <c r="L397" s="79"/>
      <c r="M397" s="79"/>
      <c r="N397" s="79"/>
      <c r="O397" s="80"/>
    </row>
    <row r="398" spans="3:15" ht="15.75" customHeight="1" x14ac:dyDescent="0.25">
      <c r="C398" s="55">
        <f>VLOOKUP(D398,'NOC-Oc-Ca'!B$6:D$990,3,FALSE)</f>
        <v>31120</v>
      </c>
      <c r="D398" s="77" t="s">
        <v>688</v>
      </c>
      <c r="E398" s="77" t="s">
        <v>201</v>
      </c>
      <c r="F398" s="78" t="str">
        <f>VLOOKUP(D398,'NOC-Oc-Ca'!B$6:D$990,2,FALSE)</f>
        <v>Pharmacists</v>
      </c>
      <c r="G398" s="79"/>
      <c r="H398" s="79"/>
      <c r="I398" s="79"/>
      <c r="J398" s="79"/>
      <c r="K398" s="79"/>
      <c r="L398" s="79"/>
      <c r="M398" s="79"/>
      <c r="N398" s="79"/>
      <c r="O398" s="80"/>
    </row>
    <row r="399" spans="3:15" ht="15.75" customHeight="1" x14ac:dyDescent="0.25">
      <c r="C399" s="55">
        <f>VLOOKUP(D399,'NOC-Oc-Ca'!B$6:D$990,3,FALSE)</f>
        <v>22303</v>
      </c>
      <c r="D399" s="77" t="s">
        <v>689</v>
      </c>
      <c r="E399" s="77" t="s">
        <v>201</v>
      </c>
      <c r="F399" s="78" t="str">
        <f>VLOOKUP(D399,'NOC-Oc-Ca'!B$6:D$990,2,FALSE)</f>
        <v>Construction estimators</v>
      </c>
      <c r="G399" s="79"/>
      <c r="H399" s="79"/>
      <c r="I399" s="79"/>
      <c r="J399" s="79"/>
      <c r="K399" s="79"/>
      <c r="L399" s="79"/>
      <c r="M399" s="79"/>
      <c r="N399" s="79"/>
      <c r="O399" s="80"/>
    </row>
    <row r="400" spans="3:15" ht="15.75" customHeight="1" x14ac:dyDescent="0.25">
      <c r="C400" s="55">
        <f>VLOOKUP(D400,'NOC-Oc-Ca'!B$6:D$990,3,FALSE)</f>
        <v>12104</v>
      </c>
      <c r="D400" s="77" t="s">
        <v>690</v>
      </c>
      <c r="E400" s="77" t="s">
        <v>201</v>
      </c>
      <c r="F400" s="78" t="str">
        <f>VLOOKUP(D400,'NOC-Oc-Ca'!B$6:D$990,2,FALSE)</f>
        <v>Employment insurance and revenue officers</v>
      </c>
      <c r="G400" s="79"/>
      <c r="H400" s="79"/>
      <c r="I400" s="79"/>
      <c r="J400" s="79"/>
      <c r="K400" s="79"/>
      <c r="L400" s="79"/>
      <c r="M400" s="79"/>
      <c r="N400" s="79"/>
      <c r="O400" s="80"/>
    </row>
    <row r="401" spans="3:15" ht="15.75" customHeight="1" x14ac:dyDescent="0.25">
      <c r="C401" s="55">
        <f>VLOOKUP(D401,'NOC-Oc-Ca'!B$6:D$990,3,FALSE)</f>
        <v>11109</v>
      </c>
      <c r="D401" s="77" t="s">
        <v>691</v>
      </c>
      <c r="E401" s="77" t="s">
        <v>201</v>
      </c>
      <c r="F401" s="78" t="str">
        <f>VLOOKUP(D401,'NOC-Oc-Ca'!B$6:D$990,2,FALSE)</f>
        <v>Other financial officers</v>
      </c>
      <c r="G401" s="79"/>
      <c r="H401" s="79"/>
      <c r="I401" s="79"/>
      <c r="J401" s="79"/>
      <c r="K401" s="79"/>
      <c r="L401" s="79"/>
      <c r="M401" s="79"/>
      <c r="N401" s="79"/>
      <c r="O401" s="80"/>
    </row>
    <row r="402" spans="3:15" ht="15.75" customHeight="1" x14ac:dyDescent="0.25">
      <c r="C402" s="55">
        <f>VLOOKUP(D402,'NOC-Oc-Ca'!B$6:D$990,3,FALSE)</f>
        <v>11109</v>
      </c>
      <c r="D402" s="77" t="s">
        <v>692</v>
      </c>
      <c r="E402" s="77" t="s">
        <v>201</v>
      </c>
      <c r="F402" s="78" t="str">
        <f>VLOOKUP(D402,'NOC-Oc-Ca'!B$6:D$990,2,FALSE)</f>
        <v>Other financial officers</v>
      </c>
      <c r="G402" s="79"/>
      <c r="H402" s="79"/>
      <c r="I402" s="79"/>
      <c r="J402" s="79"/>
      <c r="K402" s="79"/>
      <c r="L402" s="79"/>
      <c r="M402" s="79"/>
      <c r="N402" s="79"/>
      <c r="O402" s="80"/>
    </row>
    <row r="403" spans="3:15" ht="15.75" customHeight="1" x14ac:dyDescent="0.25">
      <c r="C403" s="55">
        <f>VLOOKUP(D403,'NOC-Oc-Ca'!B$6:D$990,3,FALSE)</f>
        <v>11102</v>
      </c>
      <c r="D403" s="77" t="s">
        <v>693</v>
      </c>
      <c r="E403" s="77" t="s">
        <v>201</v>
      </c>
      <c r="F403" s="78" t="str">
        <f>VLOOKUP(D403,'NOC-Oc-Ca'!B$6:D$990,2,FALSE)</f>
        <v>Financial advisors</v>
      </c>
      <c r="G403" s="79"/>
      <c r="H403" s="79"/>
      <c r="I403" s="79"/>
      <c r="J403" s="79"/>
      <c r="K403" s="79"/>
      <c r="L403" s="79"/>
      <c r="M403" s="79"/>
      <c r="N403" s="79"/>
      <c r="O403" s="80"/>
    </row>
    <row r="404" spans="3:15" ht="15.75" customHeight="1" x14ac:dyDescent="0.25">
      <c r="C404" s="55">
        <f>VLOOKUP(D404,'NOC-Oc-Ca'!B$6:D$990,3,FALSE)</f>
        <v>21120</v>
      </c>
      <c r="D404" s="77" t="s">
        <v>694</v>
      </c>
      <c r="E404" s="77" t="s">
        <v>201</v>
      </c>
      <c r="F404" s="78" t="str">
        <f>VLOOKUP(D404,'NOC-Oc-Ca'!B$6:D$990,2,FALSE)</f>
        <v>Public and environmental health and safety professionals</v>
      </c>
      <c r="G404" s="79"/>
      <c r="H404" s="79"/>
      <c r="I404" s="79"/>
      <c r="J404" s="79"/>
      <c r="K404" s="79"/>
      <c r="L404" s="79"/>
      <c r="M404" s="79"/>
      <c r="N404" s="79"/>
      <c r="O404" s="80"/>
    </row>
    <row r="405" spans="3:15" ht="15.75" customHeight="1" x14ac:dyDescent="0.25">
      <c r="C405" s="55">
        <f>VLOOKUP(D405,'NOC-Oc-Ca'!B$6:D$990,3,FALSE)</f>
        <v>41101</v>
      </c>
      <c r="D405" s="77" t="s">
        <v>695</v>
      </c>
      <c r="E405" s="77" t="s">
        <v>201</v>
      </c>
      <c r="F405" s="78" t="str">
        <f>VLOOKUP(D405,'NOC-Oc-Ca'!B$6:D$990,2,FALSE)</f>
        <v>Lawyers and Quebec notaries</v>
      </c>
      <c r="G405" s="79"/>
      <c r="H405" s="79"/>
      <c r="I405" s="79"/>
      <c r="J405" s="79"/>
      <c r="K405" s="79"/>
      <c r="L405" s="79"/>
      <c r="M405" s="79"/>
      <c r="N405" s="79"/>
      <c r="O405" s="80"/>
    </row>
    <row r="406" spans="3:15" ht="15.75" customHeight="1" x14ac:dyDescent="0.25">
      <c r="C406" s="55">
        <f>VLOOKUP(D406,'NOC-Oc-Ca'!B$6:D$990,3,FALSE)</f>
        <v>11109</v>
      </c>
      <c r="D406" s="77" t="s">
        <v>696</v>
      </c>
      <c r="E406" s="77" t="s">
        <v>201</v>
      </c>
      <c r="F406" s="78" t="str">
        <f>VLOOKUP(D406,'NOC-Oc-Ca'!B$6:D$990,2,FALSE)</f>
        <v>Other financial officers</v>
      </c>
      <c r="G406" s="79"/>
      <c r="H406" s="79"/>
      <c r="I406" s="79"/>
      <c r="J406" s="79"/>
      <c r="K406" s="79"/>
      <c r="L406" s="79"/>
      <c r="M406" s="79"/>
      <c r="N406" s="79"/>
      <c r="O406" s="80"/>
    </row>
    <row r="407" spans="3:15" ht="15.75" customHeight="1" x14ac:dyDescent="0.25">
      <c r="C407" s="55">
        <f>VLOOKUP(D407,'NOC-Oc-Ca'!B$6:D$990,3,FALSE)</f>
        <v>21220</v>
      </c>
      <c r="D407" s="77" t="s">
        <v>697</v>
      </c>
      <c r="E407" s="77" t="s">
        <v>201</v>
      </c>
      <c r="F407" s="78" t="str">
        <f>VLOOKUP(D407,'NOC-Oc-Ca'!B$6:D$990,2,FALSE)</f>
        <v>Cybersecurity specialists</v>
      </c>
      <c r="G407" s="79"/>
      <c r="H407" s="79"/>
      <c r="I407" s="79"/>
      <c r="J407" s="79"/>
      <c r="K407" s="79"/>
      <c r="L407" s="79"/>
      <c r="M407" s="79"/>
      <c r="N407" s="79"/>
      <c r="O407" s="80"/>
    </row>
    <row r="408" spans="3:15" ht="15.75" customHeight="1" x14ac:dyDescent="0.25">
      <c r="C408" s="55">
        <f>VLOOKUP(D408,'NOC-Oc-Ca'!B$6:D$990,3,FALSE)</f>
        <v>11109</v>
      </c>
      <c r="D408" s="77" t="s">
        <v>698</v>
      </c>
      <c r="E408" s="77" t="s">
        <v>201</v>
      </c>
      <c r="F408" s="78" t="str">
        <f>VLOOKUP(D408,'NOC-Oc-Ca'!B$6:D$990,2,FALSE)</f>
        <v>Other financial officers</v>
      </c>
      <c r="G408" s="79"/>
      <c r="H408" s="79"/>
      <c r="I408" s="79"/>
      <c r="J408" s="79"/>
      <c r="K408" s="79"/>
      <c r="L408" s="79"/>
      <c r="M408" s="79"/>
      <c r="N408" s="79"/>
      <c r="O408" s="80"/>
    </row>
    <row r="409" spans="3:15" ht="15.75" customHeight="1" x14ac:dyDescent="0.25">
      <c r="C409" s="55">
        <f>VLOOKUP(D409,'NOC-Oc-Ca'!B$6:D$990,3,FALSE)</f>
        <v>12202</v>
      </c>
      <c r="D409" s="77" t="s">
        <v>699</v>
      </c>
      <c r="E409" s="77" t="s">
        <v>201</v>
      </c>
      <c r="F409" s="78" t="str">
        <f>VLOOKUP(D409,'NOC-Oc-Ca'!B$6:D$990,2,FALSE)</f>
        <v>Insurance underwriters</v>
      </c>
      <c r="G409" s="79"/>
      <c r="H409" s="79"/>
      <c r="I409" s="79"/>
      <c r="J409" s="79"/>
      <c r="K409" s="79"/>
      <c r="L409" s="79"/>
      <c r="M409" s="79"/>
      <c r="N409" s="79"/>
      <c r="O409" s="80"/>
    </row>
    <row r="410" spans="3:15" ht="15.75" customHeight="1" x14ac:dyDescent="0.25">
      <c r="C410" s="55">
        <f>VLOOKUP(D410,'NOC-Oc-Ca'!B$6:D$990,3,FALSE)</f>
        <v>53121</v>
      </c>
      <c r="D410" s="77" t="s">
        <v>700</v>
      </c>
      <c r="E410" s="77" t="s">
        <v>208</v>
      </c>
      <c r="F410" s="78" t="str">
        <f>VLOOKUP(D410,'NOC-Oc-Ca'!B$6:D$990,2,FALSE)</f>
        <v>Actors, comedians and circus performers</v>
      </c>
      <c r="G410" s="79"/>
      <c r="H410" s="79"/>
      <c r="I410" s="79"/>
      <c r="J410" s="79"/>
      <c r="K410" s="79"/>
      <c r="L410" s="79"/>
      <c r="M410" s="79"/>
      <c r="N410" s="79"/>
      <c r="O410" s="80"/>
    </row>
    <row r="411" spans="3:15" ht="15.75" customHeight="1" x14ac:dyDescent="0.25">
      <c r="C411" s="55">
        <f>VLOOKUP(D411,'NOC-Oc-Ca'!B$6:D$990,3,FALSE)</f>
        <v>22110</v>
      </c>
      <c r="D411" s="77" t="s">
        <v>701</v>
      </c>
      <c r="E411" s="77" t="s">
        <v>208</v>
      </c>
      <c r="F411" s="78" t="str">
        <f>VLOOKUP(D411,'NOC-Oc-Ca'!B$6:D$990,2,FALSE)</f>
        <v>Biological technologists and technicians</v>
      </c>
      <c r="G411" s="79"/>
      <c r="H411" s="79"/>
      <c r="I411" s="79"/>
      <c r="J411" s="79"/>
      <c r="K411" s="79"/>
      <c r="L411" s="79"/>
      <c r="M411" s="79"/>
      <c r="N411" s="79"/>
      <c r="O411" s="80"/>
    </row>
    <row r="412" spans="3:15" ht="15.75" customHeight="1" x14ac:dyDescent="0.25">
      <c r="C412" s="55">
        <f>VLOOKUP(D412,'NOC-Oc-Ca'!B$6:D$990,3,FALSE)</f>
        <v>22233</v>
      </c>
      <c r="D412" s="77" t="s">
        <v>702</v>
      </c>
      <c r="E412" s="77" t="s">
        <v>208</v>
      </c>
      <c r="F412" s="78" t="str">
        <f>VLOOKUP(D412,'NOC-Oc-Ca'!B$6:D$990,2,FALSE)</f>
        <v>Construction inspectors</v>
      </c>
      <c r="G412" s="79"/>
      <c r="H412" s="79"/>
      <c r="I412" s="79"/>
      <c r="J412" s="79"/>
      <c r="K412" s="79"/>
      <c r="L412" s="79"/>
      <c r="M412" s="79"/>
      <c r="N412" s="79"/>
      <c r="O412" s="80"/>
    </row>
    <row r="413" spans="3:15" ht="15.75" customHeight="1" x14ac:dyDescent="0.25">
      <c r="C413" s="55">
        <f>VLOOKUP(D413,'NOC-Oc-Ca'!B$6:D$990,3,FALSE)</f>
        <v>94201</v>
      </c>
      <c r="D413" s="77" t="s">
        <v>703</v>
      </c>
      <c r="E413" s="77" t="s">
        <v>208</v>
      </c>
      <c r="F413" s="78" t="str">
        <f>VLOOKUP(D413,'NOC-Oc-Ca'!B$6:D$990,2,FALSE)</f>
        <v>Electronics assemblers, fabricators, inspectors and testers</v>
      </c>
      <c r="G413" s="79"/>
      <c r="H413" s="79"/>
      <c r="I413" s="79"/>
      <c r="J413" s="79"/>
      <c r="K413" s="79"/>
      <c r="L413" s="79"/>
      <c r="M413" s="79"/>
      <c r="N413" s="79"/>
      <c r="O413" s="80"/>
    </row>
    <row r="414" spans="3:15" ht="15.75" customHeight="1" x14ac:dyDescent="0.25">
      <c r="C414" s="55">
        <f>VLOOKUP(D414,'NOC-Oc-Ca'!B$6:D$990,3,FALSE)</f>
        <v>11101</v>
      </c>
      <c r="D414" s="77" t="s">
        <v>704</v>
      </c>
      <c r="E414" s="77" t="s">
        <v>208</v>
      </c>
      <c r="F414" s="78" t="str">
        <f>VLOOKUP(D414,'NOC-Oc-Ca'!B$6:D$990,2,FALSE)</f>
        <v>Financial and investment analysts</v>
      </c>
      <c r="G414" s="79"/>
      <c r="H414" s="79"/>
      <c r="I414" s="79"/>
      <c r="J414" s="79"/>
      <c r="K414" s="79"/>
      <c r="L414" s="79"/>
      <c r="M414" s="79"/>
      <c r="N414" s="79"/>
      <c r="O414" s="80"/>
    </row>
    <row r="415" spans="3:15" ht="15.75" customHeight="1" x14ac:dyDescent="0.25">
      <c r="C415" s="55">
        <f>VLOOKUP(D415,'NOC-Oc-Ca'!B$6:D$990,3,FALSE)</f>
        <v>94203</v>
      </c>
      <c r="D415" s="77" t="s">
        <v>705</v>
      </c>
      <c r="E415" s="77" t="s">
        <v>208</v>
      </c>
      <c r="F415" s="78" t="str">
        <f>VLOOKUP(D415,'NOC-Oc-Ca'!B$6:D$990,2,FALSE)</f>
        <v>Assemblers, fabricators and inspectors, industrial electrical motors and transformers</v>
      </c>
      <c r="G415" s="79"/>
      <c r="H415" s="79"/>
      <c r="I415" s="79"/>
      <c r="J415" s="79"/>
      <c r="K415" s="79"/>
      <c r="L415" s="79"/>
      <c r="M415" s="79"/>
      <c r="N415" s="79"/>
      <c r="O415" s="80"/>
    </row>
    <row r="416" spans="3:15" ht="15.75" customHeight="1" x14ac:dyDescent="0.25">
      <c r="C416" s="55">
        <f>VLOOKUP(D416,'NOC-Oc-Ca'!B$6:D$990,3,FALSE)</f>
        <v>11101</v>
      </c>
      <c r="D416" s="77" t="s">
        <v>706</v>
      </c>
      <c r="E416" s="77" t="s">
        <v>208</v>
      </c>
      <c r="F416" s="78" t="str">
        <f>VLOOKUP(D416,'NOC-Oc-Ca'!B$6:D$990,2,FALSE)</f>
        <v>Financial and investment analysts</v>
      </c>
      <c r="G416" s="79"/>
      <c r="H416" s="79"/>
      <c r="I416" s="79"/>
      <c r="J416" s="79"/>
      <c r="K416" s="79"/>
      <c r="L416" s="79"/>
      <c r="M416" s="79"/>
      <c r="N416" s="79"/>
      <c r="O416" s="80"/>
    </row>
    <row r="417" spans="3:15" ht="15.75" customHeight="1" x14ac:dyDescent="0.25">
      <c r="C417" s="55">
        <f>VLOOKUP(D417,'NOC-Oc-Ca'!B$6:D$990,3,FALSE)</f>
        <v>53100</v>
      </c>
      <c r="D417" s="77" t="s">
        <v>707</v>
      </c>
      <c r="E417" s="77" t="s">
        <v>208</v>
      </c>
      <c r="F417" s="78" t="str">
        <f>VLOOKUP(D417,'NOC-Oc-Ca'!B$6:D$990,2,FALSE)</f>
        <v>Registrars, restorers, interpreters and other occupations related to museum and art galleries</v>
      </c>
      <c r="G417" s="79"/>
      <c r="H417" s="79"/>
      <c r="I417" s="79"/>
      <c r="J417" s="79"/>
      <c r="K417" s="79"/>
      <c r="L417" s="79"/>
      <c r="M417" s="79"/>
      <c r="N417" s="79"/>
      <c r="O417" s="80"/>
    </row>
    <row r="418" spans="3:15" ht="15.75" customHeight="1" x14ac:dyDescent="0.25">
      <c r="C418" s="55">
        <f>VLOOKUP(D418,'NOC-Oc-Ca'!B$6:D$990,3,FALSE)</f>
        <v>22231</v>
      </c>
      <c r="D418" s="77" t="s">
        <v>708</v>
      </c>
      <c r="E418" s="77" t="s">
        <v>208</v>
      </c>
      <c r="F418" s="78" t="str">
        <f>VLOOKUP(D418,'NOC-Oc-Ca'!B$6:D$990,2,FALSE)</f>
        <v>Engineering inspectors and regulatory officers</v>
      </c>
      <c r="G418" s="79"/>
      <c r="H418" s="79"/>
      <c r="I418" s="79"/>
      <c r="J418" s="79"/>
      <c r="K418" s="79"/>
      <c r="L418" s="79"/>
      <c r="M418" s="79"/>
      <c r="N418" s="79"/>
      <c r="O418" s="80"/>
    </row>
    <row r="419" spans="3:15" ht="15.75" customHeight="1" x14ac:dyDescent="0.25">
      <c r="C419" s="55">
        <f>VLOOKUP(D419,'NOC-Oc-Ca'!B$6:D$990,3,FALSE)</f>
        <v>84120</v>
      </c>
      <c r="D419" s="77" t="s">
        <v>709</v>
      </c>
      <c r="E419" s="77" t="s">
        <v>208</v>
      </c>
      <c r="F419" s="78" t="str">
        <f>VLOOKUP(D419,'NOC-Oc-Ca'!B$6:D$990,2,FALSE)</f>
        <v>Specialized livestock workers and farm machinery operators</v>
      </c>
      <c r="G419" s="79"/>
      <c r="H419" s="79"/>
      <c r="I419" s="79"/>
      <c r="J419" s="79"/>
      <c r="K419" s="79"/>
      <c r="L419" s="79"/>
      <c r="M419" s="79"/>
      <c r="N419" s="79"/>
      <c r="O419" s="80"/>
    </row>
    <row r="420" spans="3:15" ht="15.75" customHeight="1" x14ac:dyDescent="0.25">
      <c r="C420" s="55">
        <f>VLOOKUP(D420,'NOC-Oc-Ca'!B$6:D$990,3,FALSE)</f>
        <v>51114</v>
      </c>
      <c r="D420" s="77" t="s">
        <v>710</v>
      </c>
      <c r="E420" s="77" t="s">
        <v>208</v>
      </c>
      <c r="F420" s="78" t="str">
        <f>VLOOKUP(D420,'NOC-Oc-Ca'!B$6:D$990,2,FALSE)</f>
        <v>Translators, terminologists and interpreters</v>
      </c>
      <c r="G420" s="79"/>
      <c r="H420" s="79"/>
      <c r="I420" s="79"/>
      <c r="J420" s="79"/>
      <c r="K420" s="79"/>
      <c r="L420" s="79"/>
      <c r="M420" s="79"/>
      <c r="N420" s="79"/>
      <c r="O420" s="80"/>
    </row>
    <row r="421" spans="3:15" ht="15.75" customHeight="1" x14ac:dyDescent="0.25">
      <c r="C421" s="55">
        <f>VLOOKUP(D421,'NOC-Oc-Ca'!B$6:D$990,3,FALSE)</f>
        <v>22231</v>
      </c>
      <c r="D421" s="77" t="s">
        <v>711</v>
      </c>
      <c r="E421" s="77" t="s">
        <v>192</v>
      </c>
      <c r="F421" s="78" t="str">
        <f>VLOOKUP(D421,'NOC-Oc-Ca'!B$6:D$990,2,FALSE)</f>
        <v>Engineering inspectors and regulatory officers</v>
      </c>
      <c r="G421" s="79"/>
      <c r="H421" s="79"/>
      <c r="I421" s="79"/>
      <c r="J421" s="79"/>
      <c r="K421" s="79"/>
      <c r="L421" s="79"/>
      <c r="M421" s="79"/>
      <c r="N421" s="79"/>
      <c r="O421" s="80"/>
    </row>
    <row r="422" spans="3:15" ht="15.75" customHeight="1" x14ac:dyDescent="0.25">
      <c r="C422" s="55">
        <f>VLOOKUP(D422,'NOC-Oc-Ca'!B$6:D$990,3,FALSE)</f>
        <v>14301</v>
      </c>
      <c r="D422" s="77" t="s">
        <v>712</v>
      </c>
      <c r="E422" s="77" t="s">
        <v>192</v>
      </c>
      <c r="F422" s="78" t="str">
        <f>VLOOKUP(D422,'NOC-Oc-Ca'!B$6:D$990,2,FALSE)</f>
        <v>Correspondence, publication and regulatory clerks</v>
      </c>
      <c r="G422" s="79"/>
      <c r="H422" s="79"/>
      <c r="I422" s="79"/>
      <c r="J422" s="79"/>
      <c r="K422" s="79"/>
      <c r="L422" s="79"/>
      <c r="M422" s="79"/>
      <c r="N422" s="79"/>
      <c r="O422" s="80"/>
    </row>
    <row r="423" spans="3:15" ht="15.75" customHeight="1" x14ac:dyDescent="0.25">
      <c r="C423" s="55">
        <f>VLOOKUP(D423,'NOC-Oc-Ca'!B$6:D$990,3,FALSE)</f>
        <v>14301</v>
      </c>
      <c r="D423" s="77" t="s">
        <v>713</v>
      </c>
      <c r="E423" s="77" t="s">
        <v>192</v>
      </c>
      <c r="F423" s="78" t="str">
        <f>VLOOKUP(D423,'NOC-Oc-Ca'!B$6:D$990,2,FALSE)</f>
        <v>Correspondence, publication and regulatory clerks</v>
      </c>
      <c r="G423" s="79"/>
      <c r="H423" s="79"/>
      <c r="I423" s="79"/>
      <c r="J423" s="79"/>
      <c r="K423" s="79"/>
      <c r="L423" s="79"/>
      <c r="M423" s="79"/>
      <c r="N423" s="79"/>
      <c r="O423" s="80"/>
    </row>
    <row r="424" spans="3:15" ht="15.75" customHeight="1" x14ac:dyDescent="0.25">
      <c r="C424" s="55">
        <f>VLOOKUP(D424,'NOC-Oc-Ca'!B$6:D$990,3,FALSE)</f>
        <v>53120</v>
      </c>
      <c r="D424" s="77" t="s">
        <v>714</v>
      </c>
      <c r="E424" s="77" t="s">
        <v>192</v>
      </c>
      <c r="F424" s="78" t="str">
        <f>VLOOKUP(D424,'NOC-Oc-Ca'!B$6:D$990,2,FALSE)</f>
        <v>Dancers</v>
      </c>
      <c r="G424" s="79"/>
      <c r="H424" s="79"/>
      <c r="I424" s="79"/>
      <c r="J424" s="79"/>
      <c r="K424" s="79"/>
      <c r="L424" s="79"/>
      <c r="M424" s="79"/>
      <c r="N424" s="79"/>
      <c r="O424" s="80"/>
    </row>
    <row r="425" spans="3:15" ht="15.75" customHeight="1" x14ac:dyDescent="0.25">
      <c r="C425" s="55">
        <f>VLOOKUP(D425,'NOC-Oc-Ca'!B$6:D$990,3,FALSE)</f>
        <v>14301</v>
      </c>
      <c r="D425" s="77" t="s">
        <v>712</v>
      </c>
      <c r="E425" s="77" t="s">
        <v>192</v>
      </c>
      <c r="F425" s="78" t="str">
        <f>VLOOKUP(D425,'NOC-Oc-Ca'!B$6:D$990,2,FALSE)</f>
        <v>Correspondence, publication and regulatory clerks</v>
      </c>
      <c r="G425" s="79"/>
      <c r="H425" s="79"/>
      <c r="I425" s="79"/>
      <c r="J425" s="79"/>
      <c r="K425" s="79"/>
      <c r="L425" s="79"/>
      <c r="M425" s="79"/>
      <c r="N425" s="79"/>
      <c r="O425" s="80"/>
    </row>
    <row r="426" spans="3:15" ht="15.75" customHeight="1" x14ac:dyDescent="0.25">
      <c r="C426" s="55">
        <f>VLOOKUP(D426,'NOC-Oc-Ca'!B$6:D$990,3,FALSE)</f>
        <v>14100</v>
      </c>
      <c r="D426" s="77" t="s">
        <v>715</v>
      </c>
      <c r="E426" s="77" t="s">
        <v>192</v>
      </c>
      <c r="F426" s="78" t="str">
        <f>VLOOKUP(D426,'NOC-Oc-Ca'!B$6:D$990,2,FALSE)</f>
        <v>General office support workers</v>
      </c>
      <c r="G426" s="79"/>
      <c r="H426" s="79"/>
      <c r="I426" s="79"/>
      <c r="J426" s="79"/>
      <c r="K426" s="79"/>
      <c r="L426" s="79"/>
      <c r="M426" s="79"/>
      <c r="N426" s="79"/>
      <c r="O426" s="80"/>
    </row>
    <row r="427" spans="3:15" ht="15.75" customHeight="1" x14ac:dyDescent="0.25">
      <c r="C427" s="55">
        <f>VLOOKUP(D427,'NOC-Oc-Ca'!B$6:D$990,3,FALSE)</f>
        <v>11100</v>
      </c>
      <c r="D427" s="77" t="s">
        <v>716</v>
      </c>
      <c r="E427" s="77" t="s">
        <v>192</v>
      </c>
      <c r="F427" s="78" t="str">
        <f>VLOOKUP(D427,'NOC-Oc-Ca'!B$6:D$990,2,FALSE)</f>
        <v>Financial auditors and accountants</v>
      </c>
      <c r="G427" s="79"/>
      <c r="H427" s="79"/>
      <c r="I427" s="79"/>
      <c r="J427" s="79"/>
      <c r="K427" s="79"/>
      <c r="L427" s="79"/>
      <c r="M427" s="79"/>
      <c r="N427" s="79"/>
      <c r="O427" s="80"/>
    </row>
    <row r="428" spans="3:15" ht="15.75" customHeight="1" x14ac:dyDescent="0.25">
      <c r="C428" s="55">
        <f>VLOOKUP(D428,'NOC-Oc-Ca'!B$6:D$990,3,FALSE)</f>
        <v>22111</v>
      </c>
      <c r="D428" s="77" t="s">
        <v>717</v>
      </c>
      <c r="E428" s="77" t="s">
        <v>192</v>
      </c>
      <c r="F428" s="78" t="str">
        <f>VLOOKUP(D428,'NOC-Oc-Ca'!B$6:D$990,2,FALSE)</f>
        <v>Agricultural and fish products inspectors</v>
      </c>
      <c r="G428" s="79"/>
      <c r="H428" s="79"/>
      <c r="I428" s="79"/>
      <c r="J428" s="79"/>
      <c r="K428" s="79"/>
      <c r="L428" s="79"/>
      <c r="M428" s="79"/>
      <c r="N428" s="79"/>
      <c r="O428" s="80"/>
    </row>
    <row r="429" spans="3:15" ht="15.75" customHeight="1" x14ac:dyDescent="0.25">
      <c r="C429" s="55">
        <f>VLOOKUP(D429,'NOC-Oc-Ca'!B$6:D$990,3,FALSE)</f>
        <v>22111</v>
      </c>
      <c r="D429" s="77" t="s">
        <v>718</v>
      </c>
      <c r="E429" s="77" t="s">
        <v>192</v>
      </c>
      <c r="F429" s="78" t="str">
        <f>VLOOKUP(D429,'NOC-Oc-Ca'!B$6:D$990,2,FALSE)</f>
        <v>Agricultural and fish products inspectors</v>
      </c>
      <c r="G429" s="79"/>
      <c r="H429" s="79"/>
      <c r="I429" s="79"/>
      <c r="J429" s="79"/>
      <c r="K429" s="79"/>
      <c r="L429" s="79"/>
      <c r="M429" s="79"/>
      <c r="N429" s="79"/>
      <c r="O429" s="80"/>
    </row>
    <row r="430" spans="3:15" ht="15.75" customHeight="1" x14ac:dyDescent="0.25">
      <c r="C430" s="55">
        <f>VLOOKUP(D430,'NOC-Oc-Ca'!B$6:D$990,3,FALSE)</f>
        <v>22111</v>
      </c>
      <c r="D430" s="77" t="s">
        <v>719</v>
      </c>
      <c r="E430" s="77" t="s">
        <v>192</v>
      </c>
      <c r="F430" s="78" t="str">
        <f>VLOOKUP(D430,'NOC-Oc-Ca'!B$6:D$990,2,FALSE)</f>
        <v>Agricultural and fish products inspectors</v>
      </c>
      <c r="G430" s="79"/>
      <c r="H430" s="79"/>
      <c r="I430" s="79"/>
      <c r="J430" s="79"/>
      <c r="K430" s="79"/>
      <c r="L430" s="79"/>
      <c r="M430" s="79"/>
      <c r="N430" s="79"/>
      <c r="O430" s="80"/>
    </row>
    <row r="431" spans="3:15" ht="15.75" customHeight="1" x14ac:dyDescent="0.25">
      <c r="C431" s="55">
        <f>VLOOKUP(D431,'NOC-Oc-Ca'!B$6:D$990,3,FALSE)</f>
        <v>14100</v>
      </c>
      <c r="D431" s="77" t="s">
        <v>720</v>
      </c>
      <c r="E431" s="77" t="s">
        <v>192</v>
      </c>
      <c r="F431" s="78" t="str">
        <f>VLOOKUP(D431,'NOC-Oc-Ca'!B$6:D$990,2,FALSE)</f>
        <v>General office support workers</v>
      </c>
      <c r="G431" s="79"/>
      <c r="H431" s="79"/>
      <c r="I431" s="79"/>
      <c r="J431" s="79"/>
      <c r="K431" s="79"/>
      <c r="L431" s="79"/>
      <c r="M431" s="79"/>
      <c r="N431" s="79"/>
      <c r="O431" s="80"/>
    </row>
    <row r="432" spans="3:15" ht="15.75" customHeight="1" x14ac:dyDescent="0.25">
      <c r="C432" s="55">
        <f>VLOOKUP(D432,'NOC-Oc-Ca'!B$6:D$990,3,FALSE)</f>
        <v>22231</v>
      </c>
      <c r="D432" s="77" t="s">
        <v>721</v>
      </c>
      <c r="E432" s="77" t="s">
        <v>192</v>
      </c>
      <c r="F432" s="78" t="str">
        <f>VLOOKUP(D432,'NOC-Oc-Ca'!B$6:D$990,2,FALSE)</f>
        <v>Engineering inspectors and regulatory officers</v>
      </c>
      <c r="G432" s="79"/>
      <c r="H432" s="79"/>
      <c r="I432" s="79"/>
      <c r="J432" s="79"/>
      <c r="K432" s="79"/>
      <c r="L432" s="79"/>
      <c r="M432" s="79"/>
      <c r="N432" s="79"/>
      <c r="O432" s="80"/>
    </row>
    <row r="433" spans="3:15" ht="15.75" customHeight="1" x14ac:dyDescent="0.25">
      <c r="C433" s="55">
        <f>VLOOKUP(D433,'NOC-Oc-Ca'!B$6:D$990,3,FALSE)</f>
        <v>22111</v>
      </c>
      <c r="D433" s="77" t="s">
        <v>722</v>
      </c>
      <c r="E433" s="77" t="s">
        <v>192</v>
      </c>
      <c r="F433" s="78" t="str">
        <f>VLOOKUP(D433,'NOC-Oc-Ca'!B$6:D$990,2,FALSE)</f>
        <v>Agricultural and fish products inspectors</v>
      </c>
      <c r="G433" s="79"/>
      <c r="H433" s="79"/>
      <c r="I433" s="79"/>
      <c r="J433" s="79"/>
      <c r="K433" s="79"/>
      <c r="L433" s="79"/>
      <c r="M433" s="79"/>
      <c r="N433" s="79"/>
      <c r="O433" s="80"/>
    </row>
    <row r="434" spans="3:15" ht="15.75" customHeight="1" x14ac:dyDescent="0.25">
      <c r="C434" s="55">
        <f>VLOOKUP(D434,'NOC-Oc-Ca'!B$6:D$990,3,FALSE)</f>
        <v>22231</v>
      </c>
      <c r="D434" s="77" t="s">
        <v>723</v>
      </c>
      <c r="E434" s="77" t="s">
        <v>192</v>
      </c>
      <c r="F434" s="78" t="str">
        <f>VLOOKUP(D434,'NOC-Oc-Ca'!B$6:D$990,2,FALSE)</f>
        <v>Engineering inspectors and regulatory officers</v>
      </c>
      <c r="G434" s="79"/>
      <c r="H434" s="79"/>
      <c r="I434" s="79"/>
      <c r="J434" s="79"/>
      <c r="K434" s="79"/>
      <c r="L434" s="79"/>
      <c r="M434" s="79"/>
      <c r="N434" s="79"/>
      <c r="O434" s="80"/>
    </row>
    <row r="435" spans="3:15" ht="15.75" customHeight="1" x14ac:dyDescent="0.25">
      <c r="C435" s="55">
        <f>VLOOKUP(D435,'NOC-Oc-Ca'!B$6:D$990,3,FALSE)</f>
        <v>22111</v>
      </c>
      <c r="D435" s="77" t="s">
        <v>724</v>
      </c>
      <c r="E435" s="77" t="s">
        <v>192</v>
      </c>
      <c r="F435" s="78" t="str">
        <f>VLOOKUP(D435,'NOC-Oc-Ca'!B$6:D$990,2,FALSE)</f>
        <v>Agricultural and fish products inspectors</v>
      </c>
      <c r="G435" s="79"/>
      <c r="H435" s="79"/>
      <c r="I435" s="79"/>
      <c r="J435" s="79"/>
      <c r="K435" s="79"/>
      <c r="L435" s="79"/>
      <c r="M435" s="79"/>
      <c r="N435" s="79"/>
      <c r="O435" s="80"/>
    </row>
    <row r="436" spans="3:15" ht="15.75" customHeight="1" x14ac:dyDescent="0.25">
      <c r="C436" s="55">
        <f>VLOOKUP(D436,'NOC-Oc-Ca'!B$6:D$990,3,FALSE)</f>
        <v>14301</v>
      </c>
      <c r="D436" s="77" t="s">
        <v>725</v>
      </c>
      <c r="E436" s="77" t="s">
        <v>192</v>
      </c>
      <c r="F436" s="78" t="str">
        <f>VLOOKUP(D436,'NOC-Oc-Ca'!B$6:D$990,2,FALSE)</f>
        <v>Correspondence, publication and regulatory clerks</v>
      </c>
      <c r="G436" s="79"/>
      <c r="H436" s="79"/>
      <c r="I436" s="79"/>
      <c r="J436" s="79"/>
      <c r="K436" s="79"/>
      <c r="L436" s="79"/>
      <c r="M436" s="79"/>
      <c r="N436" s="79"/>
      <c r="O436" s="80"/>
    </row>
    <row r="437" spans="3:15" ht="15.75" customHeight="1" x14ac:dyDescent="0.25">
      <c r="C437" s="55">
        <f>VLOOKUP(D437,'NOC-Oc-Ca'!B$6:D$990,3,FALSE)</f>
        <v>14301</v>
      </c>
      <c r="D437" s="77" t="s">
        <v>726</v>
      </c>
      <c r="E437" s="77" t="s">
        <v>192</v>
      </c>
      <c r="F437" s="78" t="str">
        <f>VLOOKUP(D437,'NOC-Oc-Ca'!B$6:D$990,2,FALSE)</f>
        <v>Correspondence, publication and regulatory clerks</v>
      </c>
      <c r="G437" s="79"/>
      <c r="H437" s="79"/>
      <c r="I437" s="79"/>
      <c r="J437" s="79"/>
      <c r="K437" s="79"/>
      <c r="L437" s="79"/>
      <c r="M437" s="79"/>
      <c r="N437" s="79"/>
      <c r="O437" s="80"/>
    </row>
    <row r="438" spans="3:15" ht="15.75" customHeight="1" x14ac:dyDescent="0.25">
      <c r="C438" s="55">
        <f>VLOOKUP(D438,'NOC-Oc-Ca'!B$6:D$990,3,FALSE)</f>
        <v>14100</v>
      </c>
      <c r="D438" s="77" t="s">
        <v>727</v>
      </c>
      <c r="E438" s="77" t="s">
        <v>192</v>
      </c>
      <c r="F438" s="78" t="str">
        <f>VLOOKUP(D438,'NOC-Oc-Ca'!B$6:D$990,2,FALSE)</f>
        <v>General office support workers</v>
      </c>
      <c r="G438" s="79"/>
      <c r="H438" s="79"/>
      <c r="I438" s="79"/>
      <c r="J438" s="79"/>
      <c r="K438" s="79"/>
      <c r="L438" s="79"/>
      <c r="M438" s="79"/>
      <c r="N438" s="79"/>
      <c r="O438" s="80"/>
    </row>
    <row r="439" spans="3:15" ht="15.75" customHeight="1" x14ac:dyDescent="0.25">
      <c r="C439" s="55">
        <f>VLOOKUP(D439,'NOC-Oc-Ca'!B$6:D$990,3,FALSE)</f>
        <v>51122</v>
      </c>
      <c r="D439" s="77" t="s">
        <v>728</v>
      </c>
      <c r="E439" s="77" t="s">
        <v>192</v>
      </c>
      <c r="F439" s="78" t="str">
        <f>VLOOKUP(D439,'NOC-Oc-Ca'!B$6:D$990,2,FALSE)</f>
        <v>Musicians and singers</v>
      </c>
      <c r="G439" s="79"/>
      <c r="H439" s="79"/>
      <c r="I439" s="79"/>
      <c r="J439" s="79"/>
      <c r="K439" s="79"/>
      <c r="L439" s="79"/>
      <c r="M439" s="79"/>
      <c r="N439" s="79"/>
      <c r="O439" s="80"/>
    </row>
    <row r="440" spans="3:15" ht="15.75" customHeight="1" x14ac:dyDescent="0.25">
      <c r="C440" s="55">
        <f>VLOOKUP(D440,'NOC-Oc-Ca'!B$6:D$990,3,FALSE)</f>
        <v>41409</v>
      </c>
      <c r="D440" s="77" t="s">
        <v>729</v>
      </c>
      <c r="E440" s="77" t="s">
        <v>202</v>
      </c>
      <c r="F440" s="78" t="str">
        <f>VLOOKUP(D440,'NOC-Oc-Ca'!B$6:D$990,2,FALSE)</f>
        <v>Other professional occupations in social science</v>
      </c>
      <c r="G440" s="79"/>
      <c r="H440" s="79"/>
      <c r="I440" s="79"/>
      <c r="J440" s="79"/>
      <c r="K440" s="79"/>
      <c r="L440" s="79"/>
      <c r="M440" s="79"/>
      <c r="N440" s="79"/>
      <c r="O440" s="80"/>
    </row>
    <row r="441" spans="3:15" ht="15.75" customHeight="1" x14ac:dyDescent="0.25">
      <c r="C441" s="55">
        <f>VLOOKUP(D441,'NOC-Oc-Ca'!B$6:D$990,3,FALSE)</f>
        <v>41409</v>
      </c>
      <c r="D441" s="77" t="s">
        <v>730</v>
      </c>
      <c r="E441" s="77" t="s">
        <v>202</v>
      </c>
      <c r="F441" s="78" t="str">
        <f>VLOOKUP(D441,'NOC-Oc-Ca'!B$6:D$990,2,FALSE)</f>
        <v>Other professional occupations in social science</v>
      </c>
      <c r="G441" s="79"/>
      <c r="H441" s="79"/>
      <c r="I441" s="79"/>
      <c r="J441" s="79"/>
      <c r="K441" s="79"/>
      <c r="L441" s="79"/>
      <c r="M441" s="79"/>
      <c r="N441" s="79"/>
      <c r="O441" s="80"/>
    </row>
    <row r="442" spans="3:15" ht="15.75" customHeight="1" x14ac:dyDescent="0.25">
      <c r="C442" s="55">
        <f>VLOOKUP(D442,'NOC-Oc-Ca'!B$6:D$990,3,FALSE)</f>
        <v>41400</v>
      </c>
      <c r="D442" s="77" t="s">
        <v>731</v>
      </c>
      <c r="E442" s="77" t="s">
        <v>202</v>
      </c>
      <c r="F442" s="78" t="str">
        <f>VLOOKUP(D442,'NOC-Oc-Ca'!B$6:D$990,2,FALSE)</f>
        <v>Natural and applied science policy researchers, consultants and program officers</v>
      </c>
      <c r="G442" s="79"/>
      <c r="H442" s="79"/>
      <c r="I442" s="79"/>
      <c r="J442" s="79"/>
      <c r="K442" s="79"/>
      <c r="L442" s="79"/>
      <c r="M442" s="79"/>
      <c r="N442" s="79"/>
      <c r="O442" s="80"/>
    </row>
    <row r="443" spans="3:15" ht="15.75" customHeight="1" x14ac:dyDescent="0.25">
      <c r="C443" s="55">
        <f>VLOOKUP(D443,'NOC-Oc-Ca'!B$6:D$990,3,FALSE)</f>
        <v>41409</v>
      </c>
      <c r="D443" s="77" t="s">
        <v>732</v>
      </c>
      <c r="E443" s="77" t="s">
        <v>202</v>
      </c>
      <c r="F443" s="78" t="str">
        <f>VLOOKUP(D443,'NOC-Oc-Ca'!B$6:D$990,2,FALSE)</f>
        <v>Other professional occupations in social science</v>
      </c>
      <c r="G443" s="79"/>
      <c r="H443" s="79"/>
      <c r="I443" s="79"/>
      <c r="J443" s="79"/>
      <c r="K443" s="79"/>
      <c r="L443" s="79"/>
      <c r="M443" s="79"/>
      <c r="N443" s="79"/>
      <c r="O443" s="80"/>
    </row>
    <row r="444" spans="3:15" ht="15.75" customHeight="1" x14ac:dyDescent="0.25">
      <c r="C444" s="55">
        <f>VLOOKUP(D444,'NOC-Oc-Ca'!B$6:D$990,3,FALSE)</f>
        <v>41409</v>
      </c>
      <c r="D444" s="77" t="s">
        <v>733</v>
      </c>
      <c r="E444" s="77" t="s">
        <v>202</v>
      </c>
      <c r="F444" s="78" t="str">
        <f>VLOOKUP(D444,'NOC-Oc-Ca'!B$6:D$990,2,FALSE)</f>
        <v>Other professional occupations in social science</v>
      </c>
      <c r="G444" s="79"/>
      <c r="H444" s="79"/>
      <c r="I444" s="79"/>
      <c r="J444" s="79"/>
      <c r="K444" s="79"/>
      <c r="L444" s="79"/>
      <c r="M444" s="79"/>
      <c r="N444" s="79"/>
      <c r="O444" s="80"/>
    </row>
    <row r="445" spans="3:15" ht="15.75" customHeight="1" x14ac:dyDescent="0.25">
      <c r="C445" s="55">
        <f>VLOOKUP(D445,'NOC-Oc-Ca'!B$6:D$990,3,FALSE)</f>
        <v>41409</v>
      </c>
      <c r="D445" s="77" t="s">
        <v>734</v>
      </c>
      <c r="E445" s="77" t="s">
        <v>202</v>
      </c>
      <c r="F445" s="78" t="str">
        <f>VLOOKUP(D445,'NOC-Oc-Ca'!B$6:D$990,2,FALSE)</f>
        <v>Other professional occupations in social science</v>
      </c>
      <c r="G445" s="79"/>
      <c r="H445" s="79"/>
      <c r="I445" s="79"/>
      <c r="J445" s="79"/>
      <c r="K445" s="79"/>
      <c r="L445" s="79"/>
      <c r="M445" s="79"/>
      <c r="N445" s="79"/>
      <c r="O445" s="80"/>
    </row>
    <row r="446" spans="3:15" ht="15.75" customHeight="1" x14ac:dyDescent="0.25">
      <c r="C446" s="55">
        <f>VLOOKUP(D446,'NOC-Oc-Ca'!B$6:D$990,3,FALSE)</f>
        <v>41400</v>
      </c>
      <c r="D446" s="77" t="s">
        <v>735</v>
      </c>
      <c r="E446" s="77" t="s">
        <v>202</v>
      </c>
      <c r="F446" s="78" t="str">
        <f>VLOOKUP(D446,'NOC-Oc-Ca'!B$6:D$990,2,FALSE)</f>
        <v>Natural and applied science policy researchers, consultants and program officers</v>
      </c>
      <c r="G446" s="79"/>
      <c r="H446" s="79"/>
      <c r="I446" s="79"/>
      <c r="J446" s="79"/>
      <c r="K446" s="79"/>
      <c r="L446" s="79"/>
      <c r="M446" s="79"/>
      <c r="N446" s="79"/>
      <c r="O446" s="80"/>
    </row>
    <row r="447" spans="3:15" ht="15.75" customHeight="1" x14ac:dyDescent="0.25">
      <c r="C447" s="55">
        <f>VLOOKUP(D447,'NOC-Oc-Ca'!B$6:D$990,3,FALSE)</f>
        <v>41409</v>
      </c>
      <c r="D447" s="77" t="s">
        <v>736</v>
      </c>
      <c r="E447" s="77" t="s">
        <v>202</v>
      </c>
      <c r="F447" s="78" t="str">
        <f>VLOOKUP(D447,'NOC-Oc-Ca'!B$6:D$990,2,FALSE)</f>
        <v>Other professional occupations in social science</v>
      </c>
      <c r="G447" s="79"/>
      <c r="H447" s="79"/>
      <c r="I447" s="79"/>
      <c r="J447" s="79"/>
      <c r="K447" s="79"/>
      <c r="L447" s="79"/>
      <c r="M447" s="79"/>
      <c r="N447" s="79"/>
      <c r="O447" s="80"/>
    </row>
    <row r="448" spans="3:15" ht="15.75" customHeight="1" x14ac:dyDescent="0.25">
      <c r="C448" s="55">
        <f>VLOOKUP(D448,'NOC-Oc-Ca'!B$6:D$990,3,FALSE)</f>
        <v>41400</v>
      </c>
      <c r="D448" s="77" t="s">
        <v>737</v>
      </c>
      <c r="E448" s="77" t="s">
        <v>202</v>
      </c>
      <c r="F448" s="78" t="str">
        <f>VLOOKUP(D448,'NOC-Oc-Ca'!B$6:D$990,2,FALSE)</f>
        <v>Natural and applied science policy researchers, consultants and program officers</v>
      </c>
      <c r="G448" s="79"/>
      <c r="H448" s="79"/>
      <c r="I448" s="79"/>
      <c r="J448" s="79"/>
      <c r="K448" s="79"/>
      <c r="L448" s="79"/>
      <c r="M448" s="79"/>
      <c r="N448" s="79"/>
      <c r="O448" s="80"/>
    </row>
    <row r="449" spans="3:15" ht="15.75" customHeight="1" x14ac:dyDescent="0.25">
      <c r="C449" s="55">
        <f>VLOOKUP(D449,'NOC-Oc-Ca'!B$6:D$990,3,FALSE)</f>
        <v>41409</v>
      </c>
      <c r="D449" s="77" t="s">
        <v>738</v>
      </c>
      <c r="E449" s="77" t="s">
        <v>202</v>
      </c>
      <c r="F449" s="78" t="str">
        <f>VLOOKUP(D449,'NOC-Oc-Ca'!B$6:D$990,2,FALSE)</f>
        <v>Other professional occupations in social science</v>
      </c>
      <c r="G449" s="79"/>
      <c r="H449" s="79"/>
      <c r="I449" s="79"/>
      <c r="J449" s="79"/>
      <c r="K449" s="79"/>
      <c r="L449" s="79"/>
      <c r="M449" s="79"/>
      <c r="N449" s="79"/>
      <c r="O449" s="80"/>
    </row>
    <row r="450" spans="3:15" ht="15.75" customHeight="1" x14ac:dyDescent="0.25">
      <c r="C450" s="55">
        <f>VLOOKUP(D450,'NOC-Oc-Ca'!B$6:D$990,3,FALSE)</f>
        <v>41409</v>
      </c>
      <c r="D450" s="77" t="s">
        <v>739</v>
      </c>
      <c r="E450" s="77" t="s">
        <v>202</v>
      </c>
      <c r="F450" s="78" t="str">
        <f>VLOOKUP(D450,'NOC-Oc-Ca'!B$6:D$990,2,FALSE)</f>
        <v>Other professional occupations in social science</v>
      </c>
      <c r="G450" s="79"/>
      <c r="H450" s="79"/>
      <c r="I450" s="79"/>
      <c r="J450" s="79"/>
      <c r="K450" s="79"/>
      <c r="L450" s="79"/>
      <c r="M450" s="79"/>
      <c r="N450" s="79"/>
      <c r="O450" s="80"/>
    </row>
    <row r="451" spans="3:15" ht="15.75" customHeight="1" x14ac:dyDescent="0.25">
      <c r="C451" s="55">
        <f>VLOOKUP(D451,'NOC-Oc-Ca'!B$6:D$990,3,FALSE)</f>
        <v>41400</v>
      </c>
      <c r="D451" s="77" t="s">
        <v>740</v>
      </c>
      <c r="E451" s="77" t="s">
        <v>202</v>
      </c>
      <c r="F451" s="78" t="str">
        <f>VLOOKUP(D451,'NOC-Oc-Ca'!B$6:D$990,2,FALSE)</f>
        <v>Natural and applied science policy researchers, consultants and program officers</v>
      </c>
      <c r="G451" s="79"/>
      <c r="H451" s="79"/>
      <c r="I451" s="79"/>
      <c r="J451" s="79"/>
      <c r="K451" s="79"/>
      <c r="L451" s="79"/>
      <c r="M451" s="79"/>
      <c r="N451" s="79"/>
      <c r="O451" s="80"/>
    </row>
    <row r="452" spans="3:15" ht="15.75" customHeight="1" x14ac:dyDescent="0.25">
      <c r="C452" s="55">
        <f>VLOOKUP(D452,'NOC-Oc-Ca'!B$6:D$990,3,FALSE)</f>
        <v>41409</v>
      </c>
      <c r="D452" s="77" t="s">
        <v>741</v>
      </c>
      <c r="E452" s="77" t="s">
        <v>202</v>
      </c>
      <c r="F452" s="78" t="str">
        <f>VLOOKUP(D452,'NOC-Oc-Ca'!B$6:D$990,2,FALSE)</f>
        <v>Other professional occupations in social science</v>
      </c>
      <c r="G452" s="79"/>
      <c r="H452" s="79"/>
      <c r="I452" s="79"/>
      <c r="J452" s="79"/>
      <c r="K452" s="79"/>
      <c r="L452" s="79"/>
      <c r="M452" s="79"/>
      <c r="N452" s="79"/>
      <c r="O452" s="80"/>
    </row>
    <row r="453" spans="3:15" ht="15.75" customHeight="1" x14ac:dyDescent="0.25">
      <c r="C453" s="55">
        <f>VLOOKUP(D453,'NOC-Oc-Ca'!B$6:D$990,3,FALSE)</f>
        <v>21210</v>
      </c>
      <c r="D453" s="77" t="s">
        <v>742</v>
      </c>
      <c r="E453" s="77" t="s">
        <v>189</v>
      </c>
      <c r="F453" s="78" t="str">
        <f>VLOOKUP(D453,'NOC-Oc-Ca'!B$6:D$990,2,FALSE)</f>
        <v>Mathematicians, statisticians and actuaries</v>
      </c>
      <c r="G453" s="79"/>
      <c r="H453" s="79"/>
      <c r="I453" s="79"/>
      <c r="J453" s="79"/>
      <c r="K453" s="79"/>
      <c r="L453" s="79"/>
      <c r="M453" s="79"/>
      <c r="N453" s="79"/>
      <c r="O453" s="80"/>
    </row>
    <row r="454" spans="3:15" ht="15.75" customHeight="1" x14ac:dyDescent="0.25">
      <c r="C454" s="55">
        <f>VLOOKUP(D454,'NOC-Oc-Ca'!B$6:D$990,3,FALSE)</f>
        <v>31301</v>
      </c>
      <c r="D454" s="77" t="s">
        <v>743</v>
      </c>
      <c r="E454" s="77" t="s">
        <v>189</v>
      </c>
      <c r="F454" s="78" t="str">
        <f>VLOOKUP(D454,'NOC-Oc-Ca'!B$6:D$990,2,FALSE)</f>
        <v>Registered nurses and registered psychiatric nurses</v>
      </c>
      <c r="G454" s="79"/>
      <c r="H454" s="79"/>
      <c r="I454" s="79"/>
      <c r="J454" s="79"/>
      <c r="K454" s="79"/>
      <c r="L454" s="79"/>
      <c r="M454" s="79"/>
      <c r="N454" s="79"/>
      <c r="O454" s="80"/>
    </row>
    <row r="455" spans="3:15" ht="15.75" customHeight="1" x14ac:dyDescent="0.25">
      <c r="C455" s="55">
        <f>VLOOKUP(D455,'NOC-Oc-Ca'!B$6:D$990,3,FALSE)</f>
        <v>21230</v>
      </c>
      <c r="D455" s="77" t="s">
        <v>744</v>
      </c>
      <c r="E455" s="77" t="s">
        <v>189</v>
      </c>
      <c r="F455" s="78" t="str">
        <f>VLOOKUP(D455,'NOC-Oc-Ca'!B$6:D$990,2,FALSE)</f>
        <v>Computer systems developers and programmers</v>
      </c>
      <c r="G455" s="79"/>
      <c r="H455" s="79"/>
      <c r="I455" s="79"/>
      <c r="J455" s="79"/>
      <c r="K455" s="79"/>
      <c r="L455" s="79"/>
      <c r="M455" s="79"/>
      <c r="N455" s="79"/>
      <c r="O455" s="80"/>
    </row>
    <row r="456" spans="3:15" ht="15.75" customHeight="1" x14ac:dyDescent="0.25">
      <c r="C456" s="55">
        <f>VLOOKUP(D456,'NOC-Oc-Ca'!B$6:D$990,3,FALSE)</f>
        <v>21223</v>
      </c>
      <c r="D456" s="77" t="s">
        <v>745</v>
      </c>
      <c r="E456" s="77" t="s">
        <v>189</v>
      </c>
      <c r="F456" s="78" t="str">
        <f>VLOOKUP(D456,'NOC-Oc-Ca'!B$6:D$990,2,FALSE)</f>
        <v>Database analysts and data administrators</v>
      </c>
      <c r="G456" s="79"/>
      <c r="H456" s="79"/>
      <c r="I456" s="79"/>
      <c r="J456" s="79"/>
      <c r="K456" s="79"/>
      <c r="L456" s="79"/>
      <c r="M456" s="79"/>
      <c r="N456" s="79"/>
      <c r="O456" s="80"/>
    </row>
    <row r="457" spans="3:15" ht="15.75" customHeight="1" x14ac:dyDescent="0.25">
      <c r="C457" s="55">
        <f>VLOOKUP(D457,'NOC-Oc-Ca'!B$6:D$990,3,FALSE)</f>
        <v>21223</v>
      </c>
      <c r="D457" s="77" t="s">
        <v>746</v>
      </c>
      <c r="E457" s="77" t="s">
        <v>189</v>
      </c>
      <c r="F457" s="78" t="str">
        <f>VLOOKUP(D457,'NOC-Oc-Ca'!B$6:D$990,2,FALSE)</f>
        <v>Database analysts and data administrators</v>
      </c>
      <c r="G457" s="79"/>
      <c r="H457" s="79"/>
      <c r="I457" s="79"/>
      <c r="J457" s="79"/>
      <c r="K457" s="79"/>
      <c r="L457" s="79"/>
      <c r="M457" s="79"/>
      <c r="N457" s="79"/>
      <c r="O457" s="80"/>
    </row>
    <row r="458" spans="3:15" ht="15.75" customHeight="1" x14ac:dyDescent="0.25">
      <c r="C458" s="55">
        <f>VLOOKUP(D458,'NOC-Oc-Ca'!B$6:D$990,3,FALSE)</f>
        <v>41401</v>
      </c>
      <c r="D458" s="77" t="s">
        <v>747</v>
      </c>
      <c r="E458" s="77" t="s">
        <v>189</v>
      </c>
      <c r="F458" s="78" t="str">
        <f>VLOOKUP(D458,'NOC-Oc-Ca'!B$6:D$990,2,FALSE)</f>
        <v>Economists and economic policy researchers and analysts</v>
      </c>
      <c r="G458" s="79"/>
      <c r="H458" s="79"/>
      <c r="I458" s="79"/>
      <c r="J458" s="79"/>
      <c r="K458" s="79"/>
      <c r="L458" s="79"/>
      <c r="M458" s="79"/>
      <c r="N458" s="79"/>
      <c r="O458" s="80"/>
    </row>
    <row r="459" spans="3:15" ht="15.75" customHeight="1" x14ac:dyDescent="0.25">
      <c r="C459" s="55">
        <f>VLOOKUP(D459,'NOC-Oc-Ca'!B$6:D$990,3,FALSE)</f>
        <v>41405</v>
      </c>
      <c r="D459" s="77" t="s">
        <v>748</v>
      </c>
      <c r="E459" s="77" t="s">
        <v>189</v>
      </c>
      <c r="F459" s="78" t="str">
        <f>VLOOKUP(D459,'NOC-Oc-Ca'!B$6:D$990,2,FALSE)</f>
        <v>Education policy researchers, consultants and program officers</v>
      </c>
      <c r="G459" s="79"/>
      <c r="H459" s="79"/>
      <c r="I459" s="79"/>
      <c r="J459" s="79"/>
      <c r="K459" s="79"/>
      <c r="L459" s="79"/>
      <c r="M459" s="79"/>
      <c r="N459" s="79"/>
      <c r="O459" s="80"/>
    </row>
    <row r="460" spans="3:15" ht="15.75" customHeight="1" x14ac:dyDescent="0.25">
      <c r="C460" s="55">
        <f>VLOOKUP(D460,'NOC-Oc-Ca'!B$6:D$990,3,FALSE)</f>
        <v>53123</v>
      </c>
      <c r="D460" s="77" t="s">
        <v>749</v>
      </c>
      <c r="E460" s="77" t="s">
        <v>189</v>
      </c>
      <c r="F460" s="78" t="str">
        <f>VLOOKUP(D460,'NOC-Oc-Ca'!B$6:D$990,2,FALSE)</f>
        <v>Theatre, fashion, exhibit and other creative designers</v>
      </c>
      <c r="G460" s="79"/>
      <c r="H460" s="79"/>
      <c r="I460" s="79"/>
      <c r="J460" s="79"/>
      <c r="K460" s="79"/>
      <c r="L460" s="79"/>
      <c r="M460" s="79"/>
      <c r="N460" s="79"/>
      <c r="O460" s="80"/>
    </row>
    <row r="461" spans="3:15" ht="15.75" customHeight="1" x14ac:dyDescent="0.25">
      <c r="C461" s="55">
        <f>VLOOKUP(D461,'NOC-Oc-Ca'!B$6:D$990,3,FALSE)</f>
        <v>53123</v>
      </c>
      <c r="D461" s="77" t="s">
        <v>750</v>
      </c>
      <c r="E461" s="77" t="s">
        <v>189</v>
      </c>
      <c r="F461" s="78" t="str">
        <f>VLOOKUP(D461,'NOC-Oc-Ca'!B$6:D$990,2,FALSE)</f>
        <v>Theatre, fashion, exhibit and other creative designers</v>
      </c>
      <c r="G461" s="79"/>
      <c r="H461" s="79"/>
      <c r="I461" s="79"/>
      <c r="J461" s="79"/>
      <c r="K461" s="79"/>
      <c r="L461" s="79"/>
      <c r="M461" s="79"/>
      <c r="N461" s="79"/>
      <c r="O461" s="80"/>
    </row>
    <row r="462" spans="3:15" ht="15.75" customHeight="1" x14ac:dyDescent="0.25">
      <c r="C462" s="55">
        <f>VLOOKUP(D462,'NOC-Oc-Ca'!B$6:D$990,3,FALSE)</f>
        <v>41404</v>
      </c>
      <c r="D462" s="77" t="s">
        <v>751</v>
      </c>
      <c r="E462" s="77" t="s">
        <v>189</v>
      </c>
      <c r="F462" s="78" t="str">
        <f>VLOOKUP(D462,'NOC-Oc-Ca'!B$6:D$990,2,FALSE)</f>
        <v>Health policy researchers, consultants and program officers</v>
      </c>
      <c r="G462" s="79"/>
      <c r="H462" s="79"/>
      <c r="I462" s="79"/>
      <c r="J462" s="79"/>
      <c r="K462" s="79"/>
      <c r="L462" s="79"/>
      <c r="M462" s="79"/>
      <c r="N462" s="79"/>
      <c r="O462" s="80"/>
    </row>
    <row r="463" spans="3:15" ht="15.75" customHeight="1" x14ac:dyDescent="0.25">
      <c r="C463" s="55">
        <f>VLOOKUP(D463,'NOC-Oc-Ca'!B$6:D$990,3,FALSE)</f>
        <v>31120</v>
      </c>
      <c r="D463" s="77" t="s">
        <v>752</v>
      </c>
      <c r="E463" s="77" t="s">
        <v>189</v>
      </c>
      <c r="F463" s="78" t="str">
        <f>VLOOKUP(D463,'NOC-Oc-Ca'!B$6:D$990,2,FALSE)</f>
        <v>Pharmacists</v>
      </c>
      <c r="G463" s="79"/>
      <c r="H463" s="79"/>
      <c r="I463" s="79"/>
      <c r="J463" s="79"/>
      <c r="K463" s="79"/>
      <c r="L463" s="79"/>
      <c r="M463" s="79"/>
      <c r="N463" s="79"/>
      <c r="O463" s="80"/>
    </row>
    <row r="464" spans="3:15" ht="15.75" customHeight="1" x14ac:dyDescent="0.25">
      <c r="C464" s="55">
        <f>VLOOKUP(D464,'NOC-Oc-Ca'!B$6:D$990,3,FALSE)</f>
        <v>21221</v>
      </c>
      <c r="D464" s="77" t="s">
        <v>753</v>
      </c>
      <c r="E464" s="77" t="s">
        <v>189</v>
      </c>
      <c r="F464" s="78" t="str">
        <f>VLOOKUP(D464,'NOC-Oc-Ca'!B$6:D$990,2,FALSE)</f>
        <v>Business systems specialists</v>
      </c>
      <c r="G464" s="79"/>
      <c r="H464" s="79"/>
      <c r="I464" s="79"/>
      <c r="J464" s="79"/>
      <c r="K464" s="79"/>
      <c r="L464" s="79"/>
      <c r="M464" s="79"/>
      <c r="N464" s="79"/>
      <c r="O464" s="80"/>
    </row>
    <row r="465" spans="3:15" ht="15.75" customHeight="1" x14ac:dyDescent="0.25">
      <c r="C465" s="55">
        <f>VLOOKUP(D465,'NOC-Oc-Ca'!B$6:D$990,3,FALSE)</f>
        <v>21222</v>
      </c>
      <c r="D465" s="77" t="s">
        <v>754</v>
      </c>
      <c r="E465" s="77" t="s">
        <v>189</v>
      </c>
      <c r="F465" s="78" t="str">
        <f>VLOOKUP(D465,'NOC-Oc-Ca'!B$6:D$990,2,FALSE)</f>
        <v>Information systems specialists</v>
      </c>
      <c r="G465" s="79"/>
      <c r="H465" s="79"/>
      <c r="I465" s="79"/>
      <c r="J465" s="79"/>
      <c r="K465" s="79"/>
      <c r="L465" s="79"/>
      <c r="M465" s="79"/>
      <c r="N465" s="79"/>
      <c r="O465" s="80"/>
    </row>
    <row r="466" spans="3:15" ht="15.75" customHeight="1" x14ac:dyDescent="0.25">
      <c r="C466" s="55">
        <f>VLOOKUP(D466,'NOC-Oc-Ca'!B$6:D$990,3,FALSE)</f>
        <v>21232</v>
      </c>
      <c r="D466" s="77" t="s">
        <v>755</v>
      </c>
      <c r="E466" s="77" t="s">
        <v>189</v>
      </c>
      <c r="F466" s="78" t="str">
        <f>VLOOKUP(D466,'NOC-Oc-Ca'!B$6:D$990,2,FALSE)</f>
        <v>Software developers and programmers</v>
      </c>
      <c r="G466" s="79"/>
      <c r="H466" s="79"/>
      <c r="I466" s="79"/>
      <c r="J466" s="79"/>
      <c r="K466" s="79"/>
      <c r="L466" s="79"/>
      <c r="M466" s="79"/>
      <c r="N466" s="79"/>
      <c r="O466" s="80"/>
    </row>
    <row r="467" spans="3:15" ht="15.75" customHeight="1" x14ac:dyDescent="0.25">
      <c r="C467" s="55">
        <f>VLOOKUP(D467,'NOC-Oc-Ca'!B$6:D$990,3,FALSE)</f>
        <v>21210</v>
      </c>
      <c r="D467" s="77" t="s">
        <v>756</v>
      </c>
      <c r="E467" s="77" t="s">
        <v>189</v>
      </c>
      <c r="F467" s="78" t="str">
        <f>VLOOKUP(D467,'NOC-Oc-Ca'!B$6:D$990,2,FALSE)</f>
        <v>Mathematicians, statisticians and actuaries</v>
      </c>
      <c r="G467" s="79"/>
      <c r="H467" s="79"/>
      <c r="I467" s="79"/>
      <c r="J467" s="79"/>
      <c r="K467" s="79"/>
      <c r="L467" s="79"/>
      <c r="M467" s="79"/>
      <c r="N467" s="79"/>
      <c r="O467" s="80"/>
    </row>
    <row r="468" spans="3:15" ht="15.75" customHeight="1" x14ac:dyDescent="0.25">
      <c r="C468" s="55">
        <f>VLOOKUP(D468,'NOC-Oc-Ca'!B$6:D$990,3,FALSE)</f>
        <v>22220</v>
      </c>
      <c r="D468" s="77" t="s">
        <v>757</v>
      </c>
      <c r="E468" s="77" t="s">
        <v>189</v>
      </c>
      <c r="F468" s="78" t="str">
        <f>VLOOKUP(D468,'NOC-Oc-Ca'!B$6:D$990,2,FALSE)</f>
        <v>Computer network and web technicians</v>
      </c>
      <c r="G468" s="79"/>
      <c r="H468" s="79"/>
      <c r="I468" s="79"/>
      <c r="J468" s="79"/>
      <c r="K468" s="79"/>
      <c r="L468" s="79"/>
      <c r="M468" s="79"/>
      <c r="N468" s="79"/>
      <c r="O468" s="80"/>
    </row>
    <row r="469" spans="3:15" ht="15.75" customHeight="1" x14ac:dyDescent="0.25">
      <c r="C469" s="55">
        <f>VLOOKUP(D469,'NOC-Oc-Ca'!B$6:D$990,3,FALSE)</f>
        <v>21231</v>
      </c>
      <c r="D469" s="77" t="s">
        <v>758</v>
      </c>
      <c r="E469" s="77" t="s">
        <v>189</v>
      </c>
      <c r="F469" s="78" t="str">
        <f>VLOOKUP(D469,'NOC-Oc-Ca'!B$6:D$990,2,FALSE)</f>
        <v>Software engineers and designers</v>
      </c>
      <c r="G469" s="79"/>
      <c r="H469" s="79"/>
      <c r="I469" s="79"/>
      <c r="J469" s="79"/>
      <c r="K469" s="79"/>
      <c r="L469" s="79"/>
      <c r="M469" s="79"/>
      <c r="N469" s="79"/>
      <c r="O469" s="80"/>
    </row>
    <row r="470" spans="3:15" ht="15.75" customHeight="1" x14ac:dyDescent="0.25">
      <c r="C470" s="55">
        <f>VLOOKUP(D470,'NOC-Oc-Ca'!B$6:D$990,3,FALSE)</f>
        <v>21210</v>
      </c>
      <c r="D470" s="77" t="s">
        <v>759</v>
      </c>
      <c r="E470" s="77" t="s">
        <v>189</v>
      </c>
      <c r="F470" s="78" t="str">
        <f>VLOOKUP(D470,'NOC-Oc-Ca'!B$6:D$990,2,FALSE)</f>
        <v>Mathematicians, statisticians and actuaries</v>
      </c>
      <c r="G470" s="79"/>
      <c r="H470" s="79"/>
      <c r="I470" s="79"/>
      <c r="J470" s="79"/>
      <c r="K470" s="79"/>
      <c r="L470" s="79"/>
      <c r="M470" s="79"/>
      <c r="N470" s="79"/>
      <c r="O470" s="80"/>
    </row>
    <row r="471" spans="3:15" ht="15.75" customHeight="1" x14ac:dyDescent="0.25">
      <c r="C471" s="55">
        <f>VLOOKUP(D471,'NOC-Oc-Ca'!B$6:D$990,3,FALSE)</f>
        <v>53123</v>
      </c>
      <c r="D471" s="77" t="s">
        <v>760</v>
      </c>
      <c r="E471" s="77" t="s">
        <v>189</v>
      </c>
      <c r="F471" s="78" t="str">
        <f>VLOOKUP(D471,'NOC-Oc-Ca'!B$6:D$990,2,FALSE)</f>
        <v>Theatre, fashion, exhibit and other creative designers</v>
      </c>
      <c r="G471" s="79"/>
      <c r="H471" s="79"/>
      <c r="I471" s="79"/>
      <c r="J471" s="79"/>
      <c r="K471" s="79"/>
      <c r="L471" s="79"/>
      <c r="M471" s="79"/>
      <c r="N471" s="79"/>
      <c r="O471" s="80"/>
    </row>
    <row r="472" spans="3:15" ht="15.75" customHeight="1" x14ac:dyDescent="0.25">
      <c r="C472" s="55">
        <f>VLOOKUP(D472,'NOC-Oc-Ca'!B$6:D$990,3,FALSE)</f>
        <v>21233</v>
      </c>
      <c r="D472" s="77" t="s">
        <v>761</v>
      </c>
      <c r="E472" s="77" t="s">
        <v>189</v>
      </c>
      <c r="F472" s="78" t="str">
        <f>VLOOKUP(D472,'NOC-Oc-Ca'!B$6:D$990,2,FALSE)</f>
        <v>Web designers</v>
      </c>
      <c r="G472" s="79"/>
      <c r="H472" s="79"/>
      <c r="I472" s="79"/>
      <c r="J472" s="79"/>
      <c r="K472" s="79"/>
      <c r="L472" s="79"/>
      <c r="M472" s="79"/>
      <c r="N472" s="79"/>
      <c r="O472" s="80"/>
    </row>
    <row r="473" spans="3:15" ht="15.75" customHeight="1" x14ac:dyDescent="0.25">
      <c r="C473" s="55">
        <f>VLOOKUP(D473,'NOC-Oc-Ca'!B$6:D$990,3,FALSE)</f>
        <v>22300</v>
      </c>
      <c r="D473" s="77" t="s">
        <v>762</v>
      </c>
      <c r="E473" s="77" t="s">
        <v>235</v>
      </c>
      <c r="F473" s="78" t="str">
        <f>VLOOKUP(D473,'NOC-Oc-Ca'!B$6:D$990,2,FALSE)</f>
        <v>Civil engineering technologists and technicians</v>
      </c>
      <c r="G473" s="79"/>
      <c r="H473" s="79"/>
      <c r="I473" s="79"/>
      <c r="J473" s="79"/>
      <c r="K473" s="79"/>
      <c r="L473" s="79"/>
      <c r="M473" s="79"/>
      <c r="N473" s="79"/>
      <c r="O473" s="80"/>
    </row>
    <row r="474" spans="3:15" ht="15.75" customHeight="1" x14ac:dyDescent="0.25">
      <c r="C474" s="55">
        <f>VLOOKUP(D474,'NOC-Oc-Ca'!B$6:D$990,3,FALSE)</f>
        <v>51121</v>
      </c>
      <c r="D474" s="77" t="s">
        <v>763</v>
      </c>
      <c r="E474" s="77" t="s">
        <v>235</v>
      </c>
      <c r="F474" s="78" t="str">
        <f>VLOOKUP(D474,'NOC-Oc-Ca'!B$6:D$990,2,FALSE)</f>
        <v>Conductors, composers and arrangers</v>
      </c>
      <c r="G474" s="79"/>
      <c r="H474" s="79"/>
      <c r="I474" s="79"/>
      <c r="J474" s="79"/>
      <c r="K474" s="79"/>
      <c r="L474" s="79"/>
      <c r="M474" s="79"/>
      <c r="N474" s="79"/>
      <c r="O474" s="80"/>
    </row>
    <row r="475" spans="3:15" ht="15.75" customHeight="1" x14ac:dyDescent="0.25">
      <c r="C475" s="55">
        <f>VLOOKUP(D475,'NOC-Oc-Ca'!B$6:D$990,3,FALSE)</f>
        <v>51111</v>
      </c>
      <c r="D475" s="77" t="s">
        <v>764</v>
      </c>
      <c r="E475" s="77" t="s">
        <v>235</v>
      </c>
      <c r="F475" s="78" t="str">
        <f>VLOOKUP(D475,'NOC-Oc-Ca'!B$6:D$990,2,FALSE)</f>
        <v>Authors and writers (except technical)</v>
      </c>
      <c r="G475" s="79"/>
      <c r="H475" s="79"/>
      <c r="I475" s="79"/>
      <c r="J475" s="79"/>
      <c r="K475" s="79"/>
      <c r="L475" s="79"/>
      <c r="M475" s="79"/>
      <c r="N475" s="79"/>
      <c r="O475" s="80"/>
    </row>
    <row r="476" spans="3:15" ht="15.75" customHeight="1" x14ac:dyDescent="0.25">
      <c r="C476" s="55">
        <f>VLOOKUP(D476,'NOC-Oc-Ca'!B$6:D$990,3,FALSE)</f>
        <v>51111</v>
      </c>
      <c r="D476" s="77" t="s">
        <v>765</v>
      </c>
      <c r="E476" s="77" t="s">
        <v>235</v>
      </c>
      <c r="F476" s="78" t="str">
        <f>VLOOKUP(D476,'NOC-Oc-Ca'!B$6:D$990,2,FALSE)</f>
        <v>Authors and writers (except technical)</v>
      </c>
      <c r="G476" s="79"/>
      <c r="H476" s="79"/>
      <c r="I476" s="79"/>
      <c r="J476" s="79"/>
      <c r="K476" s="79"/>
      <c r="L476" s="79"/>
      <c r="M476" s="79"/>
      <c r="N476" s="79"/>
      <c r="O476" s="80"/>
    </row>
    <row r="477" spans="3:15" ht="15.75" customHeight="1" x14ac:dyDescent="0.25">
      <c r="C477" s="55">
        <f>VLOOKUP(D477,'NOC-Oc-Ca'!B$6:D$990,3,FALSE)</f>
        <v>22302</v>
      </c>
      <c r="D477" s="77" t="s">
        <v>766</v>
      </c>
      <c r="E477" s="77" t="s">
        <v>235</v>
      </c>
      <c r="F477" s="78" t="str">
        <f>VLOOKUP(D477,'NOC-Oc-Ca'!B$6:D$990,2,FALSE)</f>
        <v>Industrial engineering and manufacturing technologists and technicians</v>
      </c>
      <c r="G477" s="79"/>
      <c r="H477" s="79"/>
      <c r="I477" s="79"/>
      <c r="J477" s="79"/>
      <c r="K477" s="79"/>
      <c r="L477" s="79"/>
      <c r="M477" s="79"/>
      <c r="N477" s="79"/>
      <c r="O477" s="80"/>
    </row>
    <row r="478" spans="3:15" ht="15.75" customHeight="1" x14ac:dyDescent="0.25">
      <c r="C478" s="55">
        <f>VLOOKUP(D478,'NOC-Oc-Ca'!B$6:D$990,3,FALSE)</f>
        <v>80022</v>
      </c>
      <c r="D478" s="77" t="s">
        <v>767</v>
      </c>
      <c r="E478" s="77" t="s">
        <v>236</v>
      </c>
      <c r="F478" s="78" t="str">
        <f>VLOOKUP(D478,'NOC-Oc-Ca'!B$6:D$990,2,FALSE)</f>
        <v>Managers in aquaculture</v>
      </c>
      <c r="G478" s="79"/>
      <c r="H478" s="79"/>
      <c r="I478" s="79"/>
      <c r="J478" s="79"/>
      <c r="K478" s="79"/>
      <c r="L478" s="79"/>
      <c r="M478" s="79"/>
      <c r="N478" s="79"/>
      <c r="O478" s="80"/>
    </row>
    <row r="479" spans="3:15" ht="15.75" customHeight="1" x14ac:dyDescent="0.25">
      <c r="C479" s="55">
        <f>VLOOKUP(D479,'NOC-Oc-Ca'!B$6:D$990,3,FALSE)</f>
        <v>53124</v>
      </c>
      <c r="D479" s="77" t="s">
        <v>768</v>
      </c>
      <c r="E479" s="77" t="s">
        <v>236</v>
      </c>
      <c r="F479" s="78" t="str">
        <f>VLOOKUP(D479,'NOC-Oc-Ca'!B$6:D$990,2,FALSE)</f>
        <v>Artisans and craftspersons</v>
      </c>
      <c r="G479" s="79"/>
      <c r="H479" s="79"/>
      <c r="I479" s="79"/>
      <c r="J479" s="79"/>
      <c r="K479" s="79"/>
      <c r="L479" s="79"/>
      <c r="M479" s="79"/>
      <c r="N479" s="79"/>
      <c r="O479" s="80"/>
    </row>
    <row r="480" spans="3:15" ht="15.75" customHeight="1" x14ac:dyDescent="0.25">
      <c r="C480" s="55">
        <f>VLOOKUP(D480,'NOC-Oc-Ca'!B$6:D$990,3,FALSE)</f>
        <v>80020</v>
      </c>
      <c r="D480" s="77" t="s">
        <v>769</v>
      </c>
      <c r="E480" s="77" t="s">
        <v>236</v>
      </c>
      <c r="F480" s="78" t="str">
        <f>VLOOKUP(D480,'NOC-Oc-Ca'!B$6:D$990,2,FALSE)</f>
        <v>Managers in agriculture</v>
      </c>
      <c r="G480" s="79"/>
      <c r="H480" s="79"/>
      <c r="I480" s="79"/>
      <c r="J480" s="79"/>
      <c r="K480" s="79"/>
      <c r="L480" s="79"/>
      <c r="M480" s="79"/>
      <c r="N480" s="79"/>
      <c r="O480" s="80"/>
    </row>
    <row r="481" spans="3:15" ht="15.75" customHeight="1" x14ac:dyDescent="0.25">
      <c r="C481" s="55">
        <f>VLOOKUP(D481,'NOC-Oc-Ca'!B$6:D$990,3,FALSE)</f>
        <v>52119</v>
      </c>
      <c r="D481" s="77" t="s">
        <v>770</v>
      </c>
      <c r="E481" s="77" t="s">
        <v>236</v>
      </c>
      <c r="F481" s="78" t="str">
        <f>VLOOKUP(D481,'NOC-Oc-Ca'!B$6:D$990,2,FALSE)</f>
        <v>Other technical and coordinating occupations in motion pictures, broadcasting and the performing arts</v>
      </c>
      <c r="G481" s="79"/>
      <c r="H481" s="79"/>
      <c r="I481" s="79"/>
      <c r="J481" s="79"/>
      <c r="K481" s="79"/>
      <c r="L481" s="79"/>
      <c r="M481" s="79"/>
      <c r="N481" s="79"/>
      <c r="O481" s="80"/>
    </row>
    <row r="482" spans="3:15" ht="15.75" customHeight="1" x14ac:dyDescent="0.25">
      <c r="C482" s="55">
        <f>VLOOKUP(D482,'NOC-Oc-Ca'!B$6:D$990,3,FALSE)</f>
        <v>52119</v>
      </c>
      <c r="D482" s="77" t="s">
        <v>771</v>
      </c>
      <c r="E482" s="77" t="s">
        <v>236</v>
      </c>
      <c r="F482" s="78" t="str">
        <f>VLOOKUP(D482,'NOC-Oc-Ca'!B$6:D$990,2,FALSE)</f>
        <v>Other technical and coordinating occupations in motion pictures, broadcasting and the performing arts</v>
      </c>
      <c r="G482" s="79"/>
      <c r="H482" s="79"/>
      <c r="I482" s="79"/>
      <c r="J482" s="79"/>
      <c r="K482" s="79"/>
      <c r="L482" s="79"/>
      <c r="M482" s="79"/>
      <c r="N482" s="79"/>
      <c r="O482" s="80"/>
    </row>
    <row r="483" spans="3:15" ht="15.75" customHeight="1" x14ac:dyDescent="0.25">
      <c r="C483" s="55">
        <f>VLOOKUP(D483,'NOC-Oc-Ca'!B$6:D$990,3,FALSE)</f>
        <v>52119</v>
      </c>
      <c r="D483" s="77" t="s">
        <v>772</v>
      </c>
      <c r="E483" s="77" t="s">
        <v>249</v>
      </c>
      <c r="F483" s="78" t="str">
        <f>VLOOKUP(D483,'NOC-Oc-Ca'!B$6:D$990,2,FALSE)</f>
        <v>Other technical and coordinating occupations in motion pictures, broadcasting and the performing arts</v>
      </c>
      <c r="G483" s="79"/>
      <c r="H483" s="79"/>
      <c r="I483" s="79"/>
      <c r="J483" s="79"/>
      <c r="K483" s="79"/>
      <c r="L483" s="79"/>
      <c r="M483" s="79"/>
      <c r="N483" s="79"/>
      <c r="O483" s="80"/>
    </row>
    <row r="484" spans="3:15" ht="15.75" customHeight="1" x14ac:dyDescent="0.25">
      <c r="C484" s="55">
        <f>VLOOKUP(D484,'NOC-Oc-Ca'!B$6:D$990,3,FALSE)</f>
        <v>60020</v>
      </c>
      <c r="D484" s="77" t="s">
        <v>773</v>
      </c>
      <c r="E484" s="77" t="s">
        <v>249</v>
      </c>
      <c r="F484" s="78" t="str">
        <f>VLOOKUP(D484,'NOC-Oc-Ca'!B$6:D$990,2,FALSE)</f>
        <v>Retail and wholesale trade managers</v>
      </c>
      <c r="G484" s="79"/>
      <c r="H484" s="79"/>
      <c r="I484" s="79"/>
      <c r="J484" s="79"/>
      <c r="K484" s="79"/>
      <c r="L484" s="79"/>
      <c r="M484" s="79"/>
      <c r="N484" s="79"/>
      <c r="O484" s="80"/>
    </row>
    <row r="485" spans="3:15" ht="15.75" customHeight="1" x14ac:dyDescent="0.25">
      <c r="C485" s="55">
        <f>VLOOKUP(D485,'NOC-Oc-Ca'!B$6:D$990,3,FALSE)</f>
        <v>52119</v>
      </c>
      <c r="D485" s="77" t="s">
        <v>774</v>
      </c>
      <c r="E485" s="77" t="s">
        <v>249</v>
      </c>
      <c r="F485" s="78" t="str">
        <f>VLOOKUP(D485,'NOC-Oc-Ca'!B$6:D$990,2,FALSE)</f>
        <v>Other technical and coordinating occupations in motion pictures, broadcasting and the performing arts</v>
      </c>
      <c r="G485" s="79"/>
      <c r="H485" s="79"/>
      <c r="I485" s="79"/>
      <c r="J485" s="79"/>
      <c r="K485" s="79"/>
      <c r="L485" s="79"/>
      <c r="M485" s="79"/>
      <c r="N485" s="79"/>
      <c r="O485" s="80"/>
    </row>
    <row r="486" spans="3:15" ht="15.75" customHeight="1" x14ac:dyDescent="0.25">
      <c r="C486" s="55">
        <f>VLOOKUP(D486,'NOC-Oc-Ca'!B$6:D$990,3,FALSE)</f>
        <v>53122</v>
      </c>
      <c r="D486" s="77" t="s">
        <v>775</v>
      </c>
      <c r="E486" s="77" t="s">
        <v>241</v>
      </c>
      <c r="F486" s="78" t="str">
        <f>VLOOKUP(D486,'NOC-Oc-Ca'!B$6:D$990,2,FALSE)</f>
        <v>Painters, sculptors and other visual artists</v>
      </c>
      <c r="G486" s="79"/>
      <c r="H486" s="79"/>
      <c r="I486" s="79"/>
      <c r="J486" s="79"/>
      <c r="K486" s="79"/>
      <c r="L486" s="79"/>
      <c r="M486" s="79"/>
      <c r="N486" s="79"/>
      <c r="O486" s="80"/>
    </row>
    <row r="487" spans="3:15" ht="15.75" customHeight="1" x14ac:dyDescent="0.25">
      <c r="C487" s="55">
        <f>VLOOKUP(D487,'NOC-Oc-Ca'!B$6:D$990,3,FALSE)</f>
        <v>51120</v>
      </c>
      <c r="D487" s="77" t="s">
        <v>776</v>
      </c>
      <c r="E487" s="77" t="s">
        <v>241</v>
      </c>
      <c r="F487" s="78" t="str">
        <f>VLOOKUP(D487,'NOC-Oc-Ca'!B$6:D$990,2,FALSE)</f>
        <v>Producers, directors, choreographers and related occupations</v>
      </c>
      <c r="G487" s="79"/>
      <c r="H487" s="79"/>
      <c r="I487" s="79"/>
      <c r="J487" s="79"/>
      <c r="K487" s="79"/>
      <c r="L487" s="79"/>
      <c r="M487" s="79"/>
      <c r="N487" s="79"/>
      <c r="O487" s="80"/>
    </row>
    <row r="488" spans="3:15" ht="15.75" customHeight="1" x14ac:dyDescent="0.25">
      <c r="C488" s="55">
        <f>VLOOKUP(D488,'NOC-Oc-Ca'!B$6:D$990,3,FALSE)</f>
        <v>82031</v>
      </c>
      <c r="D488" s="77" t="s">
        <v>777</v>
      </c>
      <c r="E488" s="77" t="s">
        <v>241</v>
      </c>
      <c r="F488" s="78" t="str">
        <f>VLOOKUP(D488,'NOC-Oc-Ca'!B$6:D$990,2,FALSE)</f>
        <v>Contractors and supervisors, landscaping, grounds maintenance and horticulture services</v>
      </c>
      <c r="G488" s="79"/>
      <c r="H488" s="79"/>
      <c r="I488" s="79"/>
      <c r="J488" s="79"/>
      <c r="K488" s="79"/>
      <c r="L488" s="79"/>
      <c r="M488" s="79"/>
      <c r="N488" s="79"/>
      <c r="O488" s="80"/>
    </row>
    <row r="489" spans="3:15" ht="15.75" customHeight="1" x14ac:dyDescent="0.25">
      <c r="C489" s="55">
        <f>VLOOKUP(D489,'NOC-Oc-Ca'!B$6:D$990,3,FALSE)</f>
        <v>70011</v>
      </c>
      <c r="D489" s="77" t="s">
        <v>778</v>
      </c>
      <c r="E489" s="77" t="s">
        <v>241</v>
      </c>
      <c r="F489" s="78" t="str">
        <f>VLOOKUP(D489,'NOC-Oc-Ca'!B$6:D$990,2,FALSE)</f>
        <v>Home building and renovation managers</v>
      </c>
      <c r="G489" s="79"/>
      <c r="H489" s="79"/>
      <c r="I489" s="79"/>
      <c r="J489" s="79"/>
      <c r="K489" s="79"/>
      <c r="L489" s="79"/>
      <c r="M489" s="79"/>
      <c r="N489" s="79"/>
      <c r="O489" s="80"/>
    </row>
    <row r="490" spans="3:15" ht="15.75" customHeight="1" x14ac:dyDescent="0.25">
      <c r="C490" s="55">
        <f>VLOOKUP(D490,'NOC-Oc-Ca'!B$6:D$990,3,FALSE)</f>
        <v>62200</v>
      </c>
      <c r="D490" s="77" t="s">
        <v>779</v>
      </c>
      <c r="E490" s="77" t="s">
        <v>250</v>
      </c>
      <c r="F490" s="78" t="str">
        <f>VLOOKUP(D490,'NOC-Oc-Ca'!B$6:D$990,2,FALSE)</f>
        <v>Chefs</v>
      </c>
      <c r="G490" s="79"/>
      <c r="H490" s="79"/>
      <c r="I490" s="79"/>
      <c r="J490" s="79"/>
      <c r="K490" s="79"/>
      <c r="L490" s="79"/>
      <c r="M490" s="79"/>
      <c r="N490" s="79"/>
      <c r="O490" s="80"/>
    </row>
    <row r="491" spans="3:15" ht="15.75" customHeight="1" x14ac:dyDescent="0.25">
      <c r="C491" s="55">
        <f>VLOOKUP(D491,'NOC-Oc-Ca'!B$6:D$990,3,FALSE)</f>
        <v>43203</v>
      </c>
      <c r="D491" s="77" t="s">
        <v>780</v>
      </c>
      <c r="E491" s="77" t="s">
        <v>250</v>
      </c>
      <c r="F491" s="78" t="str">
        <f>VLOOKUP(D491,'NOC-Oc-Ca'!B$6:D$990,2,FALSE)</f>
        <v>Border services, customs, and immigration officers</v>
      </c>
      <c r="G491" s="79"/>
      <c r="H491" s="79"/>
      <c r="I491" s="79"/>
      <c r="J491" s="79"/>
      <c r="K491" s="79"/>
      <c r="L491" s="79"/>
      <c r="M491" s="79"/>
      <c r="N491" s="79"/>
      <c r="O491" s="80"/>
    </row>
    <row r="492" spans="3:15" ht="15.75" customHeight="1" x14ac:dyDescent="0.25">
      <c r="C492" s="55">
        <f>VLOOKUP(D492,'NOC-Oc-Ca'!B$6:D$990,3,FALSE)</f>
        <v>62200</v>
      </c>
      <c r="D492" s="77" t="s">
        <v>781</v>
      </c>
      <c r="E492" s="77" t="s">
        <v>250</v>
      </c>
      <c r="F492" s="78" t="str">
        <f>VLOOKUP(D492,'NOC-Oc-Ca'!B$6:D$990,2,FALSE)</f>
        <v>Chefs</v>
      </c>
      <c r="G492" s="79"/>
      <c r="H492" s="79"/>
      <c r="I492" s="79"/>
      <c r="J492" s="79"/>
      <c r="K492" s="79"/>
      <c r="L492" s="79"/>
      <c r="M492" s="79"/>
      <c r="N492" s="79"/>
      <c r="O492" s="80"/>
    </row>
    <row r="493" spans="3:15" ht="15.75" customHeight="1" x14ac:dyDescent="0.25">
      <c r="C493" s="55">
        <f>VLOOKUP(D493,'NOC-Oc-Ca'!B$6:D$990,3,FALSE)</f>
        <v>43202</v>
      </c>
      <c r="D493" s="77" t="s">
        <v>782</v>
      </c>
      <c r="E493" s="77" t="s">
        <v>242</v>
      </c>
      <c r="F493" s="78" t="str">
        <f>VLOOKUP(D493,'NOC-Oc-Ca'!B$6:D$990,2,FALSE)</f>
        <v>By-law enforcement and other regulatory officers</v>
      </c>
      <c r="G493" s="79"/>
      <c r="H493" s="79"/>
      <c r="I493" s="79"/>
      <c r="J493" s="79"/>
      <c r="K493" s="79"/>
      <c r="L493" s="79"/>
      <c r="M493" s="79"/>
      <c r="N493" s="79"/>
      <c r="O493" s="80"/>
    </row>
    <row r="494" spans="3:15" ht="15.75" customHeight="1" x14ac:dyDescent="0.25">
      <c r="C494" s="55">
        <f>VLOOKUP(D494,'NOC-Oc-Ca'!B$6:D$990,3,FALSE)</f>
        <v>53100</v>
      </c>
      <c r="D494" s="77" t="s">
        <v>783</v>
      </c>
      <c r="E494" s="77" t="s">
        <v>242</v>
      </c>
      <c r="F494" s="78" t="str">
        <f>VLOOKUP(D494,'NOC-Oc-Ca'!B$6:D$990,2,FALSE)</f>
        <v>Registrars, restorers, interpreters and other occupations related to museum and art galleries</v>
      </c>
      <c r="G494" s="79"/>
      <c r="H494" s="79"/>
      <c r="I494" s="79"/>
      <c r="J494" s="79"/>
      <c r="K494" s="79"/>
      <c r="L494" s="79"/>
      <c r="M494" s="79"/>
      <c r="N494" s="79"/>
      <c r="O494" s="80"/>
    </row>
    <row r="495" spans="3:15" ht="15.75" customHeight="1" x14ac:dyDescent="0.25">
      <c r="C495" s="55">
        <f>VLOOKUP(D495,'NOC-Oc-Ca'!B$6:D$990,3,FALSE)</f>
        <v>43202</v>
      </c>
      <c r="D495" s="77" t="s">
        <v>784</v>
      </c>
      <c r="E495" s="77" t="s">
        <v>242</v>
      </c>
      <c r="F495" s="78" t="str">
        <f>VLOOKUP(D495,'NOC-Oc-Ca'!B$6:D$990,2,FALSE)</f>
        <v>By-law enforcement and other regulatory officers</v>
      </c>
      <c r="G495" s="79"/>
      <c r="H495" s="79"/>
      <c r="I495" s="79"/>
      <c r="J495" s="79"/>
      <c r="K495" s="79"/>
      <c r="L495" s="79"/>
      <c r="M495" s="79"/>
      <c r="N495" s="79"/>
      <c r="O495" s="80"/>
    </row>
    <row r="496" spans="3:15" ht="15.75" customHeight="1" x14ac:dyDescent="0.25">
      <c r="C496" s="55">
        <f>VLOOKUP(D496,'NOC-Oc-Ca'!B$6:D$990,3,FALSE)</f>
        <v>43202</v>
      </c>
      <c r="D496" s="77" t="s">
        <v>785</v>
      </c>
      <c r="E496" s="77" t="s">
        <v>242</v>
      </c>
      <c r="F496" s="78" t="str">
        <f>VLOOKUP(D496,'NOC-Oc-Ca'!B$6:D$990,2,FALSE)</f>
        <v>By-law enforcement and other regulatory officers</v>
      </c>
      <c r="G496" s="79"/>
      <c r="H496" s="79"/>
      <c r="I496" s="79"/>
      <c r="J496" s="79"/>
      <c r="K496" s="79"/>
      <c r="L496" s="79"/>
      <c r="M496" s="79"/>
      <c r="N496" s="79"/>
      <c r="O496" s="80"/>
    </row>
    <row r="497" spans="3:15" ht="15.75" customHeight="1" x14ac:dyDescent="0.25">
      <c r="C497" s="55">
        <f>VLOOKUP(D497,'NOC-Oc-Ca'!B$6:D$990,3,FALSE)</f>
        <v>64312</v>
      </c>
      <c r="D497" s="77" t="s">
        <v>786</v>
      </c>
      <c r="E497" s="77" t="s">
        <v>251</v>
      </c>
      <c r="F497" s="78" t="str">
        <f>VLOOKUP(D497,'NOC-Oc-Ca'!B$6:D$990,2,FALSE)</f>
        <v>Airline ticket and service agents</v>
      </c>
      <c r="G497" s="79"/>
      <c r="H497" s="79"/>
      <c r="I497" s="79"/>
      <c r="J497" s="79"/>
      <c r="K497" s="79"/>
      <c r="L497" s="79"/>
      <c r="M497" s="79"/>
      <c r="N497" s="79"/>
      <c r="O497" s="80"/>
    </row>
    <row r="498" spans="3:15" ht="15.75" customHeight="1" x14ac:dyDescent="0.25">
      <c r="C498" s="55">
        <f>VLOOKUP(D498,'NOC-Oc-Ca'!B$6:D$990,3,FALSE)</f>
        <v>65220</v>
      </c>
      <c r="D498" s="77" t="s">
        <v>787</v>
      </c>
      <c r="E498" s="77" t="s">
        <v>251</v>
      </c>
      <c r="F498" s="78" t="str">
        <f>VLOOKUP(D498,'NOC-Oc-Ca'!B$6:D$990,2,FALSE)</f>
        <v>Pet groomers and animal care workers</v>
      </c>
      <c r="G498" s="79"/>
      <c r="H498" s="79"/>
      <c r="I498" s="79"/>
      <c r="J498" s="79"/>
      <c r="K498" s="79"/>
      <c r="L498" s="79"/>
      <c r="M498" s="79"/>
      <c r="N498" s="79"/>
      <c r="O498" s="80"/>
    </row>
    <row r="499" spans="3:15" ht="15.75" customHeight="1" x14ac:dyDescent="0.25">
      <c r="C499" s="55">
        <f>VLOOKUP(D499,'NOC-Oc-Ca'!B$6:D$990,3,FALSE)</f>
        <v>72604</v>
      </c>
      <c r="D499" s="77" t="s">
        <v>788</v>
      </c>
      <c r="E499" s="77" t="s">
        <v>251</v>
      </c>
      <c r="F499" s="78" t="str">
        <f>VLOOKUP(D499,'NOC-Oc-Ca'!B$6:D$990,2,FALSE)</f>
        <v>Railway traffic controllers and marine traffic regulators</v>
      </c>
      <c r="G499" s="79"/>
      <c r="H499" s="79"/>
      <c r="I499" s="79"/>
      <c r="J499" s="79"/>
      <c r="K499" s="79"/>
      <c r="L499" s="79"/>
      <c r="M499" s="79"/>
      <c r="N499" s="79"/>
      <c r="O499" s="80"/>
    </row>
    <row r="500" spans="3:15" ht="15.75" customHeight="1" x14ac:dyDescent="0.25">
      <c r="C500" s="55">
        <f>VLOOKUP(D500,'NOC-Oc-Ca'!B$6:D$990,3,FALSE)</f>
        <v>63202</v>
      </c>
      <c r="D500" s="77" t="s">
        <v>789</v>
      </c>
      <c r="E500" s="77" t="s">
        <v>199</v>
      </c>
      <c r="F500" s="78" t="str">
        <f>VLOOKUP(D500,'NOC-Oc-Ca'!B$6:D$990,2,FALSE)</f>
        <v>Bakers</v>
      </c>
      <c r="G500" s="79"/>
      <c r="H500" s="79"/>
      <c r="I500" s="79"/>
      <c r="J500" s="79"/>
      <c r="K500" s="79"/>
      <c r="L500" s="79"/>
      <c r="M500" s="79"/>
      <c r="N500" s="79"/>
      <c r="O500" s="80"/>
    </row>
    <row r="501" spans="3:15" ht="15.75" customHeight="1" x14ac:dyDescent="0.25">
      <c r="C501" s="55">
        <f>VLOOKUP(D501,'NOC-Oc-Ca'!B$6:D$990,3,FALSE)</f>
        <v>63201</v>
      </c>
      <c r="D501" s="77" t="s">
        <v>790</v>
      </c>
      <c r="E501" s="77" t="s">
        <v>199</v>
      </c>
      <c r="F501" s="78" t="str">
        <f>VLOOKUP(D501,'NOC-Oc-Ca'!B$6:D$990,2,FALSE)</f>
        <v>Butchers - retail and wholesale</v>
      </c>
      <c r="G501" s="79"/>
      <c r="H501" s="79"/>
      <c r="I501" s="79"/>
      <c r="J501" s="79"/>
      <c r="K501" s="79"/>
      <c r="L501" s="79"/>
      <c r="M501" s="79"/>
      <c r="N501" s="79"/>
      <c r="O501" s="80"/>
    </row>
    <row r="502" spans="3:15" ht="15.75" customHeight="1" x14ac:dyDescent="0.25">
      <c r="C502" s="55">
        <f>VLOOKUP(D502,'NOC-Oc-Ca'!B$6:D$990,3,FALSE)</f>
        <v>63200</v>
      </c>
      <c r="D502" s="77" t="s">
        <v>791</v>
      </c>
      <c r="E502" s="77" t="s">
        <v>199</v>
      </c>
      <c r="F502" s="78" t="str">
        <f>VLOOKUP(D502,'NOC-Oc-Ca'!B$6:D$990,2,FALSE)</f>
        <v>Cooks</v>
      </c>
      <c r="G502" s="79"/>
      <c r="H502" s="79"/>
      <c r="I502" s="79"/>
      <c r="J502" s="79"/>
      <c r="K502" s="79"/>
      <c r="L502" s="79"/>
      <c r="M502" s="79"/>
      <c r="N502" s="79"/>
      <c r="O502" s="80"/>
    </row>
    <row r="503" spans="3:15" ht="15.75" customHeight="1" x14ac:dyDescent="0.25">
      <c r="C503" s="55">
        <f>VLOOKUP(D503,'NOC-Oc-Ca'!B$6:D$990,3,FALSE)</f>
        <v>62201</v>
      </c>
      <c r="D503" s="77" t="s">
        <v>792</v>
      </c>
      <c r="E503" s="77" t="s">
        <v>199</v>
      </c>
      <c r="F503" s="78" t="str">
        <f>VLOOKUP(D503,'NOC-Oc-Ca'!B$6:D$990,2,FALSE)</f>
        <v>Funeral directors and embalmers</v>
      </c>
      <c r="G503" s="79"/>
      <c r="H503" s="79"/>
      <c r="I503" s="79"/>
      <c r="J503" s="79"/>
      <c r="K503" s="79"/>
      <c r="L503" s="79"/>
      <c r="M503" s="79"/>
      <c r="N503" s="79"/>
      <c r="O503" s="80"/>
    </row>
    <row r="504" spans="3:15" ht="15.75" customHeight="1" x14ac:dyDescent="0.25">
      <c r="C504" s="55">
        <f>VLOOKUP(D504,'NOC-Oc-Ca'!B$6:D$990,3,FALSE)</f>
        <v>94205</v>
      </c>
      <c r="D504" s="77" t="s">
        <v>793</v>
      </c>
      <c r="E504" s="77" t="s">
        <v>199</v>
      </c>
      <c r="F504" s="78" t="str">
        <f>VLOOKUP(D504,'NOC-Oc-Ca'!B$6:D$990,2,FALSE)</f>
        <v>Machine operators and inspectors, electrical apparatus manufacturing</v>
      </c>
      <c r="G504" s="79"/>
      <c r="H504" s="79"/>
      <c r="I504" s="79"/>
      <c r="J504" s="79"/>
      <c r="K504" s="79"/>
      <c r="L504" s="79"/>
      <c r="M504" s="79"/>
      <c r="N504" s="79"/>
      <c r="O504" s="80"/>
    </row>
    <row r="505" spans="3:15" ht="15.75" customHeight="1" x14ac:dyDescent="0.25">
      <c r="C505" s="55">
        <f>VLOOKUP(D505,'NOC-Oc-Ca'!B$6:D$990,3,FALSE)</f>
        <v>13111</v>
      </c>
      <c r="D505" s="77" t="s">
        <v>794</v>
      </c>
      <c r="E505" s="77" t="s">
        <v>199</v>
      </c>
      <c r="F505" s="78" t="str">
        <f>VLOOKUP(D505,'NOC-Oc-Ca'!B$6:D$990,2,FALSE)</f>
        <v>Legal administrative assistants</v>
      </c>
      <c r="G505" s="79"/>
      <c r="H505" s="79"/>
      <c r="I505" s="79"/>
      <c r="J505" s="79"/>
      <c r="K505" s="79"/>
      <c r="L505" s="79"/>
      <c r="M505" s="79"/>
      <c r="N505" s="79"/>
      <c r="O505" s="80"/>
    </row>
    <row r="506" spans="3:15" ht="15.75" customHeight="1" x14ac:dyDescent="0.25">
      <c r="C506" s="55">
        <f>VLOOKUP(D506,'NOC-Oc-Ca'!B$6:D$990,3,FALSE)</f>
        <v>73300</v>
      </c>
      <c r="D506" s="77" t="s">
        <v>795</v>
      </c>
      <c r="E506" s="77" t="s">
        <v>199</v>
      </c>
      <c r="F506" s="78" t="str">
        <f>VLOOKUP(D506,'NOC-Oc-Ca'!B$6:D$990,2,FALSE)</f>
        <v>Transport truck drivers</v>
      </c>
      <c r="G506" s="79"/>
      <c r="H506" s="79"/>
      <c r="I506" s="79"/>
      <c r="J506" s="79"/>
      <c r="K506" s="79"/>
      <c r="L506" s="79"/>
      <c r="M506" s="79"/>
      <c r="N506" s="79"/>
      <c r="O506" s="80"/>
    </row>
    <row r="507" spans="3:15" ht="15.75" customHeight="1" x14ac:dyDescent="0.25">
      <c r="C507" s="55">
        <f>VLOOKUP(D507,'NOC-Oc-Ca'!B$6:D$990,3,FALSE)</f>
        <v>73300</v>
      </c>
      <c r="D507" s="77" t="s">
        <v>796</v>
      </c>
      <c r="E507" s="77" t="s">
        <v>199</v>
      </c>
      <c r="F507" s="78" t="str">
        <f>VLOOKUP(D507,'NOC-Oc-Ca'!B$6:D$990,2,FALSE)</f>
        <v>Transport truck drivers</v>
      </c>
      <c r="G507" s="79"/>
      <c r="H507" s="79"/>
      <c r="I507" s="79"/>
      <c r="J507" s="79"/>
      <c r="K507" s="79"/>
      <c r="L507" s="79"/>
      <c r="M507" s="79"/>
      <c r="N507" s="79"/>
      <c r="O507" s="80"/>
    </row>
    <row r="508" spans="3:15" ht="15.75" customHeight="1" x14ac:dyDescent="0.25">
      <c r="C508" s="55">
        <f>VLOOKUP(D508,'NOC-Oc-Ca'!B$6:D$990,3,FALSE)</f>
        <v>94219</v>
      </c>
      <c r="D508" s="77" t="s">
        <v>797</v>
      </c>
      <c r="E508" s="77" t="s">
        <v>199</v>
      </c>
      <c r="F508" s="78" t="str">
        <f>VLOOKUP(D508,'NOC-Oc-Ca'!B$6:D$990,2,FALSE)</f>
        <v>Other products assemblers, finishers and inspectors</v>
      </c>
      <c r="G508" s="79"/>
      <c r="H508" s="79"/>
      <c r="I508" s="79"/>
      <c r="J508" s="79"/>
      <c r="K508" s="79"/>
      <c r="L508" s="79"/>
      <c r="M508" s="79"/>
      <c r="N508" s="79"/>
      <c r="O508" s="80"/>
    </row>
    <row r="509" spans="3:15" ht="15.75" customHeight="1" x14ac:dyDescent="0.25">
      <c r="C509" s="55">
        <f>VLOOKUP(D509,'NOC-Oc-Ca'!B$6:D$990,3,FALSE)</f>
        <v>94107</v>
      </c>
      <c r="D509" s="77" t="s">
        <v>798</v>
      </c>
      <c r="E509" s="77" t="s">
        <v>199</v>
      </c>
      <c r="F509" s="78" t="str">
        <f>VLOOKUP(D509,'NOC-Oc-Ca'!B$6:D$990,2,FALSE)</f>
        <v>Machine operators of other metal products</v>
      </c>
      <c r="G509" s="79"/>
      <c r="H509" s="79"/>
      <c r="I509" s="79"/>
      <c r="J509" s="79"/>
      <c r="K509" s="79"/>
      <c r="L509" s="79"/>
      <c r="M509" s="79"/>
      <c r="N509" s="79"/>
      <c r="O509" s="80"/>
    </row>
    <row r="510" spans="3:15" ht="15.75" customHeight="1" x14ac:dyDescent="0.25">
      <c r="C510" s="55">
        <f>VLOOKUP(D510,'NOC-Oc-Ca'!B$6:D$990,3,FALSE)</f>
        <v>94219</v>
      </c>
      <c r="D510" s="77" t="s">
        <v>799</v>
      </c>
      <c r="E510" s="77" t="s">
        <v>199</v>
      </c>
      <c r="F510" s="78" t="str">
        <f>VLOOKUP(D510,'NOC-Oc-Ca'!B$6:D$990,2,FALSE)</f>
        <v>Other products assemblers, finishers and inspectors</v>
      </c>
      <c r="G510" s="79"/>
      <c r="H510" s="79"/>
      <c r="I510" s="79"/>
      <c r="J510" s="79"/>
      <c r="K510" s="79"/>
      <c r="L510" s="79"/>
      <c r="M510" s="79"/>
      <c r="N510" s="79"/>
      <c r="O510" s="80"/>
    </row>
    <row r="511" spans="3:15" ht="15.75" customHeight="1" x14ac:dyDescent="0.25">
      <c r="C511" s="55">
        <f>VLOOKUP(D511,'NOC-Oc-Ca'!B$6:D$990,3,FALSE)</f>
        <v>73401</v>
      </c>
      <c r="D511" s="77" t="s">
        <v>800</v>
      </c>
      <c r="E511" s="77" t="s">
        <v>199</v>
      </c>
      <c r="F511" s="78" t="str">
        <f>VLOOKUP(D511,'NOC-Oc-Ca'!B$6:D$990,2,FALSE)</f>
        <v>Printing press operators</v>
      </c>
      <c r="G511" s="79"/>
      <c r="H511" s="79"/>
      <c r="I511" s="79"/>
      <c r="J511" s="79"/>
      <c r="K511" s="79"/>
      <c r="L511" s="79"/>
      <c r="M511" s="79"/>
      <c r="N511" s="79"/>
      <c r="O511" s="80"/>
    </row>
    <row r="512" spans="3:15" ht="15.75" customHeight="1" x14ac:dyDescent="0.25">
      <c r="C512" s="55">
        <f>VLOOKUP(D512,'NOC-Oc-Ca'!B$6:D$990,3,FALSE)</f>
        <v>14400</v>
      </c>
      <c r="D512" s="77" t="s">
        <v>801</v>
      </c>
      <c r="E512" s="77" t="s">
        <v>199</v>
      </c>
      <c r="F512" s="78" t="str">
        <f>VLOOKUP(D512,'NOC-Oc-Ca'!B$6:D$990,2,FALSE)</f>
        <v>Shippers and receivers</v>
      </c>
      <c r="G512" s="79"/>
      <c r="H512" s="79"/>
      <c r="I512" s="79"/>
      <c r="J512" s="79"/>
      <c r="K512" s="79"/>
      <c r="L512" s="79"/>
      <c r="M512" s="79"/>
      <c r="N512" s="79"/>
      <c r="O512" s="80"/>
    </row>
    <row r="513" spans="3:15" ht="15.75" customHeight="1" x14ac:dyDescent="0.25">
      <c r="C513" s="55">
        <f>VLOOKUP(D513,'NOC-Oc-Ca'!B$6:D$990,3,FALSE)</f>
        <v>63211</v>
      </c>
      <c r="D513" s="77" t="s">
        <v>802</v>
      </c>
      <c r="E513" s="77" t="s">
        <v>199</v>
      </c>
      <c r="F513" s="78" t="str">
        <f>VLOOKUP(D513,'NOC-Oc-Ca'!B$6:D$990,2,FALSE)</f>
        <v>Estheticians, electrologists and related occupations</v>
      </c>
      <c r="G513" s="79"/>
      <c r="H513" s="79"/>
      <c r="I513" s="79"/>
      <c r="J513" s="79"/>
      <c r="K513" s="79"/>
      <c r="L513" s="79"/>
      <c r="M513" s="79"/>
      <c r="N513" s="79"/>
      <c r="O513" s="80"/>
    </row>
    <row r="514" spans="3:15" ht="15.75" customHeight="1" x14ac:dyDescent="0.25">
      <c r="C514" s="55">
        <f>VLOOKUP(D514,'NOC-Oc-Ca'!B$6:D$990,3,FALSE)</f>
        <v>65320</v>
      </c>
      <c r="D514" s="77" t="s">
        <v>803</v>
      </c>
      <c r="E514" s="77" t="s">
        <v>274</v>
      </c>
      <c r="F514" s="78" t="str">
        <f>VLOOKUP(D514,'NOC-Oc-Ca'!B$6:D$990,2,FALSE)</f>
        <v>Dry cleaning, laundry and related occupations</v>
      </c>
      <c r="G514" s="79"/>
      <c r="H514" s="79"/>
      <c r="I514" s="79"/>
      <c r="J514" s="79"/>
      <c r="K514" s="79"/>
      <c r="L514" s="79"/>
      <c r="M514" s="79"/>
      <c r="N514" s="79"/>
      <c r="O514" s="80"/>
    </row>
    <row r="515" spans="3:15" ht="15.75" customHeight="1" x14ac:dyDescent="0.25">
      <c r="C515" s="55">
        <f>VLOOKUP(D515,'NOC-Oc-Ca'!B$6:D$990,3,FALSE)</f>
        <v>83101</v>
      </c>
      <c r="D515" s="77" t="s">
        <v>804</v>
      </c>
      <c r="E515" s="77" t="s">
        <v>275</v>
      </c>
      <c r="F515" s="78" t="str">
        <f>VLOOKUP(D515,'NOC-Oc-Ca'!B$6:D$990,2,FALSE)</f>
        <v>Oil and gas well drillers, servicers, testers and related workers</v>
      </c>
      <c r="G515" s="79"/>
      <c r="H515" s="79"/>
      <c r="I515" s="79"/>
      <c r="J515" s="79"/>
      <c r="K515" s="79"/>
      <c r="L515" s="79"/>
      <c r="M515" s="79"/>
      <c r="N515" s="79"/>
      <c r="O515" s="80"/>
    </row>
    <row r="516" spans="3:15" ht="15.75" customHeight="1" x14ac:dyDescent="0.25">
      <c r="C516" s="55">
        <f>VLOOKUP(D516,'NOC-Oc-Ca'!B$6:D$990,3,FALSE)</f>
        <v>72601</v>
      </c>
      <c r="D516" s="77" t="s">
        <v>805</v>
      </c>
      <c r="E516" s="77" t="s">
        <v>205</v>
      </c>
      <c r="F516" s="78" t="str">
        <f>VLOOKUP(D516,'NOC-Oc-Ca'!B$6:D$990,2,FALSE)</f>
        <v>Air traffic controllers and related occupations</v>
      </c>
      <c r="G516" s="79"/>
      <c r="H516" s="79"/>
      <c r="I516" s="79"/>
      <c r="J516" s="79"/>
      <c r="K516" s="79"/>
      <c r="L516" s="79"/>
      <c r="M516" s="79"/>
      <c r="N516" s="79"/>
      <c r="O516" s="80"/>
    </row>
    <row r="517" spans="3:15" ht="15.75" customHeight="1" x14ac:dyDescent="0.25">
      <c r="C517" s="55">
        <f>VLOOKUP(D517,'NOC-Oc-Ca'!B$6:D$990,3,FALSE)</f>
        <v>72404</v>
      </c>
      <c r="D517" s="77" t="s">
        <v>806</v>
      </c>
      <c r="E517" s="77" t="s">
        <v>205</v>
      </c>
      <c r="F517" s="78" t="str">
        <f>VLOOKUP(D517,'NOC-Oc-Ca'!B$6:D$990,2,FALSE)</f>
        <v>Aircraft mechanics and aircraft inspectors</v>
      </c>
      <c r="G517" s="79"/>
      <c r="H517" s="79"/>
      <c r="I517" s="79"/>
      <c r="J517" s="79"/>
      <c r="K517" s="79"/>
      <c r="L517" s="79"/>
      <c r="M517" s="79"/>
      <c r="N517" s="79"/>
      <c r="O517" s="80"/>
    </row>
    <row r="518" spans="3:15" ht="15.75" customHeight="1" x14ac:dyDescent="0.25">
      <c r="C518" s="55">
        <f>VLOOKUP(D518,'NOC-Oc-Ca'!B$6:D$990,3,FALSE)</f>
        <v>42101</v>
      </c>
      <c r="D518" s="77" t="s">
        <v>807</v>
      </c>
      <c r="E518" s="77" t="s">
        <v>205</v>
      </c>
      <c r="F518" s="78" t="str">
        <f>VLOOKUP(D518,'NOC-Oc-Ca'!B$6:D$990,2,FALSE)</f>
        <v>Firefighters</v>
      </c>
      <c r="G518" s="79"/>
      <c r="H518" s="79"/>
      <c r="I518" s="79"/>
      <c r="J518" s="79"/>
      <c r="K518" s="79"/>
      <c r="L518" s="79"/>
      <c r="M518" s="79"/>
      <c r="N518" s="79"/>
      <c r="O518" s="80"/>
    </row>
    <row r="519" spans="3:15" ht="15.75" customHeight="1" x14ac:dyDescent="0.25">
      <c r="C519" s="55">
        <f>VLOOKUP(D519,'NOC-Oc-Ca'!B$6:D$990,3,FALSE)</f>
        <v>72600</v>
      </c>
      <c r="D519" s="77" t="s">
        <v>808</v>
      </c>
      <c r="E519" s="77" t="s">
        <v>205</v>
      </c>
      <c r="F519" s="78" t="str">
        <f>VLOOKUP(D519,'NOC-Oc-Ca'!B$6:D$990,2,FALSE)</f>
        <v>Air pilots, flight engineers and flying instructors</v>
      </c>
      <c r="G519" s="79"/>
      <c r="H519" s="79"/>
      <c r="I519" s="79"/>
      <c r="J519" s="79"/>
      <c r="K519" s="79"/>
      <c r="L519" s="79"/>
      <c r="M519" s="79"/>
      <c r="N519" s="79"/>
      <c r="O519" s="80"/>
    </row>
    <row r="520" spans="3:15" ht="15.75" customHeight="1" x14ac:dyDescent="0.25">
      <c r="C520" s="55">
        <f>VLOOKUP(D520,'NOC-Oc-Ca'!B$6:D$990,3,FALSE)</f>
        <v>22114</v>
      </c>
      <c r="D520" s="77" t="s">
        <v>809</v>
      </c>
      <c r="E520" s="77" t="s">
        <v>205</v>
      </c>
      <c r="F520" s="78" t="str">
        <f>VLOOKUP(D520,'NOC-Oc-Ca'!B$6:D$990,2,FALSE)</f>
        <v>Landscape and horticulture technicians and specialists</v>
      </c>
      <c r="G520" s="79"/>
      <c r="H520" s="79"/>
      <c r="I520" s="79"/>
      <c r="J520" s="79"/>
      <c r="K520" s="79"/>
      <c r="L520" s="79"/>
      <c r="M520" s="79"/>
      <c r="N520" s="79"/>
      <c r="O520" s="80"/>
    </row>
    <row r="521" spans="3:15" ht="15.75" customHeight="1" x14ac:dyDescent="0.25">
      <c r="C521" s="55">
        <f>VLOOKUP(D521,'NOC-Oc-Ca'!B$6:D$990,3,FALSE)</f>
        <v>80021</v>
      </c>
      <c r="D521" s="77" t="s">
        <v>810</v>
      </c>
      <c r="E521" s="77" t="s">
        <v>205</v>
      </c>
      <c r="F521" s="78" t="str">
        <f>VLOOKUP(D521,'NOC-Oc-Ca'!B$6:D$990,2,FALSE)</f>
        <v>Managers in horticulture</v>
      </c>
      <c r="G521" s="79"/>
      <c r="H521" s="79"/>
      <c r="I521" s="79"/>
      <c r="J521" s="79"/>
      <c r="K521" s="79"/>
      <c r="L521" s="79"/>
      <c r="M521" s="79"/>
      <c r="N521" s="79"/>
      <c r="O521" s="80"/>
    </row>
    <row r="522" spans="3:15" ht="15.75" customHeight="1" x14ac:dyDescent="0.25">
      <c r="C522" s="55">
        <f>VLOOKUP(D522,'NOC-Oc-Ca'!B$6:D$990,3,FALSE)</f>
        <v>22114</v>
      </c>
      <c r="D522" s="77" t="s">
        <v>811</v>
      </c>
      <c r="E522" s="77" t="s">
        <v>205</v>
      </c>
      <c r="F522" s="78" t="str">
        <f>VLOOKUP(D522,'NOC-Oc-Ca'!B$6:D$990,2,FALSE)</f>
        <v>Landscape and horticulture technicians and specialists</v>
      </c>
      <c r="G522" s="79"/>
      <c r="H522" s="79"/>
      <c r="I522" s="79"/>
      <c r="J522" s="79"/>
      <c r="K522" s="79"/>
      <c r="L522" s="79"/>
      <c r="M522" s="79"/>
      <c r="N522" s="79"/>
      <c r="O522" s="80"/>
    </row>
    <row r="523" spans="3:15" ht="15.75" customHeight="1" x14ac:dyDescent="0.25">
      <c r="C523" s="55">
        <f>VLOOKUP(D523,'NOC-Oc-Ca'!B$6:D$990,3,FALSE)</f>
        <v>22114</v>
      </c>
      <c r="D523" s="77" t="s">
        <v>812</v>
      </c>
      <c r="E523" s="77" t="s">
        <v>205</v>
      </c>
      <c r="F523" s="78" t="str">
        <f>VLOOKUP(D523,'NOC-Oc-Ca'!B$6:D$990,2,FALSE)</f>
        <v>Landscape and horticulture technicians and specialists</v>
      </c>
      <c r="G523" s="79"/>
      <c r="H523" s="79"/>
      <c r="I523" s="79"/>
      <c r="J523" s="79"/>
      <c r="K523" s="79"/>
      <c r="L523" s="79"/>
      <c r="M523" s="79"/>
      <c r="N523" s="79"/>
      <c r="O523" s="80"/>
    </row>
    <row r="524" spans="3:15" ht="15.75" customHeight="1" x14ac:dyDescent="0.25">
      <c r="C524" s="55">
        <f>VLOOKUP(D524,'NOC-Oc-Ca'!B$6:D$990,3,FALSE)</f>
        <v>85121</v>
      </c>
      <c r="D524" s="77" t="s">
        <v>813</v>
      </c>
      <c r="E524" s="77" t="s">
        <v>205</v>
      </c>
      <c r="F524" s="78" t="str">
        <f>VLOOKUP(D524,'NOC-Oc-Ca'!B$6:D$990,2,FALSE)</f>
        <v>Landscaping and grounds maintenance labourers</v>
      </c>
      <c r="G524" s="79"/>
      <c r="H524" s="79"/>
      <c r="I524" s="79"/>
      <c r="J524" s="79"/>
      <c r="K524" s="79"/>
      <c r="L524" s="79"/>
      <c r="M524" s="79"/>
      <c r="N524" s="79"/>
      <c r="O524" s="80"/>
    </row>
    <row r="525" spans="3:15" ht="15.75" customHeight="1" x14ac:dyDescent="0.25">
      <c r="C525" s="55">
        <f>VLOOKUP(D525,'NOC-Oc-Ca'!B$6:D$990,3,FALSE)</f>
        <v>22114</v>
      </c>
      <c r="D525" s="77" t="s">
        <v>814</v>
      </c>
      <c r="E525" s="77" t="s">
        <v>205</v>
      </c>
      <c r="F525" s="78" t="str">
        <f>VLOOKUP(D525,'NOC-Oc-Ca'!B$6:D$990,2,FALSE)</f>
        <v>Landscape and horticulture technicians and specialists</v>
      </c>
      <c r="G525" s="79"/>
      <c r="H525" s="79"/>
      <c r="I525" s="79"/>
      <c r="J525" s="79"/>
      <c r="K525" s="79"/>
      <c r="L525" s="79"/>
      <c r="M525" s="79"/>
      <c r="N525" s="79"/>
      <c r="O525" s="80"/>
    </row>
    <row r="526" spans="3:15" ht="15.75" customHeight="1" x14ac:dyDescent="0.25">
      <c r="C526" s="55">
        <f>VLOOKUP(D526,'NOC-Oc-Ca'!B$6:D$990,3,FALSE)</f>
        <v>72604</v>
      </c>
      <c r="D526" s="77" t="s">
        <v>815</v>
      </c>
      <c r="E526" s="77" t="s">
        <v>205</v>
      </c>
      <c r="F526" s="78" t="str">
        <f>VLOOKUP(D526,'NOC-Oc-Ca'!B$6:D$990,2,FALSE)</f>
        <v>Railway traffic controllers and marine traffic regulators</v>
      </c>
      <c r="G526" s="79"/>
      <c r="H526" s="79"/>
      <c r="I526" s="79"/>
      <c r="J526" s="79"/>
      <c r="K526" s="79"/>
      <c r="L526" s="79"/>
      <c r="M526" s="79"/>
      <c r="N526" s="79"/>
      <c r="O526" s="80"/>
    </row>
    <row r="527" spans="3:15" ht="15.75" customHeight="1" x14ac:dyDescent="0.25">
      <c r="C527" s="55">
        <f>VLOOKUP(D527,'NOC-Oc-Ca'!B$6:D$990,3,FALSE)</f>
        <v>94112</v>
      </c>
      <c r="D527" s="77" t="s">
        <v>816</v>
      </c>
      <c r="E527" s="77" t="s">
        <v>205</v>
      </c>
      <c r="F527" s="78" t="str">
        <f>VLOOKUP(D527,'NOC-Oc-Ca'!B$6:D$990,2,FALSE)</f>
        <v>Rubber processing machine operators and related workers</v>
      </c>
      <c r="G527" s="79"/>
      <c r="H527" s="79"/>
      <c r="I527" s="79"/>
      <c r="J527" s="79"/>
      <c r="K527" s="79"/>
      <c r="L527" s="79"/>
      <c r="M527" s="79"/>
      <c r="N527" s="79"/>
      <c r="O527" s="80"/>
    </row>
    <row r="528" spans="3:15" ht="15.75" customHeight="1" x14ac:dyDescent="0.25">
      <c r="C528" s="55">
        <f>VLOOKUP(D528,'NOC-Oc-Ca'!B$6:D$990,3,FALSE)</f>
        <v>22114</v>
      </c>
      <c r="D528" s="77" t="s">
        <v>817</v>
      </c>
      <c r="E528" s="77" t="s">
        <v>190</v>
      </c>
      <c r="F528" s="78" t="str">
        <f>VLOOKUP(D528,'NOC-Oc-Ca'!B$6:D$990,2,FALSE)</f>
        <v>Landscape and horticulture technicians and specialists</v>
      </c>
      <c r="G528" s="79"/>
      <c r="H528" s="79"/>
      <c r="I528" s="79"/>
      <c r="J528" s="79"/>
      <c r="K528" s="79"/>
      <c r="L528" s="79"/>
      <c r="M528" s="79"/>
      <c r="N528" s="79"/>
      <c r="O528" s="80"/>
    </row>
    <row r="529" spans="3:15" ht="15.75" customHeight="1" x14ac:dyDescent="0.25">
      <c r="C529" s="55">
        <f>VLOOKUP(D529,'NOC-Oc-Ca'!B$6:D$990,3,FALSE)</f>
        <v>75210</v>
      </c>
      <c r="D529" s="77" t="s">
        <v>818</v>
      </c>
      <c r="E529" s="77" t="s">
        <v>190</v>
      </c>
      <c r="F529" s="78" t="str">
        <f>VLOOKUP(D529,'NOC-Oc-Ca'!B$6:D$990,2,FALSE)</f>
        <v>Boat and cable ferry operators and related occupations</v>
      </c>
      <c r="G529" s="79"/>
      <c r="H529" s="79"/>
      <c r="I529" s="79"/>
      <c r="J529" s="79"/>
      <c r="K529" s="79"/>
      <c r="L529" s="79"/>
      <c r="M529" s="79"/>
      <c r="N529" s="79"/>
      <c r="O529" s="80"/>
    </row>
    <row r="530" spans="3:15" ht="15.75" customHeight="1" x14ac:dyDescent="0.25">
      <c r="C530" s="55">
        <f>VLOOKUP(D530,'NOC-Oc-Ca'!B$6:D$990,3,FALSE)</f>
        <v>65311</v>
      </c>
      <c r="D530" s="77" t="s">
        <v>819</v>
      </c>
      <c r="E530" s="77" t="s">
        <v>190</v>
      </c>
      <c r="F530" s="78" t="str">
        <f>VLOOKUP(D530,'NOC-Oc-Ca'!B$6:D$990,2,FALSE)</f>
        <v>Specialized cleaners</v>
      </c>
      <c r="G530" s="79"/>
      <c r="H530" s="79"/>
      <c r="I530" s="79"/>
      <c r="J530" s="79"/>
      <c r="K530" s="79"/>
      <c r="L530" s="79"/>
      <c r="M530" s="79"/>
      <c r="N530" s="79"/>
      <c r="O530" s="80"/>
    </row>
    <row r="531" spans="3:15" ht="15.75" customHeight="1" x14ac:dyDescent="0.25">
      <c r="C531" s="55">
        <f>VLOOKUP(D531,'NOC-Oc-Ca'!B$6:D$990,3,FALSE)</f>
        <v>65311</v>
      </c>
      <c r="D531" s="77" t="s">
        <v>820</v>
      </c>
      <c r="E531" s="77" t="s">
        <v>190</v>
      </c>
      <c r="F531" s="78" t="str">
        <f>VLOOKUP(D531,'NOC-Oc-Ca'!B$6:D$990,2,FALSE)</f>
        <v>Specialized cleaners</v>
      </c>
      <c r="G531" s="79"/>
      <c r="H531" s="79"/>
      <c r="I531" s="79"/>
      <c r="J531" s="79"/>
      <c r="K531" s="79"/>
      <c r="L531" s="79"/>
      <c r="M531" s="79"/>
      <c r="N531" s="79"/>
      <c r="O531" s="80"/>
    </row>
    <row r="532" spans="3:15" ht="15.75" customHeight="1" x14ac:dyDescent="0.25">
      <c r="C532" s="55">
        <f>VLOOKUP(D532,'NOC-Oc-Ca'!B$6:D$990,3,FALSE)</f>
        <v>22220</v>
      </c>
      <c r="D532" s="77" t="s">
        <v>821</v>
      </c>
      <c r="E532" s="77" t="s">
        <v>190</v>
      </c>
      <c r="F532" s="78" t="str">
        <f>VLOOKUP(D532,'NOC-Oc-Ca'!B$6:D$990,2,FALSE)</f>
        <v>Computer network and web technicians</v>
      </c>
      <c r="G532" s="79"/>
      <c r="H532" s="79"/>
      <c r="I532" s="79"/>
      <c r="J532" s="79"/>
      <c r="K532" s="79"/>
      <c r="L532" s="79"/>
      <c r="M532" s="79"/>
      <c r="N532" s="79"/>
      <c r="O532" s="80"/>
    </row>
    <row r="533" spans="3:15" ht="15.75" customHeight="1" x14ac:dyDescent="0.25">
      <c r="C533" s="55">
        <f>VLOOKUP(D533,'NOC-Oc-Ca'!B$6:D$990,3,FALSE)</f>
        <v>65320</v>
      </c>
      <c r="D533" s="77" t="s">
        <v>822</v>
      </c>
      <c r="E533" s="77" t="s">
        <v>190</v>
      </c>
      <c r="F533" s="78" t="str">
        <f>VLOOKUP(D533,'NOC-Oc-Ca'!B$6:D$990,2,FALSE)</f>
        <v>Dry cleaning, laundry and related occupations</v>
      </c>
      <c r="G533" s="79"/>
      <c r="H533" s="79"/>
      <c r="I533" s="79"/>
      <c r="J533" s="79"/>
      <c r="K533" s="79"/>
      <c r="L533" s="79"/>
      <c r="M533" s="79"/>
      <c r="N533" s="79"/>
      <c r="O533" s="80"/>
    </row>
    <row r="534" spans="3:15" ht="15.75" customHeight="1" x14ac:dyDescent="0.25">
      <c r="C534" s="55">
        <f>VLOOKUP(D534,'NOC-Oc-Ca'!B$6:D$990,3,FALSE)</f>
        <v>75210</v>
      </c>
      <c r="D534" s="77" t="s">
        <v>823</v>
      </c>
      <c r="E534" s="77" t="s">
        <v>190</v>
      </c>
      <c r="F534" s="78" t="str">
        <f>VLOOKUP(D534,'NOC-Oc-Ca'!B$6:D$990,2,FALSE)</f>
        <v>Boat and cable ferry operators and related occupations</v>
      </c>
      <c r="G534" s="79"/>
      <c r="H534" s="79"/>
      <c r="I534" s="79"/>
      <c r="J534" s="79"/>
      <c r="K534" s="79"/>
      <c r="L534" s="79"/>
      <c r="M534" s="79"/>
      <c r="N534" s="79"/>
      <c r="O534" s="80"/>
    </row>
    <row r="535" spans="3:15" ht="15.75" customHeight="1" x14ac:dyDescent="0.25">
      <c r="C535" s="55">
        <f>VLOOKUP(D535,'NOC-Oc-Ca'!B$6:D$990,3,FALSE)</f>
        <v>94105</v>
      </c>
      <c r="D535" s="77" t="s">
        <v>824</v>
      </c>
      <c r="E535" s="77" t="s">
        <v>190</v>
      </c>
      <c r="F535" s="78" t="str">
        <f>VLOOKUP(D535,'NOC-Oc-Ca'!B$6:D$990,2,FALSE)</f>
        <v>Metalworking and forging machine operators</v>
      </c>
      <c r="G535" s="79"/>
      <c r="H535" s="79"/>
      <c r="I535" s="79"/>
      <c r="J535" s="79"/>
      <c r="K535" s="79"/>
      <c r="L535" s="79"/>
      <c r="M535" s="79"/>
      <c r="N535" s="79"/>
      <c r="O535" s="80"/>
    </row>
    <row r="536" spans="3:15" ht="15.75" customHeight="1" x14ac:dyDescent="0.25">
      <c r="C536" s="55">
        <f>VLOOKUP(D536,'NOC-Oc-Ca'!B$6:D$990,3,FALSE)</f>
        <v>65311</v>
      </c>
      <c r="D536" s="77" t="s">
        <v>825</v>
      </c>
      <c r="E536" s="77" t="s">
        <v>190</v>
      </c>
      <c r="F536" s="78" t="str">
        <f>VLOOKUP(D536,'NOC-Oc-Ca'!B$6:D$990,2,FALSE)</f>
        <v>Specialized cleaners</v>
      </c>
      <c r="G536" s="79"/>
      <c r="H536" s="79"/>
      <c r="I536" s="79"/>
      <c r="J536" s="79"/>
      <c r="K536" s="79"/>
      <c r="L536" s="79"/>
      <c r="M536" s="79"/>
      <c r="N536" s="79"/>
      <c r="O536" s="80"/>
    </row>
    <row r="537" spans="3:15" ht="15.75" customHeight="1" x14ac:dyDescent="0.25">
      <c r="C537" s="55">
        <f>VLOOKUP(D537,'NOC-Oc-Ca'!B$6:D$990,3,FALSE)</f>
        <v>94141</v>
      </c>
      <c r="D537" s="77" t="s">
        <v>826</v>
      </c>
      <c r="E537" s="77" t="s">
        <v>190</v>
      </c>
      <c r="F537" s="78" t="str">
        <f>VLOOKUP(D537,'NOC-Oc-Ca'!B$6:D$990,2,FALSE)</f>
        <v>Industrial butchers and meat cutters, poultry preparers and related workers</v>
      </c>
      <c r="G537" s="79"/>
      <c r="H537" s="79"/>
      <c r="I537" s="79"/>
      <c r="J537" s="79"/>
      <c r="K537" s="79"/>
      <c r="L537" s="79"/>
      <c r="M537" s="79"/>
      <c r="N537" s="79"/>
      <c r="O537" s="80"/>
    </row>
    <row r="538" spans="3:15" ht="15.75" customHeight="1" x14ac:dyDescent="0.25">
      <c r="C538" s="55">
        <f>VLOOKUP(D538,'NOC-Oc-Ca'!B$6:D$990,3,FALSE)</f>
        <v>94141</v>
      </c>
      <c r="D538" s="77" t="s">
        <v>827</v>
      </c>
      <c r="E538" s="77" t="s">
        <v>190</v>
      </c>
      <c r="F538" s="78" t="str">
        <f>VLOOKUP(D538,'NOC-Oc-Ca'!B$6:D$990,2,FALSE)</f>
        <v>Industrial butchers and meat cutters, poultry preparers and related workers</v>
      </c>
      <c r="G538" s="79"/>
      <c r="H538" s="79"/>
      <c r="I538" s="79"/>
      <c r="J538" s="79"/>
      <c r="K538" s="79"/>
      <c r="L538" s="79"/>
      <c r="M538" s="79"/>
      <c r="N538" s="79"/>
      <c r="O538" s="80"/>
    </row>
    <row r="539" spans="3:15" ht="15.75" customHeight="1" x14ac:dyDescent="0.25">
      <c r="C539" s="55">
        <f>VLOOKUP(D539,'NOC-Oc-Ca'!B$6:D$990,3,FALSE)</f>
        <v>75210</v>
      </c>
      <c r="D539" s="77" t="s">
        <v>828</v>
      </c>
      <c r="E539" s="77" t="s">
        <v>190</v>
      </c>
      <c r="F539" s="78" t="str">
        <f>VLOOKUP(D539,'NOC-Oc-Ca'!B$6:D$990,2,FALSE)</f>
        <v>Boat and cable ferry operators and related occupations</v>
      </c>
      <c r="G539" s="79"/>
      <c r="H539" s="79"/>
      <c r="I539" s="79"/>
      <c r="J539" s="79"/>
      <c r="K539" s="79"/>
      <c r="L539" s="79"/>
      <c r="M539" s="79"/>
      <c r="N539" s="79"/>
      <c r="O539" s="80"/>
    </row>
    <row r="540" spans="3:15" ht="15.75" customHeight="1" x14ac:dyDescent="0.25">
      <c r="C540" s="55">
        <f>VLOOKUP(D540,'NOC-Oc-Ca'!B$6:D$990,3,FALSE)</f>
        <v>94204</v>
      </c>
      <c r="D540" s="77" t="s">
        <v>829</v>
      </c>
      <c r="E540" s="77" t="s">
        <v>190</v>
      </c>
      <c r="F540" s="78" t="str">
        <f>VLOOKUP(D540,'NOC-Oc-Ca'!B$6:D$990,2,FALSE)</f>
        <v>Mechanical assemblers and inspectors</v>
      </c>
      <c r="G540" s="79"/>
      <c r="H540" s="79"/>
      <c r="I540" s="79"/>
      <c r="J540" s="79"/>
      <c r="K540" s="79"/>
      <c r="L540" s="79"/>
      <c r="M540" s="79"/>
      <c r="N540" s="79"/>
      <c r="O540" s="80"/>
    </row>
    <row r="541" spans="3:15" ht="15.75" customHeight="1" x14ac:dyDescent="0.25">
      <c r="C541" s="55">
        <f>VLOOKUP(D541,'NOC-Oc-Ca'!B$6:D$990,3,FALSE)</f>
        <v>83101</v>
      </c>
      <c r="D541" s="77" t="s">
        <v>830</v>
      </c>
      <c r="E541" s="77" t="s">
        <v>190</v>
      </c>
      <c r="F541" s="78" t="str">
        <f>VLOOKUP(D541,'NOC-Oc-Ca'!B$6:D$990,2,FALSE)</f>
        <v>Oil and gas well drillers, servicers, testers and related workers</v>
      </c>
      <c r="G541" s="79"/>
      <c r="H541" s="79"/>
      <c r="I541" s="79"/>
      <c r="J541" s="79"/>
      <c r="K541" s="79"/>
      <c r="L541" s="79"/>
      <c r="M541" s="79"/>
      <c r="N541" s="79"/>
      <c r="O541" s="80"/>
    </row>
    <row r="542" spans="3:15" ht="15.75" customHeight="1" x14ac:dyDescent="0.25">
      <c r="C542" s="55">
        <f>VLOOKUP(D542,'NOC-Oc-Ca'!B$6:D$990,3,FALSE)</f>
        <v>94141</v>
      </c>
      <c r="D542" s="77" t="s">
        <v>831</v>
      </c>
      <c r="E542" s="77" t="s">
        <v>190</v>
      </c>
      <c r="F542" s="78" t="str">
        <f>VLOOKUP(D542,'NOC-Oc-Ca'!B$6:D$990,2,FALSE)</f>
        <v>Industrial butchers and meat cutters, poultry preparers and related workers</v>
      </c>
      <c r="G542" s="79"/>
      <c r="H542" s="79"/>
      <c r="I542" s="79"/>
      <c r="J542" s="79"/>
      <c r="K542" s="79"/>
      <c r="L542" s="79"/>
      <c r="M542" s="79"/>
      <c r="N542" s="79"/>
      <c r="O542" s="80"/>
    </row>
    <row r="543" spans="3:15" ht="15.75" customHeight="1" x14ac:dyDescent="0.25">
      <c r="C543" s="55">
        <f>VLOOKUP(D543,'NOC-Oc-Ca'!B$6:D$990,3,FALSE)</f>
        <v>65311</v>
      </c>
      <c r="D543" s="77" t="s">
        <v>832</v>
      </c>
      <c r="E543" s="77" t="s">
        <v>190</v>
      </c>
      <c r="F543" s="78" t="str">
        <f>VLOOKUP(D543,'NOC-Oc-Ca'!B$6:D$990,2,FALSE)</f>
        <v>Specialized cleaners</v>
      </c>
      <c r="G543" s="79"/>
      <c r="H543" s="79"/>
      <c r="I543" s="79"/>
      <c r="J543" s="79"/>
      <c r="K543" s="79"/>
      <c r="L543" s="79"/>
      <c r="M543" s="79"/>
      <c r="N543" s="79"/>
      <c r="O543" s="80"/>
    </row>
    <row r="544" spans="3:15" ht="15.75" customHeight="1" x14ac:dyDescent="0.25">
      <c r="C544" s="55">
        <f>VLOOKUP(D544,'NOC-Oc-Ca'!B$6:D$990,3,FALSE)</f>
        <v>94141</v>
      </c>
      <c r="D544" s="77" t="s">
        <v>833</v>
      </c>
      <c r="E544" s="77" t="s">
        <v>190</v>
      </c>
      <c r="F544" s="78" t="str">
        <f>VLOOKUP(D544,'NOC-Oc-Ca'!B$6:D$990,2,FALSE)</f>
        <v>Industrial butchers and meat cutters, poultry preparers and related workers</v>
      </c>
      <c r="G544" s="79"/>
      <c r="H544" s="79"/>
      <c r="I544" s="79"/>
      <c r="J544" s="79"/>
      <c r="K544" s="79"/>
      <c r="L544" s="79"/>
      <c r="M544" s="79"/>
      <c r="N544" s="79"/>
      <c r="O544" s="80"/>
    </row>
    <row r="545" spans="3:15" ht="15.75" customHeight="1" x14ac:dyDescent="0.25">
      <c r="C545" s="55">
        <f>VLOOKUP(D545,'NOC-Oc-Ca'!B$6:D$990,3,FALSE)</f>
        <v>84100</v>
      </c>
      <c r="D545" s="77" t="s">
        <v>834</v>
      </c>
      <c r="E545" s="77" t="s">
        <v>190</v>
      </c>
      <c r="F545" s="78" t="str">
        <f>VLOOKUP(D545,'NOC-Oc-Ca'!B$6:D$990,2,FALSE)</f>
        <v>Underground mine service and support workers</v>
      </c>
      <c r="G545" s="79"/>
      <c r="H545" s="79"/>
      <c r="I545" s="79"/>
      <c r="J545" s="79"/>
      <c r="K545" s="79"/>
      <c r="L545" s="79"/>
      <c r="M545" s="79"/>
      <c r="N545" s="79"/>
      <c r="O545" s="80"/>
    </row>
    <row r="546" spans="3:15" ht="15.75" customHeight="1" x14ac:dyDescent="0.25">
      <c r="C546" s="55">
        <f>VLOOKUP(D546,'NOC-Oc-Ca'!B$6:D$990,3,FALSE)</f>
        <v>65311</v>
      </c>
      <c r="D546" s="77" t="s">
        <v>835</v>
      </c>
      <c r="E546" s="77" t="s">
        <v>190</v>
      </c>
      <c r="F546" s="78" t="str">
        <f>VLOOKUP(D546,'NOC-Oc-Ca'!B$6:D$990,2,FALSE)</f>
        <v>Specialized cleaners</v>
      </c>
      <c r="G546" s="79"/>
      <c r="H546" s="79"/>
      <c r="I546" s="79"/>
      <c r="J546" s="79"/>
      <c r="K546" s="79"/>
      <c r="L546" s="79"/>
      <c r="M546" s="79"/>
      <c r="N546" s="79"/>
      <c r="O546" s="80"/>
    </row>
    <row r="547" spans="3:15" ht="15.75" customHeight="1" x14ac:dyDescent="0.25">
      <c r="C547" s="55">
        <f>VLOOKUP(D547,'NOC-Oc-Ca'!B$6:D$990,3,FALSE)</f>
        <v>65311</v>
      </c>
      <c r="D547" s="77" t="s">
        <v>836</v>
      </c>
      <c r="E547" s="77" t="s">
        <v>190</v>
      </c>
      <c r="F547" s="78" t="str">
        <f>VLOOKUP(D547,'NOC-Oc-Ca'!B$6:D$990,2,FALSE)</f>
        <v>Specialized cleaners</v>
      </c>
      <c r="G547" s="79"/>
      <c r="H547" s="79"/>
      <c r="I547" s="79"/>
      <c r="J547" s="79"/>
      <c r="K547" s="79"/>
      <c r="L547" s="79"/>
      <c r="M547" s="79"/>
      <c r="N547" s="79"/>
      <c r="O547" s="80"/>
    </row>
    <row r="548" spans="3:15" ht="15.75" customHeight="1" x14ac:dyDescent="0.25">
      <c r="C548" s="55">
        <f>VLOOKUP(D548,'NOC-Oc-Ca'!B$6:D$990,3,FALSE)</f>
        <v>60031</v>
      </c>
      <c r="D548" s="77" t="s">
        <v>837</v>
      </c>
      <c r="E548" s="77" t="s">
        <v>210</v>
      </c>
      <c r="F548" s="78" t="str">
        <f>VLOOKUP(D548,'NOC-Oc-Ca'!B$6:D$990,2,FALSE)</f>
        <v>Accommodation service managers</v>
      </c>
      <c r="G548" s="79"/>
      <c r="H548" s="79"/>
      <c r="I548" s="79"/>
      <c r="J548" s="79"/>
      <c r="K548" s="79"/>
      <c r="L548" s="79"/>
      <c r="M548" s="79"/>
      <c r="N548" s="79"/>
      <c r="O548" s="80"/>
    </row>
    <row r="549" spans="3:15" ht="15.75" customHeight="1" x14ac:dyDescent="0.25">
      <c r="C549" s="55">
        <f>VLOOKUP(D549,'NOC-Oc-Ca'!B$6:D$990,3,FALSE)</f>
        <v>22113</v>
      </c>
      <c r="D549" s="77" t="s">
        <v>838</v>
      </c>
      <c r="E549" s="77" t="s">
        <v>210</v>
      </c>
      <c r="F549" s="78" t="str">
        <f>VLOOKUP(D549,'NOC-Oc-Ca'!B$6:D$990,2,FALSE)</f>
        <v>Conservation and fishery officers</v>
      </c>
      <c r="G549" s="79"/>
      <c r="H549" s="79"/>
      <c r="I549" s="79"/>
      <c r="J549" s="79"/>
      <c r="K549" s="79"/>
      <c r="L549" s="79"/>
      <c r="M549" s="79"/>
      <c r="N549" s="79"/>
      <c r="O549" s="80"/>
    </row>
    <row r="550" spans="3:15" ht="15.75" customHeight="1" x14ac:dyDescent="0.25">
      <c r="C550" s="55">
        <f>VLOOKUP(D550,'NOC-Oc-Ca'!B$6:D$990,3,FALSE)</f>
        <v>10021</v>
      </c>
      <c r="D550" s="77" t="s">
        <v>839</v>
      </c>
      <c r="E550" s="77" t="s">
        <v>210</v>
      </c>
      <c r="F550" s="78" t="str">
        <f>VLOOKUP(D550,'NOC-Oc-Ca'!B$6:D$990,2,FALSE)</f>
        <v>Banking, credit and other investment managers</v>
      </c>
      <c r="G550" s="79"/>
      <c r="H550" s="79"/>
      <c r="I550" s="79"/>
      <c r="J550" s="79"/>
      <c r="K550" s="79"/>
      <c r="L550" s="79"/>
      <c r="M550" s="79"/>
      <c r="N550" s="79"/>
      <c r="O550" s="80"/>
    </row>
    <row r="551" spans="3:15" ht="15.75" customHeight="1" x14ac:dyDescent="0.25">
      <c r="C551" s="55">
        <f>VLOOKUP(D551,'NOC-Oc-Ca'!B$6:D$990,3,FALSE)</f>
        <v>43109</v>
      </c>
      <c r="D551" s="77" t="s">
        <v>840</v>
      </c>
      <c r="E551" s="77" t="s">
        <v>210</v>
      </c>
      <c r="F551" s="78" t="str">
        <f>VLOOKUP(D551,'NOC-Oc-Ca'!B$6:D$990,2,FALSE)</f>
        <v>Other instructors</v>
      </c>
      <c r="G551" s="79"/>
      <c r="H551" s="79"/>
      <c r="I551" s="79"/>
      <c r="J551" s="79"/>
      <c r="K551" s="79"/>
      <c r="L551" s="79"/>
      <c r="M551" s="79"/>
      <c r="N551" s="79"/>
      <c r="O551" s="80"/>
    </row>
    <row r="552" spans="3:15" ht="15.75" customHeight="1" x14ac:dyDescent="0.25">
      <c r="C552" s="55">
        <f>VLOOKUP(D552,'NOC-Oc-Ca'!B$6:D$990,3,FALSE)</f>
        <v>31300</v>
      </c>
      <c r="D552" s="77" t="s">
        <v>841</v>
      </c>
      <c r="E552" s="77" t="s">
        <v>210</v>
      </c>
      <c r="F552" s="78" t="str">
        <f>VLOOKUP(D552,'NOC-Oc-Ca'!B$6:D$990,2,FALSE)</f>
        <v>Nursing coordinators and supervisors</v>
      </c>
      <c r="G552" s="79"/>
      <c r="H552" s="79"/>
      <c r="I552" s="79"/>
      <c r="J552" s="79"/>
      <c r="K552" s="79"/>
      <c r="L552" s="79"/>
      <c r="M552" s="79"/>
      <c r="N552" s="79"/>
      <c r="O552" s="80"/>
    </row>
    <row r="553" spans="3:15" ht="15.75" customHeight="1" x14ac:dyDescent="0.25">
      <c r="C553" s="55">
        <f>VLOOKUP(D553,'NOC-Oc-Ca'!B$6:D$990,3,FALSE)</f>
        <v>40030</v>
      </c>
      <c r="D553" s="77" t="s">
        <v>842</v>
      </c>
      <c r="E553" s="77" t="s">
        <v>210</v>
      </c>
      <c r="F553" s="78" t="str">
        <f>VLOOKUP(D553,'NOC-Oc-Ca'!B$6:D$990,2,FALSE)</f>
        <v>Managers in social, community and correctional services</v>
      </c>
      <c r="G553" s="79"/>
      <c r="H553" s="79"/>
      <c r="I553" s="79"/>
      <c r="J553" s="79"/>
      <c r="K553" s="79"/>
      <c r="L553" s="79"/>
      <c r="M553" s="79"/>
      <c r="N553" s="79"/>
      <c r="O553" s="80"/>
    </row>
    <row r="554" spans="3:15" ht="15.75" customHeight="1" x14ac:dyDescent="0.25">
      <c r="C554" s="55">
        <f>VLOOKUP(D554,'NOC-Oc-Ca'!B$6:D$990,3,FALSE)</f>
        <v>80021</v>
      </c>
      <c r="D554" s="77" t="s">
        <v>843</v>
      </c>
      <c r="E554" s="77" t="s">
        <v>210</v>
      </c>
      <c r="F554" s="78" t="str">
        <f>VLOOKUP(D554,'NOC-Oc-Ca'!B$6:D$990,2,FALSE)</f>
        <v>Managers in horticulture</v>
      </c>
      <c r="G554" s="79"/>
      <c r="H554" s="79"/>
      <c r="I554" s="79"/>
      <c r="J554" s="79"/>
      <c r="K554" s="79"/>
      <c r="L554" s="79"/>
      <c r="M554" s="79"/>
      <c r="N554" s="79"/>
      <c r="O554" s="80"/>
    </row>
    <row r="555" spans="3:15" ht="15.75" customHeight="1" x14ac:dyDescent="0.25">
      <c r="C555" s="55">
        <f>VLOOKUP(D555,'NOC-Oc-Ca'!B$6:D$990,3,FALSE)</f>
        <v>51120</v>
      </c>
      <c r="D555" s="77" t="s">
        <v>844</v>
      </c>
      <c r="E555" s="77" t="s">
        <v>210</v>
      </c>
      <c r="F555" s="78" t="str">
        <f>VLOOKUP(D555,'NOC-Oc-Ca'!B$6:D$990,2,FALSE)</f>
        <v>Producers, directors, choreographers and related occupations</v>
      </c>
      <c r="G555" s="79"/>
      <c r="H555" s="79"/>
      <c r="I555" s="79"/>
      <c r="J555" s="79"/>
      <c r="K555" s="79"/>
      <c r="L555" s="79"/>
      <c r="M555" s="79"/>
      <c r="N555" s="79"/>
      <c r="O555" s="80"/>
    </row>
    <row r="556" spans="3:15" ht="15.75" customHeight="1" x14ac:dyDescent="0.25">
      <c r="C556" s="55">
        <f>VLOOKUP(D556,'NOC-Oc-Ca'!B$6:D$990,3,FALSE)</f>
        <v>60030</v>
      </c>
      <c r="D556" s="77" t="s">
        <v>845</v>
      </c>
      <c r="E556" s="77" t="s">
        <v>210</v>
      </c>
      <c r="F556" s="78" t="str">
        <f>VLOOKUP(D556,'NOC-Oc-Ca'!B$6:D$990,2,FALSE)</f>
        <v>Restaurant and food service managers</v>
      </c>
      <c r="G556" s="79"/>
      <c r="H556" s="79"/>
      <c r="I556" s="79"/>
      <c r="J556" s="79"/>
      <c r="K556" s="79"/>
      <c r="L556" s="79"/>
      <c r="M556" s="79"/>
      <c r="N556" s="79"/>
      <c r="O556" s="80"/>
    </row>
    <row r="557" spans="3:15" ht="15.75" customHeight="1" x14ac:dyDescent="0.25">
      <c r="C557" s="55">
        <f>VLOOKUP(D557,'NOC-Oc-Ca'!B$6:D$990,3,FALSE)</f>
        <v>51120</v>
      </c>
      <c r="D557" s="77" t="s">
        <v>846</v>
      </c>
      <c r="E557" s="77" t="s">
        <v>200</v>
      </c>
      <c r="F557" s="78" t="str">
        <f>VLOOKUP(D557,'NOC-Oc-Ca'!B$6:D$990,2,FALSE)</f>
        <v>Producers, directors, choreographers and related occupations</v>
      </c>
      <c r="G557" s="79"/>
      <c r="H557" s="79"/>
      <c r="I557" s="79"/>
      <c r="J557" s="79"/>
      <c r="K557" s="79"/>
      <c r="L557" s="79"/>
      <c r="M557" s="79"/>
      <c r="N557" s="79"/>
      <c r="O557" s="80"/>
    </row>
    <row r="558" spans="3:15" ht="15.75" customHeight="1" x14ac:dyDescent="0.25">
      <c r="C558" s="55">
        <f>VLOOKUP(D558,'NOC-Oc-Ca'!B$6:D$990,3,FALSE)</f>
        <v>41403</v>
      </c>
      <c r="D558" s="77" t="s">
        <v>847</v>
      </c>
      <c r="E558" s="77" t="s">
        <v>200</v>
      </c>
      <c r="F558" s="78" t="str">
        <f>VLOOKUP(D558,'NOC-Oc-Ca'!B$6:D$990,2,FALSE)</f>
        <v>Social policy researchers, consultants and program officers</v>
      </c>
      <c r="G558" s="79"/>
      <c r="H558" s="79"/>
      <c r="I558" s="79"/>
      <c r="J558" s="79"/>
      <c r="K558" s="79"/>
      <c r="L558" s="79"/>
      <c r="M558" s="79"/>
      <c r="N558" s="79"/>
      <c r="O558" s="80"/>
    </row>
    <row r="559" spans="3:15" ht="15.75" customHeight="1" x14ac:dyDescent="0.25">
      <c r="C559" s="55">
        <f>VLOOKUP(D559,'NOC-Oc-Ca'!B$6:D$990,3,FALSE)</f>
        <v>41403</v>
      </c>
      <c r="D559" s="77" t="s">
        <v>848</v>
      </c>
      <c r="E559" s="77" t="s">
        <v>200</v>
      </c>
      <c r="F559" s="78" t="str">
        <f>VLOOKUP(D559,'NOC-Oc-Ca'!B$6:D$990,2,FALSE)</f>
        <v>Social policy researchers, consultants and program officers</v>
      </c>
      <c r="G559" s="79"/>
      <c r="H559" s="79"/>
      <c r="I559" s="79"/>
      <c r="J559" s="79"/>
      <c r="K559" s="79"/>
      <c r="L559" s="79"/>
      <c r="M559" s="79"/>
      <c r="N559" s="79"/>
      <c r="O559" s="80"/>
    </row>
    <row r="560" spans="3:15" ht="15.75" customHeight="1" x14ac:dyDescent="0.25">
      <c r="C560" s="55">
        <f>VLOOKUP(D560,'NOC-Oc-Ca'!B$6:D$990,3,FALSE)</f>
        <v>41403</v>
      </c>
      <c r="D560" s="77" t="s">
        <v>849</v>
      </c>
      <c r="E560" s="77" t="s">
        <v>200</v>
      </c>
      <c r="F560" s="78" t="str">
        <f>VLOOKUP(D560,'NOC-Oc-Ca'!B$6:D$990,2,FALSE)</f>
        <v>Social policy researchers, consultants and program officers</v>
      </c>
      <c r="G560" s="79"/>
      <c r="H560" s="79"/>
      <c r="I560" s="79"/>
      <c r="J560" s="79"/>
      <c r="K560" s="79"/>
      <c r="L560" s="79"/>
      <c r="M560" s="79"/>
      <c r="N560" s="79"/>
      <c r="O560" s="80"/>
    </row>
    <row r="561" spans="3:15" ht="15.75" customHeight="1" x14ac:dyDescent="0.25">
      <c r="C561" s="55">
        <f>VLOOKUP(D561,'NOC-Oc-Ca'!B$6:D$990,3,FALSE)</f>
        <v>11201</v>
      </c>
      <c r="D561" s="77" t="s">
        <v>850</v>
      </c>
      <c r="E561" s="77" t="s">
        <v>200</v>
      </c>
      <c r="F561" s="78" t="str">
        <f>VLOOKUP(D561,'NOC-Oc-Ca'!B$6:D$990,2,FALSE)</f>
        <v>Professional occupations in business management consulting</v>
      </c>
      <c r="G561" s="79"/>
      <c r="H561" s="79"/>
      <c r="I561" s="79"/>
      <c r="J561" s="79"/>
      <c r="K561" s="79"/>
      <c r="L561" s="79"/>
      <c r="M561" s="79"/>
      <c r="N561" s="79"/>
      <c r="O561" s="80"/>
    </row>
    <row r="562" spans="3:15" ht="15.75" customHeight="1" x14ac:dyDescent="0.25">
      <c r="C562" s="55">
        <f>VLOOKUP(D562,'NOC-Oc-Ca'!B$6:D$990,3,FALSE)</f>
        <v>41403</v>
      </c>
      <c r="D562" s="77" t="s">
        <v>851</v>
      </c>
      <c r="E562" s="77" t="s">
        <v>200</v>
      </c>
      <c r="F562" s="78" t="str">
        <f>VLOOKUP(D562,'NOC-Oc-Ca'!B$6:D$990,2,FALSE)</f>
        <v>Social policy researchers, consultants and program officers</v>
      </c>
      <c r="G562" s="79"/>
      <c r="H562" s="79"/>
      <c r="I562" s="79"/>
      <c r="J562" s="79"/>
      <c r="K562" s="79"/>
      <c r="L562" s="79"/>
      <c r="M562" s="79"/>
      <c r="N562" s="79"/>
      <c r="O562" s="80"/>
    </row>
    <row r="563" spans="3:15" ht="15.75" customHeight="1" x14ac:dyDescent="0.25">
      <c r="C563" s="55">
        <f>VLOOKUP(D563,'NOC-Oc-Ca'!B$6:D$990,3,FALSE)</f>
        <v>41403</v>
      </c>
      <c r="D563" s="77" t="s">
        <v>852</v>
      </c>
      <c r="E563" s="77" t="s">
        <v>200</v>
      </c>
      <c r="F563" s="78" t="str">
        <f>VLOOKUP(D563,'NOC-Oc-Ca'!B$6:D$990,2,FALSE)</f>
        <v>Social policy researchers, consultants and program officers</v>
      </c>
      <c r="G563" s="79"/>
      <c r="H563" s="79"/>
      <c r="I563" s="79"/>
      <c r="J563" s="79"/>
      <c r="K563" s="79"/>
      <c r="L563" s="79"/>
      <c r="M563" s="79"/>
      <c r="N563" s="79"/>
      <c r="O563" s="80"/>
    </row>
    <row r="564" spans="3:15" ht="15.75" customHeight="1" x14ac:dyDescent="0.25">
      <c r="C564" s="55">
        <f>VLOOKUP(D564,'NOC-Oc-Ca'!B$6:D$990,3,FALSE)</f>
        <v>41403</v>
      </c>
      <c r="D564" s="77" t="s">
        <v>853</v>
      </c>
      <c r="E564" s="77" t="s">
        <v>200</v>
      </c>
      <c r="F564" s="78" t="str">
        <f>VLOOKUP(D564,'NOC-Oc-Ca'!B$6:D$990,2,FALSE)</f>
        <v>Social policy researchers, consultants and program officers</v>
      </c>
      <c r="G564" s="79"/>
      <c r="H564" s="79"/>
      <c r="I564" s="79"/>
      <c r="J564" s="79"/>
      <c r="K564" s="79"/>
      <c r="L564" s="79"/>
      <c r="M564" s="79"/>
      <c r="N564" s="79"/>
      <c r="O564" s="80"/>
    </row>
    <row r="565" spans="3:15" ht="15.75" customHeight="1" x14ac:dyDescent="0.25">
      <c r="C565" s="55">
        <f>VLOOKUP(D565,'NOC-Oc-Ca'!B$6:D$990,3,FALSE)</f>
        <v>41200</v>
      </c>
      <c r="D565" s="77" t="s">
        <v>854</v>
      </c>
      <c r="E565" s="77" t="s">
        <v>200</v>
      </c>
      <c r="F565" s="78" t="str">
        <f>VLOOKUP(D565,'NOC-Oc-Ca'!B$6:D$990,2,FALSE)</f>
        <v>University professors and lecturers</v>
      </c>
      <c r="G565" s="79"/>
      <c r="H565" s="79"/>
      <c r="I565" s="79"/>
      <c r="J565" s="79"/>
      <c r="K565" s="79"/>
      <c r="L565" s="79"/>
      <c r="M565" s="79"/>
      <c r="N565" s="79"/>
      <c r="O565" s="80"/>
    </row>
    <row r="566" spans="3:15" ht="15.75" customHeight="1" x14ac:dyDescent="0.25">
      <c r="C566" s="55">
        <f>VLOOKUP(D566,'NOC-Oc-Ca'!B$6:D$990,3,FALSE)</f>
        <v>11202</v>
      </c>
      <c r="D566" s="77" t="s">
        <v>855</v>
      </c>
      <c r="E566" s="77" t="s">
        <v>209</v>
      </c>
      <c r="F566" s="78" t="str">
        <f>VLOOKUP(D566,'NOC-Oc-Ca'!B$6:D$990,2,FALSE)</f>
        <v>Professional occupations in advertising, marketing and public relations</v>
      </c>
      <c r="G566" s="79"/>
      <c r="H566" s="79"/>
      <c r="I566" s="79"/>
      <c r="J566" s="79"/>
      <c r="K566" s="79"/>
      <c r="L566" s="79"/>
      <c r="M566" s="79"/>
      <c r="N566" s="79"/>
      <c r="O566" s="80"/>
    </row>
    <row r="567" spans="3:15" ht="15.75" customHeight="1" x14ac:dyDescent="0.25">
      <c r="C567" s="55">
        <f>VLOOKUP(D567,'NOC-Oc-Ca'!B$6:D$990,3,FALSE)</f>
        <v>21112</v>
      </c>
      <c r="D567" s="77" t="s">
        <v>856</v>
      </c>
      <c r="E567" s="77" t="s">
        <v>209</v>
      </c>
      <c r="F567" s="78" t="str">
        <f>VLOOKUP(D567,'NOC-Oc-Ca'!B$6:D$990,2,FALSE)</f>
        <v>Agricultural representatives, consultants and specialists</v>
      </c>
      <c r="G567" s="79"/>
      <c r="H567" s="79"/>
      <c r="I567" s="79"/>
      <c r="J567" s="79"/>
      <c r="K567" s="79"/>
      <c r="L567" s="79"/>
      <c r="M567" s="79"/>
      <c r="N567" s="79"/>
      <c r="O567" s="80"/>
    </row>
    <row r="568" spans="3:15" ht="15.75" customHeight="1" x14ac:dyDescent="0.25">
      <c r="C568" s="55">
        <f>VLOOKUP(D568,'NOC-Oc-Ca'!B$6:D$990,3,FALSE)</f>
        <v>21200</v>
      </c>
      <c r="D568" s="77" t="s">
        <v>857</v>
      </c>
      <c r="E568" s="77" t="s">
        <v>209</v>
      </c>
      <c r="F568" s="78" t="str">
        <f>VLOOKUP(D568,'NOC-Oc-Ca'!B$6:D$990,2,FALSE)</f>
        <v>Architects</v>
      </c>
      <c r="G568" s="79"/>
      <c r="H568" s="79"/>
      <c r="I568" s="79"/>
      <c r="J568" s="79"/>
      <c r="K568" s="79"/>
      <c r="L568" s="79"/>
      <c r="M568" s="79"/>
      <c r="N568" s="79"/>
      <c r="O568" s="80"/>
    </row>
    <row r="569" spans="3:15" ht="15.75" customHeight="1" x14ac:dyDescent="0.25">
      <c r="C569" s="55">
        <f>VLOOKUP(D569,'NOC-Oc-Ca'!B$6:D$990,3,FALSE)</f>
        <v>65229</v>
      </c>
      <c r="D569" s="77" t="s">
        <v>858</v>
      </c>
      <c r="E569" s="77" t="s">
        <v>209</v>
      </c>
      <c r="F569" s="78" t="str">
        <f>VLOOKUP(D569,'NOC-Oc-Ca'!B$6:D$990,2,FALSE)</f>
        <v>Other support occupations in personal services</v>
      </c>
      <c r="G569" s="79"/>
      <c r="H569" s="79"/>
      <c r="I569" s="79"/>
      <c r="J569" s="79"/>
      <c r="K569" s="79"/>
      <c r="L569" s="79"/>
      <c r="M569" s="79"/>
      <c r="N569" s="79"/>
      <c r="O569" s="80"/>
    </row>
    <row r="570" spans="3:15" ht="15.75" customHeight="1" x14ac:dyDescent="0.25">
      <c r="C570" s="55">
        <f>VLOOKUP(D570,'NOC-Oc-Ca'!B$6:D$990,3,FALSE)</f>
        <v>21111</v>
      </c>
      <c r="D570" s="77" t="s">
        <v>859</v>
      </c>
      <c r="E570" s="77" t="s">
        <v>209</v>
      </c>
      <c r="F570" s="78" t="str">
        <f>VLOOKUP(D570,'NOC-Oc-Ca'!B$6:D$990,2,FALSE)</f>
        <v>Forestry professionals</v>
      </c>
      <c r="G570" s="79"/>
      <c r="H570" s="79"/>
      <c r="I570" s="79"/>
      <c r="J570" s="79"/>
      <c r="K570" s="79"/>
      <c r="L570" s="79"/>
      <c r="M570" s="79"/>
      <c r="N570" s="79"/>
      <c r="O570" s="80"/>
    </row>
    <row r="571" spans="3:15" ht="15.75" customHeight="1" x14ac:dyDescent="0.25">
      <c r="C571" s="55">
        <f>VLOOKUP(D571,'NOC-Oc-Ca'!B$6:D$990,3,FALSE)</f>
        <v>31102</v>
      </c>
      <c r="D571" s="77" t="s">
        <v>860</v>
      </c>
      <c r="E571" s="77" t="s">
        <v>209</v>
      </c>
      <c r="F571" s="78" t="str">
        <f>VLOOKUP(D571,'NOC-Oc-Ca'!B$6:D$990,2,FALSE)</f>
        <v>General practitioners and family physicians</v>
      </c>
      <c r="G571" s="79"/>
      <c r="H571" s="79"/>
      <c r="I571" s="79"/>
      <c r="J571" s="79"/>
      <c r="K571" s="79"/>
      <c r="L571" s="79"/>
      <c r="M571" s="79"/>
      <c r="N571" s="79"/>
      <c r="O571" s="80"/>
    </row>
    <row r="572" spans="3:15" ht="15.75" customHeight="1" x14ac:dyDescent="0.25">
      <c r="C572" s="55">
        <f>VLOOKUP(D572,'NOC-Oc-Ca'!B$6:D$990,3,FALSE)</f>
        <v>64201</v>
      </c>
      <c r="D572" s="77" t="s">
        <v>861</v>
      </c>
      <c r="E572" s="77" t="s">
        <v>209</v>
      </c>
      <c r="F572" s="78" t="str">
        <f>VLOOKUP(D572,'NOC-Oc-Ca'!B$6:D$990,2,FALSE)</f>
        <v>Image, social and other personal consultants</v>
      </c>
      <c r="G572" s="79"/>
      <c r="H572" s="79"/>
      <c r="I572" s="79"/>
      <c r="J572" s="79"/>
      <c r="K572" s="79"/>
      <c r="L572" s="79"/>
      <c r="M572" s="79"/>
      <c r="N572" s="79"/>
      <c r="O572" s="80"/>
    </row>
    <row r="573" spans="3:15" ht="15.75" customHeight="1" x14ac:dyDescent="0.25">
      <c r="C573" s="55">
        <f>VLOOKUP(D573,'NOC-Oc-Ca'!B$6:D$990,3,FALSE)</f>
        <v>21201</v>
      </c>
      <c r="D573" s="77" t="s">
        <v>862</v>
      </c>
      <c r="E573" s="77" t="s">
        <v>209</v>
      </c>
      <c r="F573" s="78" t="str">
        <f>VLOOKUP(D573,'NOC-Oc-Ca'!B$6:D$990,2,FALSE)</f>
        <v>Landscape architects</v>
      </c>
      <c r="G573" s="79"/>
      <c r="H573" s="79"/>
      <c r="I573" s="79"/>
      <c r="J573" s="79"/>
      <c r="K573" s="79"/>
      <c r="L573" s="79"/>
      <c r="M573" s="79"/>
      <c r="N573" s="79"/>
      <c r="O573" s="80"/>
    </row>
    <row r="574" spans="3:15" ht="15.75" customHeight="1" x14ac:dyDescent="0.25">
      <c r="C574" s="55">
        <f>VLOOKUP(D574,'NOC-Oc-Ca'!B$6:D$990,3,FALSE)</f>
        <v>65229</v>
      </c>
      <c r="D574" s="77" t="s">
        <v>863</v>
      </c>
      <c r="E574" s="77" t="s">
        <v>209</v>
      </c>
      <c r="F574" s="78" t="str">
        <f>VLOOKUP(D574,'NOC-Oc-Ca'!B$6:D$990,2,FALSE)</f>
        <v>Other support occupations in personal services</v>
      </c>
      <c r="G574" s="79"/>
      <c r="H574" s="79"/>
      <c r="I574" s="79"/>
      <c r="J574" s="79"/>
      <c r="K574" s="79"/>
      <c r="L574" s="79"/>
      <c r="M574" s="79"/>
      <c r="N574" s="79"/>
      <c r="O574" s="80"/>
    </row>
    <row r="575" spans="3:15" ht="15.75" customHeight="1" x14ac:dyDescent="0.25">
      <c r="C575" s="55">
        <f>VLOOKUP(D575,'NOC-Oc-Ca'!B$6:D$990,3,FALSE)</f>
        <v>31100</v>
      </c>
      <c r="D575" s="77" t="s">
        <v>864</v>
      </c>
      <c r="E575" s="77" t="s">
        <v>209</v>
      </c>
      <c r="F575" s="78" t="str">
        <f>VLOOKUP(D575,'NOC-Oc-Ca'!B$6:D$990,2,FALSE)</f>
        <v>Specialists in clinical and laboratory medicine</v>
      </c>
      <c r="G575" s="79"/>
      <c r="H575" s="79"/>
      <c r="I575" s="79"/>
      <c r="J575" s="79"/>
      <c r="K575" s="79"/>
      <c r="L575" s="79"/>
      <c r="M575" s="79"/>
      <c r="N575" s="79"/>
      <c r="O575" s="80"/>
    </row>
    <row r="576" spans="3:15" ht="15.75" customHeight="1" x14ac:dyDescent="0.25">
      <c r="C576" s="55">
        <f>VLOOKUP(D576,'NOC-Oc-Ca'!B$6:D$990,3,FALSE)</f>
        <v>21202</v>
      </c>
      <c r="D576" s="77" t="s">
        <v>865</v>
      </c>
      <c r="E576" s="77" t="s">
        <v>209</v>
      </c>
      <c r="F576" s="78" t="str">
        <f>VLOOKUP(D576,'NOC-Oc-Ca'!B$6:D$990,2,FALSE)</f>
        <v>Urban and land use planners</v>
      </c>
      <c r="G576" s="79"/>
      <c r="H576" s="79"/>
      <c r="I576" s="79"/>
      <c r="J576" s="79"/>
      <c r="K576" s="79"/>
      <c r="L576" s="79"/>
      <c r="M576" s="79"/>
      <c r="N576" s="79"/>
      <c r="O576" s="80"/>
    </row>
    <row r="577" spans="3:15" ht="15.75" customHeight="1" x14ac:dyDescent="0.25">
      <c r="C577" s="55">
        <f>VLOOKUP(D577,'NOC-Oc-Ca'!B$6:D$990,3,FALSE)</f>
        <v>31202</v>
      </c>
      <c r="D577" s="77" t="s">
        <v>866</v>
      </c>
      <c r="E577" s="77" t="s">
        <v>214</v>
      </c>
      <c r="F577" s="78" t="str">
        <f>VLOOKUP(D577,'NOC-Oc-Ca'!B$6:D$990,2,FALSE)</f>
        <v>Physiotherapists</v>
      </c>
      <c r="G577" s="79"/>
      <c r="H577" s="79"/>
      <c r="I577" s="79"/>
      <c r="J577" s="79"/>
      <c r="K577" s="79"/>
      <c r="L577" s="79"/>
      <c r="M577" s="79"/>
      <c r="N577" s="79"/>
      <c r="O577" s="80"/>
    </row>
    <row r="578" spans="3:15" ht="15.75" customHeight="1" x14ac:dyDescent="0.25">
      <c r="C578" s="55">
        <f>VLOOKUP(D578,'NOC-Oc-Ca'!B$6:D$990,3,FALSE)</f>
        <v>54100</v>
      </c>
      <c r="D578" s="77" t="s">
        <v>867</v>
      </c>
      <c r="E578" s="77" t="s">
        <v>214</v>
      </c>
      <c r="F578" s="78" t="str">
        <f>VLOOKUP(D578,'NOC-Oc-Ca'!B$6:D$990,2,FALSE)</f>
        <v>Program leaders and instructors in recreation, sport and fitness</v>
      </c>
      <c r="G578" s="79"/>
      <c r="H578" s="79"/>
      <c r="I578" s="79"/>
      <c r="J578" s="79"/>
      <c r="K578" s="79"/>
      <c r="L578" s="79"/>
      <c r="M578" s="79"/>
      <c r="N578" s="79"/>
      <c r="O578" s="80"/>
    </row>
    <row r="579" spans="3:15" ht="15.75" customHeight="1" x14ac:dyDescent="0.25">
      <c r="C579" s="55">
        <f>VLOOKUP(D579,'NOC-Oc-Ca'!B$6:D$990,3,FALSE)</f>
        <v>41406</v>
      </c>
      <c r="D579" s="77" t="s">
        <v>868</v>
      </c>
      <c r="E579" s="77" t="s">
        <v>214</v>
      </c>
      <c r="F579" s="78" t="str">
        <f>VLOOKUP(D579,'NOC-Oc-Ca'!B$6:D$990,2,FALSE)</f>
        <v>Recreation, sports and fitness policy researchers, consultants and program officers</v>
      </c>
      <c r="G579" s="79"/>
      <c r="H579" s="79"/>
      <c r="I579" s="79"/>
      <c r="J579" s="79"/>
      <c r="K579" s="79"/>
      <c r="L579" s="79"/>
      <c r="M579" s="79"/>
      <c r="N579" s="79"/>
      <c r="O579" s="80"/>
    </row>
    <row r="580" spans="3:15" ht="15.75" customHeight="1" x14ac:dyDescent="0.25">
      <c r="C580" s="55">
        <f>VLOOKUP(D580,'NOC-Oc-Ca'!B$6:D$990,3,FALSE)</f>
        <v>31204</v>
      </c>
      <c r="D580" s="77" t="s">
        <v>869</v>
      </c>
      <c r="E580" s="77" t="s">
        <v>214</v>
      </c>
      <c r="F580" s="78" t="str">
        <f>VLOOKUP(D580,'NOC-Oc-Ca'!B$6:D$990,2,FALSE)</f>
        <v>Kinesiologists and other professional occupations in therapy and assessment</v>
      </c>
      <c r="G580" s="79"/>
      <c r="H580" s="79"/>
      <c r="I580" s="79"/>
      <c r="J580" s="79"/>
      <c r="K580" s="79"/>
      <c r="L580" s="79"/>
      <c r="M580" s="79"/>
      <c r="N580" s="79"/>
      <c r="O580" s="80"/>
    </row>
    <row r="581" spans="3:15" ht="15.75" customHeight="1" x14ac:dyDescent="0.25">
      <c r="C581" s="55">
        <f>VLOOKUP(D581,'NOC-Oc-Ca'!B$6:D$990,3,FALSE)</f>
        <v>41406</v>
      </c>
      <c r="D581" s="77" t="s">
        <v>870</v>
      </c>
      <c r="E581" s="77" t="s">
        <v>214</v>
      </c>
      <c r="F581" s="78" t="str">
        <f>VLOOKUP(D581,'NOC-Oc-Ca'!B$6:D$990,2,FALSE)</f>
        <v>Recreation, sports and fitness policy researchers, consultants and program officers</v>
      </c>
      <c r="G581" s="79"/>
      <c r="H581" s="79"/>
      <c r="I581" s="79"/>
      <c r="J581" s="79"/>
      <c r="K581" s="79"/>
      <c r="L581" s="79"/>
      <c r="M581" s="79"/>
      <c r="N581" s="79"/>
      <c r="O581" s="80"/>
    </row>
    <row r="582" spans="3:15" ht="15.75" customHeight="1" x14ac:dyDescent="0.25">
      <c r="C582" s="55">
        <f>VLOOKUP(D582,'NOC-Oc-Ca'!B$6:D$990,3,FALSE)</f>
        <v>41406</v>
      </c>
      <c r="D582" s="77" t="s">
        <v>871</v>
      </c>
      <c r="E582" s="77" t="s">
        <v>214</v>
      </c>
      <c r="F582" s="78" t="str">
        <f>VLOOKUP(D582,'NOC-Oc-Ca'!B$6:D$990,2,FALSE)</f>
        <v>Recreation, sports and fitness policy researchers, consultants and program officers</v>
      </c>
      <c r="G582" s="79"/>
      <c r="H582" s="79"/>
      <c r="I582" s="79"/>
      <c r="J582" s="79"/>
      <c r="K582" s="79"/>
      <c r="L582" s="79"/>
      <c r="M582" s="79"/>
      <c r="N582" s="79"/>
      <c r="O582" s="80"/>
    </row>
    <row r="583" spans="3:15" ht="15.75" customHeight="1" x14ac:dyDescent="0.25">
      <c r="C583" s="55">
        <f>VLOOKUP(D583,'NOC-Oc-Ca'!B$6:D$990,3,FALSE)</f>
        <v>41406</v>
      </c>
      <c r="D583" s="77" t="s">
        <v>872</v>
      </c>
      <c r="E583" s="77" t="s">
        <v>214</v>
      </c>
      <c r="F583" s="78" t="str">
        <f>VLOOKUP(D583,'NOC-Oc-Ca'!B$6:D$990,2,FALSE)</f>
        <v>Recreation, sports and fitness policy researchers, consultants and program officers</v>
      </c>
      <c r="G583" s="79"/>
      <c r="H583" s="79"/>
      <c r="I583" s="79"/>
      <c r="J583" s="79"/>
      <c r="K583" s="79"/>
      <c r="L583" s="79"/>
      <c r="M583" s="79"/>
      <c r="N583" s="79"/>
      <c r="O583" s="80"/>
    </row>
    <row r="584" spans="3:15" ht="15.75" customHeight="1" x14ac:dyDescent="0.25">
      <c r="C584" s="55">
        <f>VLOOKUP(D584,'NOC-Oc-Ca'!B$6:D$990,3,FALSE)</f>
        <v>41406</v>
      </c>
      <c r="D584" s="77" t="s">
        <v>873</v>
      </c>
      <c r="E584" s="77" t="s">
        <v>214</v>
      </c>
      <c r="F584" s="78" t="str">
        <f>VLOOKUP(D584,'NOC-Oc-Ca'!B$6:D$990,2,FALSE)</f>
        <v>Recreation, sports and fitness policy researchers, consultants and program officers</v>
      </c>
      <c r="G584" s="79"/>
      <c r="H584" s="79"/>
      <c r="I584" s="79"/>
      <c r="J584" s="79"/>
      <c r="K584" s="79"/>
      <c r="L584" s="79"/>
      <c r="M584" s="79"/>
      <c r="N584" s="79"/>
      <c r="O584" s="80"/>
    </row>
    <row r="585" spans="3:15" ht="15.75" customHeight="1" x14ac:dyDescent="0.25">
      <c r="C585" s="55">
        <f>VLOOKUP(D585,'NOC-Oc-Ca'!B$6:D$990,3,FALSE)</f>
        <v>64201</v>
      </c>
      <c r="D585" s="77" t="s">
        <v>874</v>
      </c>
      <c r="E585" s="77" t="s">
        <v>214</v>
      </c>
      <c r="F585" s="78" t="str">
        <f>VLOOKUP(D585,'NOC-Oc-Ca'!B$6:D$990,2,FALSE)</f>
        <v>Image, social and other personal consultants</v>
      </c>
      <c r="G585" s="79"/>
      <c r="H585" s="79"/>
      <c r="I585" s="79"/>
      <c r="J585" s="79"/>
      <c r="K585" s="79"/>
      <c r="L585" s="79"/>
      <c r="M585" s="79"/>
      <c r="N585" s="79"/>
      <c r="O585" s="80"/>
    </row>
    <row r="586" spans="3:15" ht="15.75" customHeight="1" x14ac:dyDescent="0.25">
      <c r="C586" s="55">
        <f>VLOOKUP(D586,'NOC-Oc-Ca'!B$6:D$990,3,FALSE)</f>
        <v>32200</v>
      </c>
      <c r="D586" s="77" t="s">
        <v>875</v>
      </c>
      <c r="E586" s="77" t="s">
        <v>218</v>
      </c>
      <c r="F586" s="78" t="str">
        <f>VLOOKUP(D586,'NOC-Oc-Ca'!B$6:D$990,2,FALSE)</f>
        <v>Traditional Chinese medicine practitioners and acupuncturists</v>
      </c>
      <c r="G586" s="79"/>
      <c r="H586" s="79"/>
      <c r="I586" s="79"/>
      <c r="J586" s="79"/>
      <c r="K586" s="79"/>
      <c r="L586" s="79"/>
      <c r="M586" s="79"/>
      <c r="N586" s="79"/>
      <c r="O586" s="80"/>
    </row>
    <row r="587" spans="3:15" ht="15.75" customHeight="1" x14ac:dyDescent="0.25">
      <c r="C587" s="55">
        <f>VLOOKUP(D587,'NOC-Oc-Ca'!B$6:D$990,3,FALSE)</f>
        <v>41221</v>
      </c>
      <c r="D587" s="77" t="s">
        <v>876</v>
      </c>
      <c r="E587" s="77" t="s">
        <v>218</v>
      </c>
      <c r="F587" s="78" t="str">
        <f>VLOOKUP(D587,'NOC-Oc-Ca'!B$6:D$990,2,FALSE)</f>
        <v>Elementary school and kindergarten teachers</v>
      </c>
      <c r="G587" s="79"/>
      <c r="H587" s="79"/>
      <c r="I587" s="79"/>
      <c r="J587" s="79"/>
      <c r="K587" s="79"/>
      <c r="L587" s="79"/>
      <c r="M587" s="79"/>
      <c r="N587" s="79"/>
      <c r="O587" s="80"/>
    </row>
    <row r="588" spans="3:15" ht="15.75" customHeight="1" x14ac:dyDescent="0.25">
      <c r="C588" s="55">
        <f>VLOOKUP(D588,'NOC-Oc-Ca'!B$6:D$990,3,FALSE)</f>
        <v>44100</v>
      </c>
      <c r="D588" s="77" t="s">
        <v>877</v>
      </c>
      <c r="E588" s="77" t="s">
        <v>218</v>
      </c>
      <c r="F588" s="78" t="str">
        <f>VLOOKUP(D588,'NOC-Oc-Ca'!B$6:D$990,2,FALSE)</f>
        <v>Home child care providers</v>
      </c>
      <c r="G588" s="79"/>
      <c r="H588" s="79"/>
      <c r="I588" s="79"/>
      <c r="J588" s="79"/>
      <c r="K588" s="79"/>
      <c r="L588" s="79"/>
      <c r="M588" s="79"/>
      <c r="N588" s="79"/>
      <c r="O588" s="80"/>
    </row>
    <row r="589" spans="3:15" ht="15.75" customHeight="1" x14ac:dyDescent="0.25">
      <c r="C589" s="55">
        <f>VLOOKUP(D589,'NOC-Oc-Ca'!B$6:D$990,3,FALSE)</f>
        <v>32209</v>
      </c>
      <c r="D589" s="77" t="s">
        <v>878</v>
      </c>
      <c r="E589" s="77" t="s">
        <v>218</v>
      </c>
      <c r="F589" s="78" t="str">
        <f>VLOOKUP(D589,'NOC-Oc-Ca'!B$6:D$990,2,FALSE)</f>
        <v>Other practitioners of natural healing</v>
      </c>
      <c r="G589" s="79"/>
      <c r="H589" s="79"/>
      <c r="I589" s="79"/>
      <c r="J589" s="79"/>
      <c r="K589" s="79"/>
      <c r="L589" s="79"/>
      <c r="M589" s="79"/>
      <c r="N589" s="79"/>
      <c r="O589" s="80"/>
    </row>
    <row r="590" spans="3:15" ht="15.75" customHeight="1" x14ac:dyDescent="0.25">
      <c r="C590" s="55">
        <f>VLOOKUP(D590,'NOC-Oc-Ca'!B$6:D$990,3,FALSE)</f>
        <v>32209</v>
      </c>
      <c r="D590" s="77" t="s">
        <v>879</v>
      </c>
      <c r="E590" s="77" t="s">
        <v>218</v>
      </c>
      <c r="F590" s="78" t="str">
        <f>VLOOKUP(D590,'NOC-Oc-Ca'!B$6:D$990,2,FALSE)</f>
        <v>Other practitioners of natural healing</v>
      </c>
      <c r="G590" s="79"/>
      <c r="H590" s="79"/>
      <c r="I590" s="79"/>
      <c r="J590" s="79"/>
      <c r="K590" s="79"/>
      <c r="L590" s="79"/>
      <c r="M590" s="79"/>
      <c r="N590" s="79"/>
      <c r="O590" s="80"/>
    </row>
    <row r="591" spans="3:15" ht="15.75" customHeight="1" x14ac:dyDescent="0.25">
      <c r="C591" s="55">
        <f>VLOOKUP(D591,'NOC-Oc-Ca'!B$6:D$990,3,FALSE)</f>
        <v>31303</v>
      </c>
      <c r="D591" s="77" t="s">
        <v>880</v>
      </c>
      <c r="E591" s="77" t="s">
        <v>218</v>
      </c>
      <c r="F591" s="78" t="str">
        <f>VLOOKUP(D591,'NOC-Oc-Ca'!B$6:D$990,2,FALSE)</f>
        <v>Physician assistants, midwives and allied health professionals</v>
      </c>
      <c r="G591" s="79"/>
      <c r="H591" s="79"/>
      <c r="I591" s="79"/>
      <c r="J591" s="79"/>
      <c r="K591" s="79"/>
      <c r="L591" s="79"/>
      <c r="M591" s="79"/>
      <c r="N591" s="79"/>
      <c r="O591" s="80"/>
    </row>
    <row r="592" spans="3:15" ht="15.75" customHeight="1" x14ac:dyDescent="0.25">
      <c r="C592" s="55">
        <f>VLOOKUP(D592,'NOC-Oc-Ca'!B$6:D$990,3,FALSE)</f>
        <v>41220</v>
      </c>
      <c r="D592" s="77" t="s">
        <v>881</v>
      </c>
      <c r="E592" s="77" t="s">
        <v>218</v>
      </c>
      <c r="F592" s="78" t="str">
        <f>VLOOKUP(D592,'NOC-Oc-Ca'!B$6:D$990,2,FALSE)</f>
        <v>Secondary school teachers</v>
      </c>
      <c r="G592" s="79"/>
      <c r="H592" s="79"/>
      <c r="I592" s="79"/>
      <c r="J592" s="79"/>
      <c r="K592" s="79"/>
      <c r="L592" s="79"/>
      <c r="M592" s="79"/>
      <c r="N592" s="79"/>
      <c r="O592" s="80"/>
    </row>
    <row r="593" spans="3:15" ht="15.75" customHeight="1" x14ac:dyDescent="0.25">
      <c r="C593" s="55">
        <f>VLOOKUP(D593,'NOC-Oc-Ca'!B$6:D$990,3,FALSE)</f>
        <v>41300</v>
      </c>
      <c r="D593" s="77" t="s">
        <v>882</v>
      </c>
      <c r="E593" s="77" t="s">
        <v>218</v>
      </c>
      <c r="F593" s="78" t="str">
        <f>VLOOKUP(D593,'NOC-Oc-Ca'!B$6:D$990,2,FALSE)</f>
        <v>Social workers</v>
      </c>
      <c r="G593" s="79"/>
      <c r="H593" s="79"/>
      <c r="I593" s="79"/>
      <c r="J593" s="79"/>
      <c r="K593" s="79"/>
      <c r="L593" s="79"/>
      <c r="M593" s="79"/>
      <c r="N593" s="79"/>
      <c r="O593" s="80"/>
    </row>
    <row r="594" spans="3:15" ht="15.75" customHeight="1" x14ac:dyDescent="0.25">
      <c r="C594" s="55">
        <f>VLOOKUP(D594,'NOC-Oc-Ca'!B$6:D$990,3,FALSE)</f>
        <v>41320</v>
      </c>
      <c r="D594" s="77" t="s">
        <v>883</v>
      </c>
      <c r="E594" s="77" t="s">
        <v>261</v>
      </c>
      <c r="F594" s="78" t="str">
        <f>VLOOKUP(D594,'NOC-Oc-Ca'!B$6:D$990,2,FALSE)</f>
        <v>Educational counsellors</v>
      </c>
      <c r="G594" s="79"/>
      <c r="H594" s="79"/>
      <c r="I594" s="79"/>
      <c r="J594" s="79"/>
      <c r="K594" s="79"/>
      <c r="L594" s="79"/>
      <c r="M594" s="79"/>
      <c r="N594" s="79"/>
      <c r="O594" s="80"/>
    </row>
    <row r="595" spans="3:15" ht="15.75" customHeight="1" x14ac:dyDescent="0.25">
      <c r="C595" s="55">
        <f>VLOOKUP(D595,'NOC-Oc-Ca'!B$6:D$990,3,FALSE)</f>
        <v>41301</v>
      </c>
      <c r="D595" s="77" t="s">
        <v>884</v>
      </c>
      <c r="E595" s="77" t="s">
        <v>261</v>
      </c>
      <c r="F595" s="78" t="str">
        <f>VLOOKUP(D595,'NOC-Oc-Ca'!B$6:D$990,2,FALSE)</f>
        <v>Therapists in counselling and related specialized therapies</v>
      </c>
      <c r="G595" s="79"/>
      <c r="H595" s="79"/>
      <c r="I595" s="79"/>
      <c r="J595" s="79"/>
      <c r="K595" s="79"/>
      <c r="L595" s="79"/>
      <c r="M595" s="79"/>
      <c r="N595" s="79"/>
      <c r="O595" s="80"/>
    </row>
    <row r="596" spans="3:15" ht="15.75" customHeight="1" x14ac:dyDescent="0.25">
      <c r="C596" s="55">
        <f>VLOOKUP(D596,'NOC-Oc-Ca'!B$6:D$990,3,FALSE)</f>
        <v>31111</v>
      </c>
      <c r="D596" s="77" t="s">
        <v>885</v>
      </c>
      <c r="E596" s="77" t="s">
        <v>276</v>
      </c>
      <c r="F596" s="78" t="str">
        <f>VLOOKUP(D596,'NOC-Oc-Ca'!B$6:D$990,2,FALSE)</f>
        <v>Optometrists</v>
      </c>
      <c r="G596" s="79"/>
      <c r="H596" s="79"/>
      <c r="I596" s="79"/>
      <c r="J596" s="79"/>
      <c r="K596" s="79"/>
      <c r="L596" s="79"/>
      <c r="M596" s="79"/>
      <c r="N596" s="79"/>
      <c r="O596" s="80"/>
    </row>
    <row r="597" spans="3:15" ht="15.75" customHeight="1" x14ac:dyDescent="0.25">
      <c r="C597" s="55">
        <f>VLOOKUP(D597,'NOC-Oc-Ca'!B$6:D$990,3,FALSE)</f>
        <v>13112</v>
      </c>
      <c r="D597" s="77" t="s">
        <v>886</v>
      </c>
      <c r="E597" s="77" t="s">
        <v>262</v>
      </c>
      <c r="F597" s="78" t="str">
        <f>VLOOKUP(D597,'NOC-Oc-Ca'!B$6:D$990,2,FALSE)</f>
        <v>Medical administrative assistants</v>
      </c>
      <c r="G597" s="79"/>
      <c r="H597" s="79"/>
      <c r="I597" s="79"/>
      <c r="J597" s="79"/>
      <c r="K597" s="79"/>
      <c r="L597" s="79"/>
      <c r="M597" s="79"/>
      <c r="N597" s="79"/>
      <c r="O597" s="80"/>
    </row>
    <row r="598" spans="3:15" ht="15.75" customHeight="1" x14ac:dyDescent="0.25">
      <c r="C598" s="55">
        <f>VLOOKUP(D598,'NOC-Oc-Ca'!B$6:D$990,3,FALSE)</f>
        <v>13110</v>
      </c>
      <c r="D598" s="77" t="s">
        <v>887</v>
      </c>
      <c r="E598" s="77" t="s">
        <v>262</v>
      </c>
      <c r="F598" s="78" t="str">
        <f>VLOOKUP(D598,'NOC-Oc-Ca'!B$6:D$990,2,FALSE)</f>
        <v>Administrative assistants</v>
      </c>
      <c r="G598" s="79"/>
      <c r="H598" s="79"/>
      <c r="I598" s="79"/>
      <c r="J598" s="79"/>
      <c r="K598" s="79"/>
      <c r="L598" s="79"/>
      <c r="M598" s="79"/>
      <c r="N598" s="79"/>
      <c r="O598" s="80"/>
    </row>
    <row r="599" spans="3:15" ht="15.75" customHeight="1" x14ac:dyDescent="0.25">
      <c r="C599" s="55">
        <f>VLOOKUP(D599,'NOC-Oc-Ca'!B$6:D$990,3,FALSE)</f>
        <v>22212</v>
      </c>
      <c r="D599" s="77" t="s">
        <v>888</v>
      </c>
      <c r="E599" s="77" t="s">
        <v>231</v>
      </c>
      <c r="F599" s="78" t="str">
        <f>VLOOKUP(D599,'NOC-Oc-Ca'!B$6:D$990,2,FALSE)</f>
        <v>Drafting technologists and technicians</v>
      </c>
      <c r="G599" s="79"/>
      <c r="H599" s="79"/>
      <c r="I599" s="79"/>
      <c r="J599" s="79"/>
      <c r="K599" s="79"/>
      <c r="L599" s="79"/>
      <c r="M599" s="79"/>
      <c r="N599" s="79"/>
      <c r="O599" s="80"/>
    </row>
    <row r="600" spans="3:15" ht="15.75" customHeight="1" x14ac:dyDescent="0.25">
      <c r="C600" s="55">
        <f>VLOOKUP(D600,'NOC-Oc-Ca'!B$6:D$990,3,FALSE)</f>
        <v>22212</v>
      </c>
      <c r="D600" s="77" t="s">
        <v>889</v>
      </c>
      <c r="E600" s="77" t="s">
        <v>231</v>
      </c>
      <c r="F600" s="78" t="str">
        <f>VLOOKUP(D600,'NOC-Oc-Ca'!B$6:D$990,2,FALSE)</f>
        <v>Drafting technologists and technicians</v>
      </c>
      <c r="G600" s="79"/>
      <c r="H600" s="79"/>
      <c r="I600" s="79"/>
      <c r="J600" s="79"/>
      <c r="K600" s="79"/>
      <c r="L600" s="79"/>
      <c r="M600" s="79"/>
      <c r="N600" s="79"/>
      <c r="O600" s="80"/>
    </row>
    <row r="601" spans="3:15" ht="15.75" customHeight="1" x14ac:dyDescent="0.25">
      <c r="C601" s="55">
        <f>VLOOKUP(D601,'NOC-Oc-Ca'!B$6:D$990,3,FALSE)</f>
        <v>32120</v>
      </c>
      <c r="D601" s="77" t="s">
        <v>890</v>
      </c>
      <c r="E601" s="77" t="s">
        <v>231</v>
      </c>
      <c r="F601" s="78" t="str">
        <f>VLOOKUP(D601,'NOC-Oc-Ca'!B$6:D$990,2,FALSE)</f>
        <v>Medical laboratory technologists</v>
      </c>
      <c r="G601" s="79"/>
      <c r="H601" s="79"/>
      <c r="I601" s="79"/>
      <c r="J601" s="79"/>
      <c r="K601" s="79"/>
      <c r="L601" s="79"/>
      <c r="M601" s="79"/>
      <c r="N601" s="79"/>
      <c r="O601" s="80"/>
    </row>
    <row r="602" spans="3:15" ht="15.75" customHeight="1" x14ac:dyDescent="0.25">
      <c r="C602" s="55">
        <f>VLOOKUP(D602,'NOC-Oc-Ca'!B$6:D$990,3,FALSE)</f>
        <v>33109</v>
      </c>
      <c r="D602" s="77" t="s">
        <v>891</v>
      </c>
      <c r="E602" s="77" t="s">
        <v>231</v>
      </c>
      <c r="F602" s="78" t="str">
        <f>VLOOKUP(D602,'NOC-Oc-Ca'!B$6:D$990,2,FALSE)</f>
        <v>Other assisting occupations in support of health services</v>
      </c>
      <c r="G602" s="79"/>
      <c r="H602" s="79"/>
      <c r="I602" s="79"/>
      <c r="J602" s="79"/>
      <c r="K602" s="79"/>
      <c r="L602" s="79"/>
      <c r="M602" s="79"/>
      <c r="N602" s="79"/>
      <c r="O602" s="80"/>
    </row>
    <row r="603" spans="3:15" ht="15.75" customHeight="1" x14ac:dyDescent="0.25">
      <c r="C603" s="55">
        <f>VLOOKUP(D603,'NOC-Oc-Ca'!B$6:D$990,3,FALSE)</f>
        <v>33103</v>
      </c>
      <c r="D603" s="77" t="s">
        <v>892</v>
      </c>
      <c r="E603" s="77" t="s">
        <v>231</v>
      </c>
      <c r="F603" s="78" t="str">
        <f>VLOOKUP(D603,'NOC-Oc-Ca'!B$6:D$990,2,FALSE)</f>
        <v>Pharmacy technical assistants and pharmacy assistants</v>
      </c>
      <c r="G603" s="79"/>
      <c r="H603" s="79"/>
      <c r="I603" s="79"/>
      <c r="J603" s="79"/>
      <c r="K603" s="79"/>
      <c r="L603" s="79"/>
      <c r="M603" s="79"/>
      <c r="N603" s="79"/>
      <c r="O603" s="80"/>
    </row>
    <row r="604" spans="3:15" ht="15.75" customHeight="1" x14ac:dyDescent="0.25">
      <c r="C604" s="55">
        <f>VLOOKUP(D604,'NOC-Oc-Ca'!B$6:D$990,3,FALSE)</f>
        <v>14110</v>
      </c>
      <c r="D604" s="77" t="s">
        <v>893</v>
      </c>
      <c r="E604" s="77" t="s">
        <v>231</v>
      </c>
      <c r="F604" s="78" t="str">
        <f>VLOOKUP(D604,'NOC-Oc-Ca'!B$6:D$990,2,FALSE)</f>
        <v>Survey interviewers and statistical clerks</v>
      </c>
      <c r="G604" s="79"/>
      <c r="H604" s="79"/>
      <c r="I604" s="79"/>
      <c r="J604" s="79"/>
      <c r="K604" s="79"/>
      <c r="L604" s="79"/>
      <c r="M604" s="79"/>
      <c r="N604" s="79"/>
      <c r="O604" s="80"/>
    </row>
    <row r="605" spans="3:15" ht="15.75" customHeight="1" x14ac:dyDescent="0.25">
      <c r="C605" s="55">
        <f>VLOOKUP(D605,'NOC-Oc-Ca'!B$6:D$990,3,FALSE)</f>
        <v>14200</v>
      </c>
      <c r="D605" s="77" t="s">
        <v>894</v>
      </c>
      <c r="E605" s="77" t="s">
        <v>243</v>
      </c>
      <c r="F605" s="78" t="str">
        <f>VLOOKUP(D605,'NOC-Oc-Ca'!B$6:D$990,2,FALSE)</f>
        <v>Accounting and related clerks</v>
      </c>
      <c r="G605" s="79"/>
      <c r="H605" s="79"/>
      <c r="I605" s="79"/>
      <c r="J605" s="79"/>
      <c r="K605" s="79"/>
      <c r="L605" s="79"/>
      <c r="M605" s="79"/>
      <c r="N605" s="79"/>
      <c r="O605" s="80"/>
    </row>
    <row r="606" spans="3:15" ht="15.75" customHeight="1" x14ac:dyDescent="0.25">
      <c r="C606" s="55">
        <f>VLOOKUP(D606,'NOC-Oc-Ca'!B$6:D$990,3,FALSE)</f>
        <v>14100</v>
      </c>
      <c r="D606" s="77" t="s">
        <v>895</v>
      </c>
      <c r="E606" s="77" t="s">
        <v>243</v>
      </c>
      <c r="F606" s="78" t="str">
        <f>VLOOKUP(D606,'NOC-Oc-Ca'!B$6:D$990,2,FALSE)</f>
        <v>General office support workers</v>
      </c>
      <c r="G606" s="79"/>
      <c r="H606" s="79"/>
      <c r="I606" s="79"/>
      <c r="J606" s="79"/>
      <c r="K606" s="79"/>
      <c r="L606" s="79"/>
      <c r="M606" s="79"/>
      <c r="N606" s="79"/>
      <c r="O606" s="80"/>
    </row>
    <row r="607" spans="3:15" ht="15.75" customHeight="1" x14ac:dyDescent="0.25">
      <c r="C607" s="55">
        <f>VLOOKUP(D607,'NOC-Oc-Ca'!B$6:D$990,3,FALSE)</f>
        <v>94143</v>
      </c>
      <c r="D607" s="77" t="s">
        <v>896</v>
      </c>
      <c r="E607" s="77" t="s">
        <v>243</v>
      </c>
      <c r="F607" s="78" t="str">
        <f>VLOOKUP(D607,'NOC-Oc-Ca'!B$6:D$990,2,FALSE)</f>
        <v>Testers and graders, food and beverage processing</v>
      </c>
      <c r="G607" s="79"/>
      <c r="H607" s="79"/>
      <c r="I607" s="79"/>
      <c r="J607" s="79"/>
      <c r="K607" s="79"/>
      <c r="L607" s="79"/>
      <c r="M607" s="79"/>
      <c r="N607" s="79"/>
      <c r="O607" s="80"/>
    </row>
    <row r="608" spans="3:15" ht="15.75" customHeight="1" x14ac:dyDescent="0.25">
      <c r="C608" s="55">
        <f>VLOOKUP(D608,'NOC-Oc-Ca'!B$6:D$990,3,FALSE)</f>
        <v>14405</v>
      </c>
      <c r="D608" s="77" t="s">
        <v>897</v>
      </c>
      <c r="E608" s="77" t="s">
        <v>243</v>
      </c>
      <c r="F608" s="78" t="str">
        <f>VLOOKUP(D608,'NOC-Oc-Ca'!B$6:D$990,2,FALSE)</f>
        <v>Transportation route and crew schedulers</v>
      </c>
      <c r="G608" s="79"/>
      <c r="H608" s="79"/>
      <c r="I608" s="79"/>
      <c r="J608" s="79"/>
      <c r="K608" s="79"/>
      <c r="L608" s="79"/>
      <c r="M608" s="79"/>
      <c r="N608" s="79"/>
      <c r="O608" s="80"/>
    </row>
    <row r="609" spans="3:15" ht="15.75" customHeight="1" x14ac:dyDescent="0.25">
      <c r="C609" s="55">
        <f>VLOOKUP(D609,'NOC-Oc-Ca'!B$6:D$990,3,FALSE)</f>
        <v>14403</v>
      </c>
      <c r="D609" s="77" t="s">
        <v>898</v>
      </c>
      <c r="E609" s="77" t="s">
        <v>252</v>
      </c>
      <c r="F609" s="78" t="str">
        <f>VLOOKUP(D609,'NOC-Oc-Ca'!B$6:D$990,2,FALSE)</f>
        <v>Purchasing and inventory control workers</v>
      </c>
      <c r="G609" s="79"/>
      <c r="H609" s="79"/>
      <c r="I609" s="79"/>
      <c r="J609" s="79"/>
      <c r="K609" s="79"/>
      <c r="L609" s="79"/>
      <c r="M609" s="79"/>
      <c r="N609" s="79"/>
      <c r="O609" s="80"/>
    </row>
    <row r="610" spans="3:15" ht="15.75" customHeight="1" x14ac:dyDescent="0.25">
      <c r="C610" s="55">
        <f>VLOOKUP(D610,'NOC-Oc-Ca'!B$6:D$990,3,FALSE)</f>
        <v>64401</v>
      </c>
      <c r="D610" s="77" t="s">
        <v>899</v>
      </c>
      <c r="E610" s="77" t="s">
        <v>252</v>
      </c>
      <c r="F610" s="78" t="str">
        <f>VLOOKUP(D610,'NOC-Oc-Ca'!B$6:D$990,2,FALSE)</f>
        <v>Postal services representatives</v>
      </c>
      <c r="G610" s="79"/>
      <c r="H610" s="79"/>
      <c r="I610" s="79"/>
      <c r="J610" s="79"/>
      <c r="K610" s="79"/>
      <c r="L610" s="79"/>
      <c r="M610" s="79"/>
      <c r="N610" s="79"/>
      <c r="O610" s="80"/>
    </row>
    <row r="611" spans="3:15" ht="15.75" customHeight="1" x14ac:dyDescent="0.25">
      <c r="C611" s="55">
        <f>VLOOKUP(D611,'NOC-Oc-Ca'!B$6:D$990,3,FALSE)</f>
        <v>74100</v>
      </c>
      <c r="D611" s="77" t="s">
        <v>900</v>
      </c>
      <c r="E611" s="77" t="s">
        <v>252</v>
      </c>
      <c r="F611" s="78" t="str">
        <f>VLOOKUP(D611,'NOC-Oc-Ca'!B$6:D$990,2,FALSE)</f>
        <v>Mail and parcel sorters and related occupations</v>
      </c>
      <c r="G611" s="79"/>
      <c r="H611" s="79"/>
      <c r="I611" s="79"/>
      <c r="J611" s="79"/>
      <c r="K611" s="79"/>
      <c r="L611" s="79"/>
      <c r="M611" s="79"/>
      <c r="N611" s="79"/>
      <c r="O611" s="80"/>
    </row>
    <row r="612" spans="3:15" ht="15.75" customHeight="1" x14ac:dyDescent="0.25">
      <c r="C612" s="55">
        <f>VLOOKUP(D612,'NOC-Oc-Ca'!B$6:D$990,3,FALSE)</f>
        <v>32112</v>
      </c>
      <c r="D612" s="77" t="s">
        <v>901</v>
      </c>
      <c r="E612" s="77" t="s">
        <v>206</v>
      </c>
      <c r="F612" s="78" t="str">
        <f>VLOOKUP(D612,'NOC-Oc-Ca'!B$6:D$990,2,FALSE)</f>
        <v>Dental technologists and technicians</v>
      </c>
      <c r="G612" s="79"/>
      <c r="H612" s="79"/>
      <c r="I612" s="79"/>
      <c r="J612" s="79"/>
      <c r="K612" s="79"/>
      <c r="L612" s="79"/>
      <c r="M612" s="79"/>
      <c r="N612" s="79"/>
      <c r="O612" s="80"/>
    </row>
    <row r="613" spans="3:15" ht="15.75" customHeight="1" x14ac:dyDescent="0.25">
      <c r="C613" s="55">
        <f>VLOOKUP(D613,'NOC-Oc-Ca'!B$6:D$990,3,FALSE)</f>
        <v>32110</v>
      </c>
      <c r="D613" s="77" t="s">
        <v>902</v>
      </c>
      <c r="E613" s="77" t="s">
        <v>206</v>
      </c>
      <c r="F613" s="78" t="str">
        <f>VLOOKUP(D613,'NOC-Oc-Ca'!B$6:D$990,2,FALSE)</f>
        <v>Denturists</v>
      </c>
      <c r="G613" s="79"/>
      <c r="H613" s="79"/>
      <c r="I613" s="79"/>
      <c r="J613" s="79"/>
      <c r="K613" s="79"/>
      <c r="L613" s="79"/>
      <c r="M613" s="79"/>
      <c r="N613" s="79"/>
      <c r="O613" s="80"/>
    </row>
    <row r="614" spans="3:15" ht="15.75" customHeight="1" x14ac:dyDescent="0.25">
      <c r="C614" s="55">
        <f>VLOOKUP(D614,'NOC-Oc-Ca'!B$6:D$990,3,FALSE)</f>
        <v>14112</v>
      </c>
      <c r="D614" s="77" t="s">
        <v>903</v>
      </c>
      <c r="E614" s="77" t="s">
        <v>206</v>
      </c>
      <c r="F614" s="78" t="str">
        <f>VLOOKUP(D614,'NOC-Oc-Ca'!B$6:D$990,2,FALSE)</f>
        <v>Desktop publishing operators and related occupations</v>
      </c>
      <c r="G614" s="79"/>
      <c r="H614" s="79"/>
      <c r="I614" s="79"/>
      <c r="J614" s="79"/>
      <c r="K614" s="79"/>
      <c r="L614" s="79"/>
      <c r="M614" s="79"/>
      <c r="N614" s="79"/>
      <c r="O614" s="80"/>
    </row>
    <row r="615" spans="3:15" ht="15.75" customHeight="1" x14ac:dyDescent="0.25">
      <c r="C615" s="55">
        <f>VLOOKUP(D615,'NOC-Oc-Ca'!B$6:D$990,3,FALSE)</f>
        <v>73111</v>
      </c>
      <c r="D615" s="77" t="s">
        <v>904</v>
      </c>
      <c r="E615" s="77" t="s">
        <v>206</v>
      </c>
      <c r="F615" s="78" t="str">
        <f>VLOOKUP(D615,'NOC-Oc-Ca'!B$6:D$990,2,FALSE)</f>
        <v>Glaziers</v>
      </c>
      <c r="G615" s="79"/>
      <c r="H615" s="79"/>
      <c r="I615" s="79"/>
      <c r="J615" s="79"/>
      <c r="K615" s="79"/>
      <c r="L615" s="79"/>
      <c r="M615" s="79"/>
      <c r="N615" s="79"/>
      <c r="O615" s="80"/>
    </row>
    <row r="616" spans="3:15" ht="15.75" customHeight="1" x14ac:dyDescent="0.25">
      <c r="C616" s="55">
        <f>VLOOKUP(D616,'NOC-Oc-Ca'!B$6:D$990,3,FALSE)</f>
        <v>52111</v>
      </c>
      <c r="D616" s="77" t="s">
        <v>905</v>
      </c>
      <c r="E616" s="77" t="s">
        <v>206</v>
      </c>
      <c r="F616" s="78" t="str">
        <f>VLOOKUP(D616,'NOC-Oc-Ca'!B$6:D$990,2,FALSE)</f>
        <v>Graphic arts technicians</v>
      </c>
      <c r="G616" s="79"/>
      <c r="H616" s="79"/>
      <c r="I616" s="79"/>
      <c r="J616" s="79"/>
      <c r="K616" s="79"/>
      <c r="L616" s="79"/>
      <c r="M616" s="79"/>
      <c r="N616" s="79"/>
      <c r="O616" s="80"/>
    </row>
    <row r="617" spans="3:15" ht="15.75" customHeight="1" x14ac:dyDescent="0.25">
      <c r="C617" s="55">
        <f>VLOOKUP(D617,'NOC-Oc-Ca'!B$6:D$990,3,FALSE)</f>
        <v>94104</v>
      </c>
      <c r="D617" s="77" t="s">
        <v>906</v>
      </c>
      <c r="E617" s="77" t="s">
        <v>206</v>
      </c>
      <c r="F617" s="78" t="str">
        <f>VLOOKUP(D617,'NOC-Oc-Ca'!B$6:D$990,2,FALSE)</f>
        <v>Inspectors and testers, mineral and metal processing</v>
      </c>
      <c r="G617" s="79"/>
      <c r="H617" s="79"/>
      <c r="I617" s="79"/>
      <c r="J617" s="79"/>
      <c r="K617" s="79"/>
      <c r="L617" s="79"/>
      <c r="M617" s="79"/>
      <c r="N617" s="79"/>
      <c r="O617" s="80"/>
    </row>
    <row r="618" spans="3:15" ht="15.75" customHeight="1" x14ac:dyDescent="0.25">
      <c r="C618" s="55">
        <f>VLOOKUP(D618,'NOC-Oc-Ca'!B$6:D$990,3,FALSE)</f>
        <v>65312</v>
      </c>
      <c r="D618" s="77" t="s">
        <v>907</v>
      </c>
      <c r="E618" s="77" t="s">
        <v>206</v>
      </c>
      <c r="F618" s="78" t="str">
        <f>VLOOKUP(D618,'NOC-Oc-Ca'!B$6:D$990,2,FALSE)</f>
        <v>Janitors, caretakers and heavy-duty cleaners</v>
      </c>
      <c r="G618" s="79"/>
      <c r="H618" s="79"/>
      <c r="I618" s="79"/>
      <c r="J618" s="79"/>
      <c r="K618" s="79"/>
      <c r="L618" s="79"/>
      <c r="M618" s="79"/>
      <c r="N618" s="79"/>
      <c r="O618" s="80"/>
    </row>
    <row r="619" spans="3:15" ht="15.75" customHeight="1" x14ac:dyDescent="0.25">
      <c r="C619" s="55">
        <f>VLOOKUP(D619,'NOC-Oc-Ca'!B$6:D$990,3,FALSE)</f>
        <v>14112</v>
      </c>
      <c r="D619" s="77" t="s">
        <v>908</v>
      </c>
      <c r="E619" s="77" t="s">
        <v>206</v>
      </c>
      <c r="F619" s="78" t="str">
        <f>VLOOKUP(D619,'NOC-Oc-Ca'!B$6:D$990,2,FALSE)</f>
        <v>Desktop publishing operators and related occupations</v>
      </c>
      <c r="G619" s="79"/>
      <c r="H619" s="79"/>
      <c r="I619" s="79"/>
      <c r="J619" s="79"/>
      <c r="K619" s="79"/>
      <c r="L619" s="79"/>
      <c r="M619" s="79"/>
      <c r="N619" s="79"/>
      <c r="O619" s="80"/>
    </row>
    <row r="620" spans="3:15" ht="15.75" customHeight="1" x14ac:dyDescent="0.25">
      <c r="C620" s="55">
        <f>VLOOKUP(D620,'NOC-Oc-Ca'!B$6:D$990,3,FALSE)</f>
        <v>33109</v>
      </c>
      <c r="D620" s="77" t="s">
        <v>909</v>
      </c>
      <c r="E620" s="77" t="s">
        <v>206</v>
      </c>
      <c r="F620" s="78" t="str">
        <f>VLOOKUP(D620,'NOC-Oc-Ca'!B$6:D$990,2,FALSE)</f>
        <v>Other assisting occupations in support of health services</v>
      </c>
      <c r="G620" s="79"/>
      <c r="H620" s="79"/>
      <c r="I620" s="79"/>
      <c r="J620" s="79"/>
      <c r="K620" s="79"/>
      <c r="L620" s="79"/>
      <c r="M620" s="79"/>
      <c r="N620" s="79"/>
      <c r="O620" s="80"/>
    </row>
    <row r="621" spans="3:15" ht="15.75" customHeight="1" x14ac:dyDescent="0.25">
      <c r="C621" s="55">
        <f>VLOOKUP(D621,'NOC-Oc-Ca'!B$6:D$990,3,FALSE)</f>
        <v>31303</v>
      </c>
      <c r="D621" s="77" t="s">
        <v>910</v>
      </c>
      <c r="E621" s="77" t="s">
        <v>206</v>
      </c>
      <c r="F621" s="78" t="str">
        <f>VLOOKUP(D621,'NOC-Oc-Ca'!B$6:D$990,2,FALSE)</f>
        <v>Physician assistants, midwives and allied health professionals</v>
      </c>
      <c r="G621" s="79"/>
      <c r="H621" s="79"/>
      <c r="I621" s="79"/>
      <c r="J621" s="79"/>
      <c r="K621" s="79"/>
      <c r="L621" s="79"/>
      <c r="M621" s="79"/>
      <c r="N621" s="79"/>
      <c r="O621" s="80"/>
    </row>
    <row r="622" spans="3:15" ht="15.75" customHeight="1" x14ac:dyDescent="0.25">
      <c r="C622" s="55">
        <f>VLOOKUP(D622,'NOC-Oc-Ca'!B$6:D$990,3,FALSE)</f>
        <v>94150</v>
      </c>
      <c r="D622" s="77" t="s">
        <v>911</v>
      </c>
      <c r="E622" s="77" t="s">
        <v>206</v>
      </c>
      <c r="F622" s="78" t="str">
        <f>VLOOKUP(D622,'NOC-Oc-Ca'!B$6:D$990,2,FALSE)</f>
        <v>Plateless printing equipment operators</v>
      </c>
      <c r="G622" s="79"/>
      <c r="H622" s="79"/>
      <c r="I622" s="79"/>
      <c r="J622" s="79"/>
      <c r="K622" s="79"/>
      <c r="L622" s="79"/>
      <c r="M622" s="79"/>
      <c r="N622" s="79"/>
      <c r="O622" s="80"/>
    </row>
    <row r="623" spans="3:15" ht="15.75" customHeight="1" x14ac:dyDescent="0.25">
      <c r="C623" s="55">
        <f>VLOOKUP(D623,'NOC-Oc-Ca'!B$6:D$990,3,FALSE)</f>
        <v>32104</v>
      </c>
      <c r="D623" s="77" t="s">
        <v>912</v>
      </c>
      <c r="E623" s="77" t="s">
        <v>206</v>
      </c>
      <c r="F623" s="78" t="str">
        <f>VLOOKUP(D623,'NOC-Oc-Ca'!B$6:D$990,2,FALSE)</f>
        <v>Animal health technologists and veterinary technicians</v>
      </c>
      <c r="G623" s="79"/>
      <c r="H623" s="79"/>
      <c r="I623" s="79"/>
      <c r="J623" s="79"/>
      <c r="K623" s="79"/>
      <c r="L623" s="79"/>
      <c r="M623" s="79"/>
      <c r="N623" s="79"/>
      <c r="O623" s="80"/>
    </row>
    <row r="624" spans="3:15" ht="15.75" customHeight="1" x14ac:dyDescent="0.25">
      <c r="C624" s="55">
        <f>VLOOKUP(D624,'NOC-Oc-Ca'!B$6:D$990,3,FALSE)</f>
        <v>74202</v>
      </c>
      <c r="D624" s="77" t="s">
        <v>913</v>
      </c>
      <c r="E624" s="77" t="s">
        <v>182</v>
      </c>
      <c r="F624" s="78" t="str">
        <f>VLOOKUP(D624,'NOC-Oc-Ca'!B$6:D$990,2,FALSE)</f>
        <v>Air transport ramp attendants</v>
      </c>
      <c r="G624" s="79"/>
      <c r="H624" s="79"/>
      <c r="I624" s="79"/>
      <c r="J624" s="79"/>
      <c r="K624" s="79"/>
      <c r="L624" s="79"/>
      <c r="M624" s="79"/>
      <c r="N624" s="79"/>
      <c r="O624" s="80"/>
    </row>
    <row r="625" spans="3:15" ht="15.75" customHeight="1" x14ac:dyDescent="0.25">
      <c r="C625" s="55">
        <f>VLOOKUP(D625,'NOC-Oc-Ca'!B$6:D$990,3,FALSE)</f>
        <v>85102</v>
      </c>
      <c r="D625" s="77" t="s">
        <v>914</v>
      </c>
      <c r="E625" s="77" t="s">
        <v>182</v>
      </c>
      <c r="F625" s="78" t="str">
        <f>VLOOKUP(D625,'NOC-Oc-Ca'!B$6:D$990,2,FALSE)</f>
        <v>Aquaculture and marine harvest labourers</v>
      </c>
      <c r="G625" s="79"/>
      <c r="H625" s="79"/>
      <c r="I625" s="79"/>
      <c r="J625" s="79"/>
      <c r="K625" s="79"/>
      <c r="L625" s="79"/>
      <c r="M625" s="79"/>
      <c r="N625" s="79"/>
      <c r="O625" s="80"/>
    </row>
    <row r="626" spans="3:15" ht="15.75" customHeight="1" x14ac:dyDescent="0.25">
      <c r="C626" s="55">
        <f>VLOOKUP(D626,'NOC-Oc-Ca'!B$6:D$990,3,FALSE)</f>
        <v>94202</v>
      </c>
      <c r="D626" s="77" t="s">
        <v>915</v>
      </c>
      <c r="E626" s="77" t="s">
        <v>182</v>
      </c>
      <c r="F626" s="78" t="str">
        <f>VLOOKUP(D626,'NOC-Oc-Ca'!B$6:D$990,2,FALSE)</f>
        <v>Assemblers and inspectors, electrical appliance, apparatus and equipment manufacturing</v>
      </c>
      <c r="G626" s="79"/>
      <c r="H626" s="79"/>
      <c r="I626" s="79"/>
      <c r="J626" s="79"/>
      <c r="K626" s="79"/>
      <c r="L626" s="79"/>
      <c r="M626" s="79"/>
      <c r="N626" s="79"/>
      <c r="O626" s="80"/>
    </row>
    <row r="627" spans="3:15" ht="15.75" customHeight="1" x14ac:dyDescent="0.25">
      <c r="C627" s="55">
        <f>VLOOKUP(D627,'NOC-Oc-Ca'!B$6:D$990,3,FALSE)</f>
        <v>74203</v>
      </c>
      <c r="D627" s="77" t="s">
        <v>916</v>
      </c>
      <c r="E627" s="77" t="s">
        <v>182</v>
      </c>
      <c r="F627" s="78" t="str">
        <f>VLOOKUP(D627,'NOC-Oc-Ca'!B$6:D$990,2,FALSE)</f>
        <v>Automotive and heavy truck and equipment parts installers and servicers</v>
      </c>
      <c r="G627" s="79"/>
      <c r="H627" s="79"/>
      <c r="I627" s="79"/>
      <c r="J627" s="79"/>
      <c r="K627" s="79"/>
      <c r="L627" s="79"/>
      <c r="M627" s="79"/>
      <c r="N627" s="79"/>
      <c r="O627" s="80"/>
    </row>
    <row r="628" spans="3:15" ht="15.75" customHeight="1" x14ac:dyDescent="0.25">
      <c r="C628" s="55">
        <f>VLOOKUP(D628,'NOC-Oc-Ca'!B$6:D$990,3,FALSE)</f>
        <v>94219</v>
      </c>
      <c r="D628" s="77" t="s">
        <v>917</v>
      </c>
      <c r="E628" s="77" t="s">
        <v>182</v>
      </c>
      <c r="F628" s="78" t="str">
        <f>VLOOKUP(D628,'NOC-Oc-Ca'!B$6:D$990,2,FALSE)</f>
        <v>Other products assemblers, finishers and inspectors</v>
      </c>
      <c r="G628" s="79"/>
      <c r="H628" s="79"/>
      <c r="I628" s="79"/>
      <c r="J628" s="79"/>
      <c r="K628" s="79"/>
      <c r="L628" s="79"/>
      <c r="M628" s="79"/>
      <c r="N628" s="79"/>
      <c r="O628" s="80"/>
    </row>
    <row r="629" spans="3:15" ht="15.75" customHeight="1" x14ac:dyDescent="0.25">
      <c r="C629" s="55">
        <f>VLOOKUP(D629,'NOC-Oc-Ca'!B$6:D$990,3,FALSE)</f>
        <v>22100</v>
      </c>
      <c r="D629" s="77" t="s">
        <v>918</v>
      </c>
      <c r="E629" s="77" t="s">
        <v>182</v>
      </c>
      <c r="F629" s="78" t="str">
        <f>VLOOKUP(D629,'NOC-Oc-Ca'!B$6:D$990,2,FALSE)</f>
        <v>Chemical technologists and technicians</v>
      </c>
      <c r="G629" s="79"/>
      <c r="H629" s="79"/>
      <c r="I629" s="79"/>
      <c r="J629" s="79"/>
      <c r="K629" s="79"/>
      <c r="L629" s="79"/>
      <c r="M629" s="79"/>
      <c r="N629" s="79"/>
      <c r="O629" s="80"/>
    </row>
    <row r="630" spans="3:15" ht="15.75" customHeight="1" x14ac:dyDescent="0.25">
      <c r="C630" s="55">
        <f>VLOOKUP(D630,'NOC-Oc-Ca'!B$6:D$990,3,FALSE)</f>
        <v>75110</v>
      </c>
      <c r="D630" s="77" t="s">
        <v>919</v>
      </c>
      <c r="E630" s="77" t="s">
        <v>182</v>
      </c>
      <c r="F630" s="78" t="str">
        <f>VLOOKUP(D630,'NOC-Oc-Ca'!B$6:D$990,2,FALSE)</f>
        <v>Construction trades helpers and labourers</v>
      </c>
      <c r="G630" s="79"/>
      <c r="H630" s="79"/>
      <c r="I630" s="79"/>
      <c r="J630" s="79"/>
      <c r="K630" s="79"/>
      <c r="L630" s="79"/>
      <c r="M630" s="79"/>
      <c r="N630" s="79"/>
      <c r="O630" s="80"/>
    </row>
    <row r="631" spans="3:15" ht="15.75" customHeight="1" x14ac:dyDescent="0.25">
      <c r="C631" s="55">
        <f>VLOOKUP(D631,'NOC-Oc-Ca'!B$6:D$990,3,FALSE)</f>
        <v>12110</v>
      </c>
      <c r="D631" s="77" t="s">
        <v>920</v>
      </c>
      <c r="E631" s="77" t="s">
        <v>182</v>
      </c>
      <c r="F631" s="78" t="str">
        <f>VLOOKUP(D631,'NOC-Oc-Ca'!B$6:D$990,2,FALSE)</f>
        <v>Court reporters, medical transcriptionists and related occupations</v>
      </c>
      <c r="G631" s="79"/>
      <c r="H631" s="79"/>
      <c r="I631" s="79"/>
      <c r="J631" s="79"/>
      <c r="K631" s="79"/>
      <c r="L631" s="79"/>
      <c r="M631" s="79"/>
      <c r="N631" s="79"/>
      <c r="O631" s="80"/>
    </row>
    <row r="632" spans="3:15" ht="15.75" customHeight="1" x14ac:dyDescent="0.25">
      <c r="C632" s="55">
        <f>VLOOKUP(D632,'NOC-Oc-Ca'!B$6:D$990,3,FALSE)</f>
        <v>53100</v>
      </c>
      <c r="D632" s="77" t="s">
        <v>921</v>
      </c>
      <c r="E632" s="77" t="s">
        <v>182</v>
      </c>
      <c r="F632" s="78" t="str">
        <f>VLOOKUP(D632,'NOC-Oc-Ca'!B$6:D$990,2,FALSE)</f>
        <v>Registrars, restorers, interpreters and other occupations related to museum and art galleries</v>
      </c>
      <c r="G632" s="79"/>
      <c r="H632" s="79"/>
      <c r="I632" s="79"/>
      <c r="J632" s="79"/>
      <c r="K632" s="79"/>
      <c r="L632" s="79"/>
      <c r="M632" s="79"/>
      <c r="N632" s="79"/>
      <c r="O632" s="80"/>
    </row>
    <row r="633" spans="3:15" ht="15.75" customHeight="1" x14ac:dyDescent="0.25">
      <c r="C633" s="55">
        <f>VLOOKUP(D633,'NOC-Oc-Ca'!B$6:D$990,3,FALSE)</f>
        <v>73102</v>
      </c>
      <c r="D633" s="77" t="s">
        <v>922</v>
      </c>
      <c r="E633" s="77" t="s">
        <v>182</v>
      </c>
      <c r="F633" s="78" t="str">
        <f>VLOOKUP(D633,'NOC-Oc-Ca'!B$6:D$990,2,FALSE)</f>
        <v>Plasterers, drywall installers and finishers and lathers</v>
      </c>
      <c r="G633" s="79"/>
      <c r="H633" s="79"/>
      <c r="I633" s="79"/>
      <c r="J633" s="79"/>
      <c r="K633" s="79"/>
      <c r="L633" s="79"/>
      <c r="M633" s="79"/>
      <c r="N633" s="79"/>
      <c r="O633" s="80"/>
    </row>
    <row r="634" spans="3:15" ht="15.75" customHeight="1" x14ac:dyDescent="0.25">
      <c r="C634" s="55">
        <f>VLOOKUP(D634,'NOC-Oc-Ca'!B$6:D$990,3,FALSE)</f>
        <v>74201</v>
      </c>
      <c r="D634" s="77" t="s">
        <v>923</v>
      </c>
      <c r="E634" s="77" t="s">
        <v>182</v>
      </c>
      <c r="F634" s="78" t="str">
        <f>VLOOKUP(D634,'NOC-Oc-Ca'!B$6:D$990,2,FALSE)</f>
        <v>Water transport deck and engine room crew</v>
      </c>
      <c r="G634" s="79"/>
      <c r="H634" s="79"/>
      <c r="I634" s="79"/>
      <c r="J634" s="79"/>
      <c r="K634" s="79"/>
      <c r="L634" s="79"/>
      <c r="M634" s="79"/>
      <c r="N634" s="79"/>
      <c r="O634" s="80"/>
    </row>
    <row r="635" spans="3:15" ht="15.75" customHeight="1" x14ac:dyDescent="0.25">
      <c r="C635" s="55">
        <f>VLOOKUP(D635,'NOC-Oc-Ca'!B$6:D$990,3,FALSE)</f>
        <v>95105</v>
      </c>
      <c r="D635" s="77" t="s">
        <v>924</v>
      </c>
      <c r="E635" s="77" t="s">
        <v>182</v>
      </c>
      <c r="F635" s="78" t="str">
        <f>VLOOKUP(D635,'NOC-Oc-Ca'!B$6:D$990,2,FALSE)</f>
        <v>Labourers in textile processing and cutting</v>
      </c>
      <c r="G635" s="79"/>
      <c r="H635" s="79"/>
      <c r="I635" s="79"/>
      <c r="J635" s="79"/>
      <c r="K635" s="79"/>
      <c r="L635" s="79"/>
      <c r="M635" s="79"/>
      <c r="N635" s="79"/>
      <c r="O635" s="80"/>
    </row>
    <row r="636" spans="3:15" ht="15.75" customHeight="1" x14ac:dyDescent="0.25">
      <c r="C636" s="55">
        <f>VLOOKUP(D636,'NOC-Oc-Ca'!B$6:D$990,3,FALSE)</f>
        <v>94151</v>
      </c>
      <c r="D636" s="77" t="s">
        <v>925</v>
      </c>
      <c r="E636" s="77" t="s">
        <v>182</v>
      </c>
      <c r="F636" s="78" t="str">
        <f>VLOOKUP(D636,'NOC-Oc-Ca'!B$6:D$990,2,FALSE)</f>
        <v>Camera, platemaking and other prepress occupations</v>
      </c>
      <c r="G636" s="79"/>
      <c r="H636" s="79"/>
      <c r="I636" s="79"/>
      <c r="J636" s="79"/>
      <c r="K636" s="79"/>
      <c r="L636" s="79"/>
      <c r="M636" s="79"/>
      <c r="N636" s="79"/>
      <c r="O636" s="80"/>
    </row>
    <row r="637" spans="3:15" ht="15.75" customHeight="1" x14ac:dyDescent="0.25">
      <c r="C637" s="55">
        <f>VLOOKUP(D637,'NOC-Oc-Ca'!B$6:D$990,3,FALSE)</f>
        <v>84121</v>
      </c>
      <c r="D637" s="77" t="s">
        <v>926</v>
      </c>
      <c r="E637" s="77" t="s">
        <v>182</v>
      </c>
      <c r="F637" s="78" t="str">
        <f>VLOOKUP(D637,'NOC-Oc-Ca'!B$6:D$990,2,FALSE)</f>
        <v>Fishing vessel deckhands</v>
      </c>
      <c r="G637" s="79"/>
      <c r="H637" s="79"/>
      <c r="I637" s="79"/>
      <c r="J637" s="79"/>
      <c r="K637" s="79"/>
      <c r="L637" s="79"/>
      <c r="M637" s="79"/>
      <c r="N637" s="79"/>
      <c r="O637" s="80"/>
    </row>
    <row r="638" spans="3:15" ht="15.75" customHeight="1" x14ac:dyDescent="0.25">
      <c r="C638" s="55">
        <f>VLOOKUP(D638,'NOC-Oc-Ca'!B$6:D$990,3,FALSE)</f>
        <v>73113</v>
      </c>
      <c r="D638" s="77" t="s">
        <v>927</v>
      </c>
      <c r="E638" s="77" t="s">
        <v>182</v>
      </c>
      <c r="F638" s="78" t="str">
        <f>VLOOKUP(D638,'NOC-Oc-Ca'!B$6:D$990,2,FALSE)</f>
        <v>Floor covering installers</v>
      </c>
      <c r="G638" s="79"/>
      <c r="H638" s="79"/>
      <c r="I638" s="79"/>
      <c r="J638" s="79"/>
      <c r="K638" s="79"/>
      <c r="L638" s="79"/>
      <c r="M638" s="79"/>
      <c r="N638" s="79"/>
      <c r="O638" s="80"/>
    </row>
    <row r="639" spans="3:15" ht="15.75" customHeight="1" x14ac:dyDescent="0.25">
      <c r="C639" s="55">
        <f>VLOOKUP(D639,'NOC-Oc-Ca'!B$6:D$990,3,FALSE)</f>
        <v>95105</v>
      </c>
      <c r="D639" s="77" t="s">
        <v>928</v>
      </c>
      <c r="E639" s="77" t="s">
        <v>182</v>
      </c>
      <c r="F639" s="78" t="str">
        <f>VLOOKUP(D639,'NOC-Oc-Ca'!B$6:D$990,2,FALSE)</f>
        <v>Labourers in textile processing and cutting</v>
      </c>
      <c r="G639" s="79"/>
      <c r="H639" s="79"/>
      <c r="I639" s="79"/>
      <c r="J639" s="79"/>
      <c r="K639" s="79"/>
      <c r="L639" s="79"/>
      <c r="M639" s="79"/>
      <c r="N639" s="79"/>
      <c r="O639" s="80"/>
    </row>
    <row r="640" spans="3:15" ht="15.75" customHeight="1" x14ac:dyDescent="0.25">
      <c r="C640" s="55">
        <f>VLOOKUP(D640,'NOC-Oc-Ca'!B$6:D$990,3,FALSE)</f>
        <v>94210</v>
      </c>
      <c r="D640" s="77" t="s">
        <v>929</v>
      </c>
      <c r="E640" s="77" t="s">
        <v>182</v>
      </c>
      <c r="F640" s="78" t="str">
        <f>VLOOKUP(D640,'NOC-Oc-Ca'!B$6:D$990,2,FALSE)</f>
        <v>Furniture and fixture assemblers, finishers, refinishers and inspectors</v>
      </c>
      <c r="G640" s="79"/>
      <c r="H640" s="79"/>
      <c r="I640" s="79"/>
      <c r="J640" s="79"/>
      <c r="K640" s="79"/>
      <c r="L640" s="79"/>
      <c r="M640" s="79"/>
      <c r="N640" s="79"/>
      <c r="O640" s="80"/>
    </row>
    <row r="641" spans="3:15" ht="15.75" customHeight="1" x14ac:dyDescent="0.25">
      <c r="C641" s="55">
        <f>VLOOKUP(D641,'NOC-Oc-Ca'!B$6:D$990,3,FALSE)</f>
        <v>74204</v>
      </c>
      <c r="D641" s="77" t="s">
        <v>930</v>
      </c>
      <c r="E641" s="77" t="s">
        <v>182</v>
      </c>
      <c r="F641" s="78" t="str">
        <f>VLOOKUP(D641,'NOC-Oc-Ca'!B$6:D$990,2,FALSE)</f>
        <v>Utility maintenance workers</v>
      </c>
      <c r="G641" s="79"/>
      <c r="H641" s="79"/>
      <c r="I641" s="79"/>
      <c r="J641" s="79"/>
      <c r="K641" s="79"/>
      <c r="L641" s="79"/>
      <c r="M641" s="79"/>
      <c r="N641" s="79"/>
      <c r="O641" s="80"/>
    </row>
    <row r="642" spans="3:15" ht="15.75" customHeight="1" x14ac:dyDescent="0.25">
      <c r="C642" s="55">
        <f>VLOOKUP(D642,'NOC-Oc-Ca'!B$6:D$990,3,FALSE)</f>
        <v>85100</v>
      </c>
      <c r="D642" s="77" t="s">
        <v>931</v>
      </c>
      <c r="E642" s="77" t="s">
        <v>182</v>
      </c>
      <c r="F642" s="78" t="str">
        <f>VLOOKUP(D642,'NOC-Oc-Ca'!B$6:D$990,2,FALSE)</f>
        <v>Livestock labourers</v>
      </c>
      <c r="G642" s="79"/>
      <c r="H642" s="79"/>
      <c r="I642" s="79"/>
      <c r="J642" s="79"/>
      <c r="K642" s="79"/>
      <c r="L642" s="79"/>
      <c r="M642" s="79"/>
      <c r="N642" s="79"/>
      <c r="O642" s="80"/>
    </row>
    <row r="643" spans="3:15" ht="15.75" customHeight="1" x14ac:dyDescent="0.25">
      <c r="C643" s="55">
        <f>VLOOKUP(D643,'NOC-Oc-Ca'!B$6:D$990,3,FALSE)</f>
        <v>94202</v>
      </c>
      <c r="D643" s="77" t="s">
        <v>932</v>
      </c>
      <c r="E643" s="77" t="s">
        <v>182</v>
      </c>
      <c r="F643" s="78" t="str">
        <f>VLOOKUP(D643,'NOC-Oc-Ca'!B$6:D$990,2,FALSE)</f>
        <v>Assemblers and inspectors, electrical appliance, apparatus and equipment manufacturing</v>
      </c>
      <c r="G643" s="79"/>
      <c r="H643" s="79"/>
      <c r="I643" s="79"/>
      <c r="J643" s="79"/>
      <c r="K643" s="79"/>
      <c r="L643" s="79"/>
      <c r="M643" s="79"/>
      <c r="N643" s="79"/>
      <c r="O643" s="80"/>
    </row>
    <row r="644" spans="3:15" ht="15.75" customHeight="1" x14ac:dyDescent="0.25">
      <c r="C644" s="55">
        <f>VLOOKUP(D644,'NOC-Oc-Ca'!B$6:D$990,3,FALSE)</f>
        <v>72321</v>
      </c>
      <c r="D644" s="77" t="s">
        <v>933</v>
      </c>
      <c r="E644" s="77" t="s">
        <v>182</v>
      </c>
      <c r="F644" s="78" t="str">
        <f>VLOOKUP(D644,'NOC-Oc-Ca'!B$6:D$990,2,FALSE)</f>
        <v>Insulators</v>
      </c>
      <c r="G644" s="79"/>
      <c r="H644" s="79"/>
      <c r="I644" s="79"/>
      <c r="J644" s="79"/>
      <c r="K644" s="79"/>
      <c r="L644" s="79"/>
      <c r="M644" s="79"/>
      <c r="N644" s="79"/>
      <c r="O644" s="80"/>
    </row>
    <row r="645" spans="3:15" ht="15.75" customHeight="1" x14ac:dyDescent="0.25">
      <c r="C645" s="55">
        <f>VLOOKUP(D645,'NOC-Oc-Ca'!B$6:D$990,3,FALSE)</f>
        <v>65320</v>
      </c>
      <c r="D645" s="77" t="s">
        <v>934</v>
      </c>
      <c r="E645" s="77" t="s">
        <v>182</v>
      </c>
      <c r="F645" s="78" t="str">
        <f>VLOOKUP(D645,'NOC-Oc-Ca'!B$6:D$990,2,FALSE)</f>
        <v>Dry cleaning, laundry and related occupations</v>
      </c>
      <c r="G645" s="79"/>
      <c r="H645" s="79"/>
      <c r="I645" s="79"/>
      <c r="J645" s="79"/>
      <c r="K645" s="79"/>
      <c r="L645" s="79"/>
      <c r="M645" s="79"/>
      <c r="N645" s="79"/>
      <c r="O645" s="80"/>
    </row>
    <row r="646" spans="3:15" ht="15.75" customHeight="1" x14ac:dyDescent="0.25">
      <c r="C646" s="55">
        <f>VLOOKUP(D646,'NOC-Oc-Ca'!B$6:D$990,3,FALSE)</f>
        <v>95102</v>
      </c>
      <c r="D646" s="77" t="s">
        <v>935</v>
      </c>
      <c r="E646" s="77" t="s">
        <v>182</v>
      </c>
      <c r="F646" s="78" t="str">
        <f>VLOOKUP(D646,'NOC-Oc-Ca'!B$6:D$990,2,FALSE)</f>
        <v>Labourers in chemical products processing and utilities</v>
      </c>
      <c r="G646" s="79"/>
      <c r="H646" s="79"/>
      <c r="I646" s="79"/>
      <c r="J646" s="79"/>
      <c r="K646" s="79"/>
      <c r="L646" s="79"/>
      <c r="M646" s="79"/>
      <c r="N646" s="79"/>
      <c r="O646" s="80"/>
    </row>
    <row r="647" spans="3:15" ht="15.75" customHeight="1" x14ac:dyDescent="0.25">
      <c r="C647" s="55">
        <f>VLOOKUP(D647,'NOC-Oc-Ca'!B$6:D$990,3,FALSE)</f>
        <v>95107</v>
      </c>
      <c r="D647" s="77" t="s">
        <v>936</v>
      </c>
      <c r="E647" s="77" t="s">
        <v>182</v>
      </c>
      <c r="F647" s="78" t="str">
        <f>VLOOKUP(D647,'NOC-Oc-Ca'!B$6:D$990,2,FALSE)</f>
        <v>Labourers in fish and seafood processing</v>
      </c>
      <c r="G647" s="79"/>
      <c r="H647" s="79"/>
      <c r="I647" s="79"/>
      <c r="J647" s="79"/>
      <c r="K647" s="79"/>
      <c r="L647" s="79"/>
      <c r="M647" s="79"/>
      <c r="N647" s="79"/>
      <c r="O647" s="80"/>
    </row>
    <row r="648" spans="3:15" ht="15.75" customHeight="1" x14ac:dyDescent="0.25">
      <c r="C648" s="55">
        <f>VLOOKUP(D648,'NOC-Oc-Ca'!B$6:D$990,3,FALSE)</f>
        <v>95106</v>
      </c>
      <c r="D648" s="77" t="s">
        <v>937</v>
      </c>
      <c r="E648" s="77" t="s">
        <v>182</v>
      </c>
      <c r="F648" s="78" t="str">
        <f>VLOOKUP(D648,'NOC-Oc-Ca'!B$6:D$990,2,FALSE)</f>
        <v>Labourers in food and beverage processing</v>
      </c>
      <c r="G648" s="79"/>
      <c r="H648" s="79"/>
      <c r="I648" s="79"/>
      <c r="J648" s="79"/>
      <c r="K648" s="79"/>
      <c r="L648" s="79"/>
      <c r="M648" s="79"/>
      <c r="N648" s="79"/>
      <c r="O648" s="80"/>
    </row>
    <row r="649" spans="3:15" ht="15.75" customHeight="1" x14ac:dyDescent="0.25">
      <c r="C649" s="55">
        <f>VLOOKUP(D649,'NOC-Oc-Ca'!B$6:D$990,3,FALSE)</f>
        <v>95101</v>
      </c>
      <c r="D649" s="77" t="s">
        <v>938</v>
      </c>
      <c r="E649" s="77" t="s">
        <v>182</v>
      </c>
      <c r="F649" s="78" t="str">
        <f>VLOOKUP(D649,'NOC-Oc-Ca'!B$6:D$990,2,FALSE)</f>
        <v>Labourers in metal fabrication</v>
      </c>
      <c r="G649" s="79"/>
      <c r="H649" s="79"/>
      <c r="I649" s="79"/>
      <c r="J649" s="79"/>
      <c r="K649" s="79"/>
      <c r="L649" s="79"/>
      <c r="M649" s="79"/>
      <c r="N649" s="79"/>
      <c r="O649" s="80"/>
    </row>
    <row r="650" spans="3:15" ht="15.75" customHeight="1" x14ac:dyDescent="0.25">
      <c r="C650" s="55">
        <f>VLOOKUP(D650,'NOC-Oc-Ca'!B$6:D$990,3,FALSE)</f>
        <v>95100</v>
      </c>
      <c r="D650" s="77" t="s">
        <v>939</v>
      </c>
      <c r="E650" s="77" t="s">
        <v>182</v>
      </c>
      <c r="F650" s="78" t="str">
        <f>VLOOKUP(D650,'NOC-Oc-Ca'!B$6:D$990,2,FALSE)</f>
        <v>Labourers in mineral and metal processing</v>
      </c>
      <c r="G650" s="79"/>
      <c r="H650" s="79"/>
      <c r="I650" s="79"/>
      <c r="J650" s="79"/>
      <c r="K650" s="79"/>
      <c r="L650" s="79"/>
      <c r="M650" s="79"/>
      <c r="N650" s="79"/>
      <c r="O650" s="80"/>
    </row>
    <row r="651" spans="3:15" ht="15.75" customHeight="1" x14ac:dyDescent="0.25">
      <c r="C651" s="55">
        <f>VLOOKUP(D651,'NOC-Oc-Ca'!B$6:D$990,3,FALSE)</f>
        <v>95104</v>
      </c>
      <c r="D651" s="77" t="s">
        <v>940</v>
      </c>
      <c r="E651" s="77" t="s">
        <v>182</v>
      </c>
      <c r="F651" s="78" t="str">
        <f>VLOOKUP(D651,'NOC-Oc-Ca'!B$6:D$990,2,FALSE)</f>
        <v>Labourers in rubber and plastic products manufacturing</v>
      </c>
      <c r="G651" s="79"/>
      <c r="H651" s="79"/>
      <c r="I651" s="79"/>
      <c r="J651" s="79"/>
      <c r="K651" s="79"/>
      <c r="L651" s="79"/>
      <c r="M651" s="79"/>
      <c r="N651" s="79"/>
      <c r="O651" s="80"/>
    </row>
    <row r="652" spans="3:15" ht="15.75" customHeight="1" x14ac:dyDescent="0.25">
      <c r="C652" s="55">
        <f>VLOOKUP(D652,'NOC-Oc-Ca'!B$6:D$990,3,FALSE)</f>
        <v>95103</v>
      </c>
      <c r="D652" s="77" t="s">
        <v>941</v>
      </c>
      <c r="E652" s="77" t="s">
        <v>182</v>
      </c>
      <c r="F652" s="78" t="str">
        <f>VLOOKUP(D652,'NOC-Oc-Ca'!B$6:D$990,2,FALSE)</f>
        <v>Labourers in wood, pulp and paper processing</v>
      </c>
      <c r="G652" s="79"/>
      <c r="H652" s="79"/>
      <c r="I652" s="79"/>
      <c r="J652" s="79"/>
      <c r="K652" s="79"/>
      <c r="L652" s="79"/>
      <c r="M652" s="79"/>
      <c r="N652" s="79"/>
      <c r="O652" s="80"/>
    </row>
    <row r="653" spans="3:15" ht="15.75" customHeight="1" x14ac:dyDescent="0.25">
      <c r="C653" s="55">
        <f>VLOOKUP(D653,'NOC-Oc-Ca'!B$6:D$990,3,FALSE)</f>
        <v>85121</v>
      </c>
      <c r="D653" s="77" t="s">
        <v>942</v>
      </c>
      <c r="E653" s="77" t="s">
        <v>182</v>
      </c>
      <c r="F653" s="78" t="str">
        <f>VLOOKUP(D653,'NOC-Oc-Ca'!B$6:D$990,2,FALSE)</f>
        <v>Landscaping and grounds maintenance labourers</v>
      </c>
      <c r="G653" s="79"/>
      <c r="H653" s="79"/>
      <c r="I653" s="79"/>
      <c r="J653" s="79"/>
      <c r="K653" s="79"/>
      <c r="L653" s="79"/>
      <c r="M653" s="79"/>
      <c r="N653" s="79"/>
      <c r="O653" s="80"/>
    </row>
    <row r="654" spans="3:15" ht="15.75" customHeight="1" x14ac:dyDescent="0.25">
      <c r="C654" s="55">
        <f>VLOOKUP(D654,'NOC-Oc-Ca'!B$6:D$990,3,FALSE)</f>
        <v>73102</v>
      </c>
      <c r="D654" s="77" t="s">
        <v>943</v>
      </c>
      <c r="E654" s="77" t="s">
        <v>182</v>
      </c>
      <c r="F654" s="78" t="str">
        <f>VLOOKUP(D654,'NOC-Oc-Ca'!B$6:D$990,2,FALSE)</f>
        <v>Plasterers, drywall installers and finishers and lathers</v>
      </c>
      <c r="G654" s="79"/>
      <c r="H654" s="79"/>
      <c r="I654" s="79"/>
      <c r="J654" s="79"/>
      <c r="K654" s="79"/>
      <c r="L654" s="79"/>
      <c r="M654" s="79"/>
      <c r="N654" s="79"/>
      <c r="O654" s="80"/>
    </row>
    <row r="655" spans="3:15" ht="15.75" customHeight="1" x14ac:dyDescent="0.25">
      <c r="C655" s="55">
        <f>VLOOKUP(D655,'NOC-Oc-Ca'!B$6:D$990,3,FALSE)</f>
        <v>65310</v>
      </c>
      <c r="D655" s="77" t="s">
        <v>944</v>
      </c>
      <c r="E655" s="77" t="s">
        <v>182</v>
      </c>
      <c r="F655" s="78" t="str">
        <f>VLOOKUP(D655,'NOC-Oc-Ca'!B$6:D$990,2,FALSE)</f>
        <v>Light duty cleaners</v>
      </c>
      <c r="G655" s="79"/>
      <c r="H655" s="79"/>
      <c r="I655" s="79"/>
      <c r="J655" s="79"/>
      <c r="K655" s="79"/>
      <c r="L655" s="79"/>
      <c r="M655" s="79"/>
      <c r="N655" s="79"/>
      <c r="O655" s="80"/>
    </row>
    <row r="656" spans="3:15" ht="15.75" customHeight="1" x14ac:dyDescent="0.25">
      <c r="C656" s="55">
        <f>VLOOKUP(D656,'NOC-Oc-Ca'!B$6:D$990,3,FALSE)</f>
        <v>85120</v>
      </c>
      <c r="D656" s="77" t="s">
        <v>945</v>
      </c>
      <c r="E656" s="77" t="s">
        <v>182</v>
      </c>
      <c r="F656" s="78" t="str">
        <f>VLOOKUP(D656,'NOC-Oc-Ca'!B$6:D$990,2,FALSE)</f>
        <v>Logging and forestry labourers</v>
      </c>
      <c r="G656" s="79"/>
      <c r="H656" s="79"/>
      <c r="I656" s="79"/>
      <c r="J656" s="79"/>
      <c r="K656" s="79"/>
      <c r="L656" s="79"/>
      <c r="M656" s="79"/>
      <c r="N656" s="79"/>
      <c r="O656" s="80"/>
    </row>
    <row r="657" spans="3:15" ht="15.75" customHeight="1" x14ac:dyDescent="0.25">
      <c r="C657" s="55">
        <f>VLOOKUP(D657,'NOC-Oc-Ca'!B$6:D$990,3,FALSE)</f>
        <v>94205</v>
      </c>
      <c r="D657" s="77" t="s">
        <v>946</v>
      </c>
      <c r="E657" s="77" t="s">
        <v>182</v>
      </c>
      <c r="F657" s="78" t="str">
        <f>VLOOKUP(D657,'NOC-Oc-Ca'!B$6:D$990,2,FALSE)</f>
        <v>Machine operators and inspectors, electrical apparatus manufacturing</v>
      </c>
      <c r="G657" s="79"/>
      <c r="H657" s="79"/>
      <c r="I657" s="79"/>
      <c r="J657" s="79"/>
      <c r="K657" s="79"/>
      <c r="L657" s="79"/>
      <c r="M657" s="79"/>
      <c r="N657" s="79"/>
      <c r="O657" s="80"/>
    </row>
    <row r="658" spans="3:15" ht="15.75" customHeight="1" x14ac:dyDescent="0.25">
      <c r="C658" s="55">
        <f>VLOOKUP(D658,'NOC-Oc-Ca'!B$6:D$990,3,FALSE)</f>
        <v>75101</v>
      </c>
      <c r="D658" s="77" t="s">
        <v>947</v>
      </c>
      <c r="E658" s="77" t="s">
        <v>182</v>
      </c>
      <c r="F658" s="78" t="str">
        <f>VLOOKUP(D658,'NOC-Oc-Ca'!B$6:D$990,2,FALSE)</f>
        <v>Material handlers</v>
      </c>
      <c r="G658" s="79"/>
      <c r="H658" s="79"/>
      <c r="I658" s="79"/>
      <c r="J658" s="79"/>
      <c r="K658" s="79"/>
      <c r="L658" s="79"/>
      <c r="M658" s="79"/>
      <c r="N658" s="79"/>
      <c r="O658" s="80"/>
    </row>
    <row r="659" spans="3:15" ht="15.75" customHeight="1" x14ac:dyDescent="0.25">
      <c r="C659" s="55">
        <f>VLOOKUP(D659,'NOC-Oc-Ca'!B$6:D$990,3,FALSE)</f>
        <v>33101</v>
      </c>
      <c r="D659" s="77" t="s">
        <v>948</v>
      </c>
      <c r="E659" s="77" t="s">
        <v>182</v>
      </c>
      <c r="F659" s="78" t="str">
        <f>VLOOKUP(D659,'NOC-Oc-Ca'!B$6:D$990,2,FALSE)</f>
        <v>Medical laboratory assistants and related technical occupations</v>
      </c>
      <c r="G659" s="79"/>
      <c r="H659" s="79"/>
      <c r="I659" s="79"/>
      <c r="J659" s="79"/>
      <c r="K659" s="79"/>
      <c r="L659" s="79"/>
      <c r="M659" s="79"/>
      <c r="N659" s="79"/>
      <c r="O659" s="80"/>
    </row>
    <row r="660" spans="3:15" ht="15.75" customHeight="1" x14ac:dyDescent="0.25">
      <c r="C660" s="55">
        <f>VLOOKUP(D660,'NOC-Oc-Ca'!B$6:D$990,3,FALSE)</f>
        <v>12110</v>
      </c>
      <c r="D660" s="77" t="s">
        <v>949</v>
      </c>
      <c r="E660" s="77" t="s">
        <v>182</v>
      </c>
      <c r="F660" s="78" t="str">
        <f>VLOOKUP(D660,'NOC-Oc-Ca'!B$6:D$990,2,FALSE)</f>
        <v>Court reporters, medical transcriptionists and related occupations</v>
      </c>
      <c r="G660" s="79"/>
      <c r="H660" s="79"/>
      <c r="I660" s="79"/>
      <c r="J660" s="79"/>
      <c r="K660" s="79"/>
      <c r="L660" s="79"/>
      <c r="M660" s="79"/>
      <c r="N660" s="79"/>
      <c r="O660" s="80"/>
    </row>
    <row r="661" spans="3:15" ht="15.75" customHeight="1" x14ac:dyDescent="0.25">
      <c r="C661" s="55">
        <f>VLOOKUP(D661,'NOC-Oc-Ca'!B$6:D$990,3,FALSE)</f>
        <v>85110</v>
      </c>
      <c r="D661" s="77" t="s">
        <v>950</v>
      </c>
      <c r="E661" s="77" t="s">
        <v>182</v>
      </c>
      <c r="F661" s="78" t="str">
        <f>VLOOKUP(D661,'NOC-Oc-Ca'!B$6:D$990,2,FALSE)</f>
        <v>Mine labourers</v>
      </c>
      <c r="G661" s="79"/>
      <c r="H661" s="79"/>
      <c r="I661" s="79"/>
      <c r="J661" s="79"/>
      <c r="K661" s="79"/>
      <c r="L661" s="79"/>
      <c r="M661" s="79"/>
      <c r="N661" s="79"/>
      <c r="O661" s="80"/>
    </row>
    <row r="662" spans="3:15" ht="15.75" customHeight="1" x14ac:dyDescent="0.25">
      <c r="C662" s="55">
        <f>VLOOKUP(D662,'NOC-Oc-Ca'!B$6:D$990,3,FALSE)</f>
        <v>94111</v>
      </c>
      <c r="D662" s="77" t="s">
        <v>951</v>
      </c>
      <c r="E662" s="77" t="s">
        <v>182</v>
      </c>
      <c r="F662" s="78" t="str">
        <f>VLOOKUP(D662,'NOC-Oc-Ca'!B$6:D$990,2,FALSE)</f>
        <v>Plastics processing machine operators</v>
      </c>
      <c r="G662" s="79"/>
      <c r="H662" s="79"/>
      <c r="I662" s="79"/>
      <c r="J662" s="79"/>
      <c r="K662" s="79"/>
      <c r="L662" s="79"/>
      <c r="M662" s="79"/>
      <c r="N662" s="79"/>
      <c r="O662" s="80"/>
    </row>
    <row r="663" spans="3:15" ht="15.75" customHeight="1" x14ac:dyDescent="0.25">
      <c r="C663" s="55">
        <f>VLOOKUP(D663,'NOC-Oc-Ca'!B$6:D$990,3,FALSE)</f>
        <v>85103</v>
      </c>
      <c r="D663" s="77" t="s">
        <v>952</v>
      </c>
      <c r="E663" s="77" t="s">
        <v>182</v>
      </c>
      <c r="F663" s="78" t="str">
        <f>VLOOKUP(D663,'NOC-Oc-Ca'!B$6:D$990,2,FALSE)</f>
        <v>Nursery and greenhouse labourers</v>
      </c>
      <c r="G663" s="79"/>
      <c r="H663" s="79"/>
      <c r="I663" s="79"/>
      <c r="J663" s="79"/>
      <c r="K663" s="79"/>
      <c r="L663" s="79"/>
      <c r="M663" s="79"/>
      <c r="N663" s="79"/>
      <c r="O663" s="80"/>
    </row>
    <row r="664" spans="3:15" ht="15.75" customHeight="1" x14ac:dyDescent="0.25">
      <c r="C664" s="55">
        <f>VLOOKUP(D664,'NOC-Oc-Ca'!B$6:D$990,3,FALSE)</f>
        <v>85111</v>
      </c>
      <c r="D664" s="77" t="s">
        <v>953</v>
      </c>
      <c r="E664" s="77" t="s">
        <v>182</v>
      </c>
      <c r="F664" s="78" t="str">
        <f>VLOOKUP(D664,'NOC-Oc-Ca'!B$6:D$990,2,FALSE)</f>
        <v>Oil and gas drilling, servicing and related labourers</v>
      </c>
      <c r="G664" s="79"/>
      <c r="H664" s="79"/>
      <c r="I664" s="79"/>
      <c r="J664" s="79"/>
      <c r="K664" s="79"/>
      <c r="L664" s="79"/>
      <c r="M664" s="79"/>
      <c r="N664" s="79"/>
      <c r="O664" s="80"/>
    </row>
    <row r="665" spans="3:15" ht="15.75" customHeight="1" x14ac:dyDescent="0.25">
      <c r="C665" s="55">
        <f>VLOOKUP(D665,'NOC-Oc-Ca'!B$6:D$990,3,FALSE)</f>
        <v>95109</v>
      </c>
      <c r="D665" s="77" t="s">
        <v>954</v>
      </c>
      <c r="E665" s="77" t="s">
        <v>182</v>
      </c>
      <c r="F665" s="78" t="str">
        <f>VLOOKUP(D665,'NOC-Oc-Ca'!B$6:D$990,2,FALSE)</f>
        <v>Other labourers in processing, manufacturing and utilities</v>
      </c>
      <c r="G665" s="79"/>
      <c r="H665" s="79"/>
      <c r="I665" s="79"/>
      <c r="J665" s="79"/>
      <c r="K665" s="79"/>
      <c r="L665" s="79"/>
      <c r="M665" s="79"/>
      <c r="N665" s="79"/>
      <c r="O665" s="80"/>
    </row>
    <row r="666" spans="3:15" ht="15.75" customHeight="1" x14ac:dyDescent="0.25">
      <c r="C666" s="55">
        <f>VLOOKUP(D666,'NOC-Oc-Ca'!B$6:D$990,3,FALSE)</f>
        <v>94123</v>
      </c>
      <c r="D666" s="77" t="s">
        <v>955</v>
      </c>
      <c r="E666" s="77" t="s">
        <v>182</v>
      </c>
      <c r="F666" s="78" t="str">
        <f>VLOOKUP(D666,'NOC-Oc-Ca'!B$6:D$990,2,FALSE)</f>
        <v>Lumber graders and other wood processing inspectors and graders</v>
      </c>
      <c r="G666" s="79"/>
      <c r="H666" s="79"/>
      <c r="I666" s="79"/>
      <c r="J666" s="79"/>
      <c r="K666" s="79"/>
      <c r="L666" s="79"/>
      <c r="M666" s="79"/>
      <c r="N666" s="79"/>
      <c r="O666" s="80"/>
    </row>
    <row r="667" spans="3:15" ht="15.75" customHeight="1" x14ac:dyDescent="0.25">
      <c r="C667" s="55">
        <f>VLOOKUP(D667,'NOC-Oc-Ca'!B$6:D$990,3,FALSE)</f>
        <v>73112</v>
      </c>
      <c r="D667" s="77" t="s">
        <v>956</v>
      </c>
      <c r="E667" s="77" t="s">
        <v>182</v>
      </c>
      <c r="F667" s="78" t="str">
        <f>VLOOKUP(D667,'NOC-Oc-Ca'!B$6:D$990,2,FALSE)</f>
        <v>Painters and decorators (except interior decorators)</v>
      </c>
      <c r="G667" s="79"/>
      <c r="H667" s="79"/>
      <c r="I667" s="79"/>
      <c r="J667" s="79"/>
      <c r="K667" s="79"/>
      <c r="L667" s="79"/>
      <c r="M667" s="79"/>
      <c r="N667" s="79"/>
      <c r="O667" s="80"/>
    </row>
    <row r="668" spans="3:15" ht="15.75" customHeight="1" x14ac:dyDescent="0.25">
      <c r="C668" s="55">
        <f>VLOOKUP(D668,'NOC-Oc-Ca'!B$6:D$990,3,FALSE)</f>
        <v>94122</v>
      </c>
      <c r="D668" s="77" t="s">
        <v>957</v>
      </c>
      <c r="E668" s="77" t="s">
        <v>182</v>
      </c>
      <c r="F668" s="78" t="str">
        <f>VLOOKUP(D668,'NOC-Oc-Ca'!B$6:D$990,2,FALSE)</f>
        <v>Paper converting machine operators</v>
      </c>
      <c r="G668" s="79"/>
      <c r="H668" s="79"/>
      <c r="I668" s="79"/>
      <c r="J668" s="79"/>
      <c r="K668" s="79"/>
      <c r="L668" s="79"/>
      <c r="M668" s="79"/>
      <c r="N668" s="79"/>
      <c r="O668" s="80"/>
    </row>
    <row r="669" spans="3:15" ht="15.75" customHeight="1" x14ac:dyDescent="0.25">
      <c r="C669" s="55">
        <f>VLOOKUP(D669,'NOC-Oc-Ca'!B$6:D$990,3,FALSE)</f>
        <v>73102</v>
      </c>
      <c r="D669" s="77" t="s">
        <v>958</v>
      </c>
      <c r="E669" s="77" t="s">
        <v>182</v>
      </c>
      <c r="F669" s="78" t="str">
        <f>VLOOKUP(D669,'NOC-Oc-Ca'!B$6:D$990,2,FALSE)</f>
        <v>Plasterers, drywall installers and finishers and lathers</v>
      </c>
      <c r="G669" s="79"/>
      <c r="H669" s="79"/>
      <c r="I669" s="79"/>
      <c r="J669" s="79"/>
      <c r="K669" s="79"/>
      <c r="L669" s="79"/>
      <c r="M669" s="79"/>
      <c r="N669" s="79"/>
      <c r="O669" s="80"/>
    </row>
    <row r="670" spans="3:15" ht="15.75" customHeight="1" x14ac:dyDescent="0.25">
      <c r="C670" s="55">
        <f>VLOOKUP(D670,'NOC-Oc-Ca'!B$6:D$990,3,FALSE)</f>
        <v>94212</v>
      </c>
      <c r="D670" s="77" t="s">
        <v>959</v>
      </c>
      <c r="E670" s="77" t="s">
        <v>182</v>
      </c>
      <c r="F670" s="78" t="str">
        <f>VLOOKUP(D670,'NOC-Oc-Ca'!B$6:D$990,2,FALSE)</f>
        <v>Plastic products assemblers, finishers and inspectors</v>
      </c>
      <c r="G670" s="79"/>
      <c r="H670" s="79"/>
      <c r="I670" s="79"/>
      <c r="J670" s="79"/>
      <c r="K670" s="79"/>
      <c r="L670" s="79"/>
      <c r="M670" s="79"/>
      <c r="N670" s="79"/>
      <c r="O670" s="80"/>
    </row>
    <row r="671" spans="3:15" ht="15.75" customHeight="1" x14ac:dyDescent="0.25">
      <c r="C671" s="55">
        <f>VLOOKUP(D671,'NOC-Oc-Ca'!B$6:D$990,3,FALSE)</f>
        <v>94151</v>
      </c>
      <c r="D671" s="77" t="s">
        <v>960</v>
      </c>
      <c r="E671" s="77" t="s">
        <v>182</v>
      </c>
      <c r="F671" s="78" t="str">
        <f>VLOOKUP(D671,'NOC-Oc-Ca'!B$6:D$990,2,FALSE)</f>
        <v>Camera, platemaking and other prepress occupations</v>
      </c>
      <c r="G671" s="79"/>
      <c r="H671" s="79"/>
      <c r="I671" s="79"/>
      <c r="J671" s="79"/>
      <c r="K671" s="79"/>
      <c r="L671" s="79"/>
      <c r="M671" s="79"/>
      <c r="N671" s="79"/>
      <c r="O671" s="80"/>
    </row>
    <row r="672" spans="3:15" ht="15.75" customHeight="1" x14ac:dyDescent="0.25">
      <c r="C672" s="55">
        <f>VLOOKUP(D672,'NOC-Oc-Ca'!B$6:D$990,3,FALSE)</f>
        <v>73110</v>
      </c>
      <c r="D672" s="77" t="s">
        <v>961</v>
      </c>
      <c r="E672" s="77" t="s">
        <v>182</v>
      </c>
      <c r="F672" s="78" t="str">
        <f>VLOOKUP(D672,'NOC-Oc-Ca'!B$6:D$990,2,FALSE)</f>
        <v>Roofers and shinglers</v>
      </c>
      <c r="G672" s="79"/>
      <c r="H672" s="79"/>
      <c r="I672" s="79"/>
      <c r="J672" s="79"/>
      <c r="K672" s="79"/>
      <c r="L672" s="79"/>
      <c r="M672" s="79"/>
      <c r="N672" s="79"/>
      <c r="O672" s="80"/>
    </row>
    <row r="673" spans="3:15" ht="15.75" customHeight="1" x14ac:dyDescent="0.25">
      <c r="C673" s="55">
        <f>VLOOKUP(D673,'NOC-Oc-Ca'!B$6:D$990,3,FALSE)</f>
        <v>73110</v>
      </c>
      <c r="D673" s="77" t="s">
        <v>962</v>
      </c>
      <c r="E673" s="77" t="s">
        <v>182</v>
      </c>
      <c r="F673" s="78" t="str">
        <f>VLOOKUP(D673,'NOC-Oc-Ca'!B$6:D$990,2,FALSE)</f>
        <v>Roofers and shinglers</v>
      </c>
      <c r="G673" s="79"/>
      <c r="H673" s="79"/>
      <c r="I673" s="79"/>
      <c r="J673" s="79"/>
      <c r="K673" s="79"/>
      <c r="L673" s="79"/>
      <c r="M673" s="79"/>
      <c r="N673" s="79"/>
      <c r="O673" s="80"/>
    </row>
    <row r="674" spans="3:15" ht="15.75" customHeight="1" x14ac:dyDescent="0.25">
      <c r="C674" s="55">
        <f>VLOOKUP(D674,'NOC-Oc-Ca'!B$6:D$990,3,FALSE)</f>
        <v>22222</v>
      </c>
      <c r="D674" s="77" t="s">
        <v>963</v>
      </c>
      <c r="E674" s="77" t="s">
        <v>182</v>
      </c>
      <c r="F674" s="78" t="str">
        <f>VLOOKUP(D674,'NOC-Oc-Ca'!B$6:D$990,2,FALSE)</f>
        <v>Information systems testing technicians</v>
      </c>
      <c r="G674" s="79"/>
      <c r="H674" s="79"/>
      <c r="I674" s="79"/>
      <c r="J674" s="79"/>
      <c r="K674" s="79"/>
      <c r="L674" s="79"/>
      <c r="M674" s="79"/>
      <c r="N674" s="79"/>
      <c r="O674" s="80"/>
    </row>
    <row r="675" spans="3:15" ht="15.75" customHeight="1" x14ac:dyDescent="0.25">
      <c r="C675" s="55">
        <f>VLOOKUP(D675,'NOC-Oc-Ca'!B$6:D$990,3,FALSE)</f>
        <v>94130</v>
      </c>
      <c r="D675" s="77" t="s">
        <v>964</v>
      </c>
      <c r="E675" s="77" t="s">
        <v>182</v>
      </c>
      <c r="F675" s="78" t="str">
        <f>VLOOKUP(D675,'NOC-Oc-Ca'!B$6:D$990,2,FALSE)</f>
        <v>Textile fibre and yarn, hide and pelt processing machine operators and workers</v>
      </c>
      <c r="G675" s="79"/>
      <c r="H675" s="79"/>
      <c r="I675" s="79"/>
      <c r="J675" s="79"/>
      <c r="K675" s="79"/>
      <c r="L675" s="79"/>
      <c r="M675" s="79"/>
      <c r="N675" s="79"/>
      <c r="O675" s="80"/>
    </row>
    <row r="676" spans="3:15" ht="15.75" customHeight="1" x14ac:dyDescent="0.25">
      <c r="C676" s="55">
        <f>VLOOKUP(D676,'NOC-Oc-Ca'!B$6:D$990,3,FALSE)</f>
        <v>94140</v>
      </c>
      <c r="D676" s="77" t="s">
        <v>965</v>
      </c>
      <c r="E676" s="77" t="s">
        <v>182</v>
      </c>
      <c r="F676" s="78" t="str">
        <f>VLOOKUP(D676,'NOC-Oc-Ca'!B$6:D$990,2,FALSE)</f>
        <v>Process control and machine operators, food and beverage processing</v>
      </c>
      <c r="G676" s="79"/>
      <c r="H676" s="79"/>
      <c r="I676" s="79"/>
      <c r="J676" s="79"/>
      <c r="K676" s="79"/>
      <c r="L676" s="79"/>
      <c r="M676" s="79"/>
      <c r="N676" s="79"/>
      <c r="O676" s="80"/>
    </row>
    <row r="677" spans="3:15" ht="15.75" customHeight="1" x14ac:dyDescent="0.25">
      <c r="C677" s="55">
        <f>VLOOKUP(D677,'NOC-Oc-Ca'!B$6:D$990,3,FALSE)</f>
        <v>14112</v>
      </c>
      <c r="D677" s="77" t="s">
        <v>966</v>
      </c>
      <c r="E677" s="77" t="s">
        <v>182</v>
      </c>
      <c r="F677" s="78" t="str">
        <f>VLOOKUP(D677,'NOC-Oc-Ca'!B$6:D$990,2,FALSE)</f>
        <v>Desktop publishing operators and related occupations</v>
      </c>
      <c r="G677" s="79"/>
      <c r="H677" s="79"/>
      <c r="I677" s="79"/>
      <c r="J677" s="79"/>
      <c r="K677" s="79"/>
      <c r="L677" s="79"/>
      <c r="M677" s="79"/>
      <c r="N677" s="79"/>
      <c r="O677" s="80"/>
    </row>
    <row r="678" spans="3:15" ht="15.75" customHeight="1" x14ac:dyDescent="0.25">
      <c r="C678" s="55">
        <f>VLOOKUP(D678,'NOC-Oc-Ca'!B$6:D$990,3,FALSE)</f>
        <v>14112</v>
      </c>
      <c r="D678" s="77" t="s">
        <v>967</v>
      </c>
      <c r="E678" s="77" t="s">
        <v>182</v>
      </c>
      <c r="F678" s="78" t="str">
        <f>VLOOKUP(D678,'NOC-Oc-Ca'!B$6:D$990,2,FALSE)</f>
        <v>Desktop publishing operators and related occupations</v>
      </c>
      <c r="G678" s="79"/>
      <c r="H678" s="79"/>
      <c r="I678" s="79"/>
      <c r="J678" s="79"/>
      <c r="K678" s="79"/>
      <c r="L678" s="79"/>
      <c r="M678" s="79"/>
      <c r="N678" s="79"/>
      <c r="O678" s="80"/>
    </row>
    <row r="679" spans="3:15" ht="15.75" customHeight="1" x14ac:dyDescent="0.25">
      <c r="C679" s="55">
        <f>VLOOKUP(D679,'NOC-Oc-Ca'!B$6:D$990,3,FALSE)</f>
        <v>74204</v>
      </c>
      <c r="D679" s="77" t="s">
        <v>968</v>
      </c>
      <c r="E679" s="77" t="s">
        <v>182</v>
      </c>
      <c r="F679" s="78" t="str">
        <f>VLOOKUP(D679,'NOC-Oc-Ca'!B$6:D$990,2,FALSE)</f>
        <v>Utility maintenance workers</v>
      </c>
      <c r="G679" s="79"/>
      <c r="H679" s="79"/>
      <c r="I679" s="79"/>
      <c r="J679" s="79"/>
      <c r="K679" s="79"/>
      <c r="L679" s="79"/>
      <c r="M679" s="79"/>
      <c r="N679" s="79"/>
      <c r="O679" s="80"/>
    </row>
    <row r="680" spans="3:15" ht="15.75" customHeight="1" x14ac:dyDescent="0.25">
      <c r="C680" s="55">
        <f>VLOOKUP(D680,'NOC-Oc-Ca'!B$6:D$990,3,FALSE)</f>
        <v>22110</v>
      </c>
      <c r="D680" s="77" t="s">
        <v>969</v>
      </c>
      <c r="E680" s="77" t="s">
        <v>207</v>
      </c>
      <c r="F680" s="78" t="str">
        <f>VLOOKUP(D680,'NOC-Oc-Ca'!B$6:D$990,2,FALSE)</f>
        <v>Biological technologists and technicians</v>
      </c>
      <c r="G680" s="79"/>
      <c r="H680" s="79"/>
      <c r="I680" s="79"/>
      <c r="J680" s="79"/>
      <c r="K680" s="79"/>
      <c r="L680" s="79"/>
      <c r="M680" s="79"/>
      <c r="N680" s="79"/>
      <c r="O680" s="80"/>
    </row>
    <row r="681" spans="3:15" ht="15.75" customHeight="1" x14ac:dyDescent="0.25">
      <c r="C681" s="55">
        <f>VLOOKUP(D681,'NOC-Oc-Ca'!B$6:D$990,3,FALSE)</f>
        <v>94142</v>
      </c>
      <c r="D681" s="77" t="s">
        <v>970</v>
      </c>
      <c r="E681" s="77" t="s">
        <v>207</v>
      </c>
      <c r="F681" s="78" t="str">
        <f>VLOOKUP(D681,'NOC-Oc-Ca'!B$6:D$990,2,FALSE)</f>
        <v>Fish and seafood plant workers</v>
      </c>
      <c r="G681" s="79"/>
      <c r="H681" s="79"/>
      <c r="I681" s="79"/>
      <c r="J681" s="79"/>
      <c r="K681" s="79"/>
      <c r="L681" s="79"/>
      <c r="M681" s="79"/>
      <c r="N681" s="79"/>
      <c r="O681" s="80"/>
    </row>
    <row r="682" spans="3:15" ht="15.75" customHeight="1" x14ac:dyDescent="0.25">
      <c r="C682" s="55">
        <f>VLOOKUP(D682,'NOC-Oc-Ca'!B$6:D$990,3,FALSE)</f>
        <v>85101</v>
      </c>
      <c r="D682" s="77" t="s">
        <v>971</v>
      </c>
      <c r="E682" s="77" t="s">
        <v>207</v>
      </c>
      <c r="F682" s="78" t="str">
        <f>VLOOKUP(D682,'NOC-Oc-Ca'!B$6:D$990,2,FALSE)</f>
        <v>Harvesting labourers</v>
      </c>
      <c r="G682" s="79"/>
      <c r="H682" s="79"/>
      <c r="I682" s="79"/>
      <c r="J682" s="79"/>
      <c r="K682" s="79"/>
      <c r="L682" s="79"/>
      <c r="M682" s="79"/>
      <c r="N682" s="79"/>
      <c r="O682" s="80"/>
    </row>
    <row r="683" spans="3:15" ht="15.75" customHeight="1" x14ac:dyDescent="0.25">
      <c r="C683" s="55">
        <f>VLOOKUP(D683,'NOC-Oc-Ca'!B$6:D$990,3,FALSE)</f>
        <v>94133</v>
      </c>
      <c r="D683" s="77" t="s">
        <v>972</v>
      </c>
      <c r="E683" s="77" t="s">
        <v>207</v>
      </c>
      <c r="F683" s="78" t="str">
        <f>VLOOKUP(D683,'NOC-Oc-Ca'!B$6:D$990,2,FALSE)</f>
        <v>Inspectors and graders, textile, fabric, fur and leather products manufacturing</v>
      </c>
      <c r="G683" s="79"/>
      <c r="H683" s="79"/>
      <c r="I683" s="79"/>
      <c r="J683" s="79"/>
      <c r="K683" s="79"/>
      <c r="L683" s="79"/>
      <c r="M683" s="79"/>
      <c r="N683" s="79"/>
      <c r="O683" s="80"/>
    </row>
    <row r="684" spans="3:15" ht="15.75" customHeight="1" x14ac:dyDescent="0.25">
      <c r="C684" s="55">
        <f>VLOOKUP(D684,'NOC-Oc-Ca'!B$6:D$990,3,FALSE)</f>
        <v>95105</v>
      </c>
      <c r="D684" s="77" t="s">
        <v>973</v>
      </c>
      <c r="E684" s="77" t="s">
        <v>207</v>
      </c>
      <c r="F684" s="78" t="str">
        <f>VLOOKUP(D684,'NOC-Oc-Ca'!B$6:D$990,2,FALSE)</f>
        <v>Labourers in textile processing and cutting</v>
      </c>
      <c r="G684" s="79"/>
      <c r="H684" s="79"/>
      <c r="I684" s="79"/>
      <c r="J684" s="79"/>
      <c r="K684" s="79"/>
      <c r="L684" s="79"/>
      <c r="M684" s="79"/>
      <c r="N684" s="79"/>
      <c r="O684" s="80"/>
    </row>
    <row r="685" spans="3:15" ht="15.75" customHeight="1" x14ac:dyDescent="0.25">
      <c r="C685" s="55">
        <f>VLOOKUP(D685,'NOC-Oc-Ca'!B$6:D$990,3,FALSE)</f>
        <v>94123</v>
      </c>
      <c r="D685" s="77" t="s">
        <v>974</v>
      </c>
      <c r="E685" s="77" t="s">
        <v>207</v>
      </c>
      <c r="F685" s="78" t="str">
        <f>VLOOKUP(D685,'NOC-Oc-Ca'!B$6:D$990,2,FALSE)</f>
        <v>Lumber graders and other wood processing inspectors and graders</v>
      </c>
      <c r="G685" s="79"/>
      <c r="H685" s="79"/>
      <c r="I685" s="79"/>
      <c r="J685" s="79"/>
      <c r="K685" s="79"/>
      <c r="L685" s="79"/>
      <c r="M685" s="79"/>
      <c r="N685" s="79"/>
      <c r="O685" s="80"/>
    </row>
    <row r="686" spans="3:15" ht="15.75" customHeight="1" x14ac:dyDescent="0.25">
      <c r="C686" s="55">
        <f>VLOOKUP(D686,'NOC-Oc-Ca'!B$6:D$990,3,FALSE)</f>
        <v>85102</v>
      </c>
      <c r="D686" s="77" t="s">
        <v>975</v>
      </c>
      <c r="E686" s="77" t="s">
        <v>207</v>
      </c>
      <c r="F686" s="78" t="str">
        <f>VLOOKUP(D686,'NOC-Oc-Ca'!B$6:D$990,2,FALSE)</f>
        <v>Aquaculture and marine harvest labourers</v>
      </c>
      <c r="G686" s="79"/>
      <c r="H686" s="79"/>
      <c r="I686" s="79"/>
      <c r="J686" s="79"/>
      <c r="K686" s="79"/>
      <c r="L686" s="79"/>
      <c r="M686" s="79"/>
      <c r="N686" s="79"/>
      <c r="O686" s="80"/>
    </row>
    <row r="687" spans="3:15" ht="15.75" customHeight="1" x14ac:dyDescent="0.25">
      <c r="C687" s="55">
        <f>VLOOKUP(D687,'NOC-Oc-Ca'!B$6:D$990,3,FALSE)</f>
        <v>22301</v>
      </c>
      <c r="D687" s="77" t="s">
        <v>976</v>
      </c>
      <c r="E687" s="77" t="s">
        <v>207</v>
      </c>
      <c r="F687" s="78" t="str">
        <f>VLOOKUP(D687,'NOC-Oc-Ca'!B$6:D$990,2,FALSE)</f>
        <v>Mechanical engineering technologists and technicians</v>
      </c>
      <c r="G687" s="79"/>
      <c r="H687" s="79"/>
      <c r="I687" s="79"/>
      <c r="J687" s="79"/>
      <c r="K687" s="79"/>
      <c r="L687" s="79"/>
      <c r="M687" s="79"/>
      <c r="N687" s="79"/>
      <c r="O687" s="80"/>
    </row>
    <row r="688" spans="3:15" ht="15.75" customHeight="1" x14ac:dyDescent="0.25">
      <c r="C688" s="55">
        <f>VLOOKUP(D688,'NOC-Oc-Ca'!B$6:D$990,3,FALSE)</f>
        <v>94123</v>
      </c>
      <c r="D688" s="77" t="s">
        <v>977</v>
      </c>
      <c r="E688" s="77" t="s">
        <v>207</v>
      </c>
      <c r="F688" s="78" t="str">
        <f>VLOOKUP(D688,'NOC-Oc-Ca'!B$6:D$990,2,FALSE)</f>
        <v>Lumber graders and other wood processing inspectors and graders</v>
      </c>
      <c r="G688" s="79"/>
      <c r="H688" s="79"/>
      <c r="I688" s="79"/>
      <c r="J688" s="79"/>
      <c r="K688" s="79"/>
      <c r="L688" s="79"/>
      <c r="M688" s="79"/>
      <c r="N688" s="79"/>
      <c r="O688" s="80"/>
    </row>
    <row r="689" spans="3:15" ht="15.75" customHeight="1" x14ac:dyDescent="0.25">
      <c r="C689" s="55">
        <f>VLOOKUP(D689,'NOC-Oc-Ca'!B$6:D$990,3,FALSE)</f>
        <v>75212</v>
      </c>
      <c r="D689" s="77" t="s">
        <v>978</v>
      </c>
      <c r="E689" s="77" t="s">
        <v>207</v>
      </c>
      <c r="F689" s="78" t="str">
        <f>VLOOKUP(D689,'NOC-Oc-Ca'!B$6:D$990,2,FALSE)</f>
        <v>Public works and maintenance labourers</v>
      </c>
      <c r="G689" s="79"/>
      <c r="H689" s="79"/>
      <c r="I689" s="79"/>
      <c r="J689" s="79"/>
      <c r="K689" s="79"/>
      <c r="L689" s="79"/>
      <c r="M689" s="79"/>
      <c r="N689" s="79"/>
      <c r="O689" s="80"/>
    </row>
    <row r="690" spans="3:15" ht="15.75" customHeight="1" x14ac:dyDescent="0.25">
      <c r="C690" s="55">
        <f>VLOOKUP(D690,'NOC-Oc-Ca'!B$6:D$990,3,FALSE)</f>
        <v>85102</v>
      </c>
      <c r="D690" s="77" t="s">
        <v>979</v>
      </c>
      <c r="E690" s="77" t="s">
        <v>207</v>
      </c>
      <c r="F690" s="78" t="str">
        <f>VLOOKUP(D690,'NOC-Oc-Ca'!B$6:D$990,2,FALSE)</f>
        <v>Aquaculture and marine harvest labourers</v>
      </c>
      <c r="G690" s="79"/>
      <c r="H690" s="79"/>
      <c r="I690" s="79"/>
      <c r="J690" s="79"/>
      <c r="K690" s="79"/>
      <c r="L690" s="79"/>
      <c r="M690" s="79"/>
      <c r="N690" s="79"/>
      <c r="O690" s="80"/>
    </row>
    <row r="691" spans="3:15" ht="15.75" customHeight="1" x14ac:dyDescent="0.25">
      <c r="C691" s="55">
        <f>VLOOKUP(D691,'NOC-Oc-Ca'!B$6:D$990,3,FALSE)</f>
        <v>94133</v>
      </c>
      <c r="D691" s="77" t="s">
        <v>980</v>
      </c>
      <c r="E691" s="77" t="s">
        <v>207</v>
      </c>
      <c r="F691" s="78" t="str">
        <f>VLOOKUP(D691,'NOC-Oc-Ca'!B$6:D$990,2,FALSE)</f>
        <v>Inspectors and graders, textile, fabric, fur and leather products manufacturing</v>
      </c>
      <c r="G691" s="79"/>
      <c r="H691" s="79"/>
      <c r="I691" s="79"/>
      <c r="J691" s="79"/>
      <c r="K691" s="79"/>
      <c r="L691" s="79"/>
      <c r="M691" s="79"/>
      <c r="N691" s="79"/>
      <c r="O691" s="80"/>
    </row>
    <row r="692" spans="3:15" ht="15.75" customHeight="1" x14ac:dyDescent="0.25">
      <c r="C692" s="55">
        <f>VLOOKUP(D692,'NOC-Oc-Ca'!B$6:D$990,3,FALSE)</f>
        <v>32102</v>
      </c>
      <c r="D692" s="77" t="s">
        <v>981</v>
      </c>
      <c r="E692" s="77" t="s">
        <v>215</v>
      </c>
      <c r="F692" s="78" t="str">
        <f>VLOOKUP(D692,'NOC-Oc-Ca'!B$6:D$990,2,FALSE)</f>
        <v>Paramedical occupations</v>
      </c>
      <c r="G692" s="79"/>
      <c r="H692" s="79"/>
      <c r="I692" s="79"/>
      <c r="J692" s="79"/>
      <c r="K692" s="79"/>
      <c r="L692" s="79"/>
      <c r="M692" s="79"/>
      <c r="N692" s="79"/>
      <c r="O692" s="80"/>
    </row>
    <row r="693" spans="3:15" ht="15.75" customHeight="1" x14ac:dyDescent="0.25">
      <c r="C693" s="55">
        <f>VLOOKUP(D693,'NOC-Oc-Ca'!B$6:D$990,3,FALSE)</f>
        <v>22210</v>
      </c>
      <c r="D693" s="77" t="s">
        <v>982</v>
      </c>
      <c r="E693" s="77" t="s">
        <v>215</v>
      </c>
      <c r="F693" s="78" t="str">
        <f>VLOOKUP(D693,'NOC-Oc-Ca'!B$6:D$990,2,FALSE)</f>
        <v>Architectural technologists and technicians</v>
      </c>
      <c r="G693" s="79"/>
      <c r="H693" s="79"/>
      <c r="I693" s="79"/>
      <c r="J693" s="79"/>
      <c r="K693" s="79"/>
      <c r="L693" s="79"/>
      <c r="M693" s="79"/>
      <c r="N693" s="79"/>
      <c r="O693" s="80"/>
    </row>
    <row r="694" spans="3:15" ht="15.75" customHeight="1" x14ac:dyDescent="0.25">
      <c r="C694" s="55">
        <f>VLOOKUP(D694,'NOC-Oc-Ca'!B$6:D$990,3,FALSE)</f>
        <v>22214</v>
      </c>
      <c r="D694" s="77" t="s">
        <v>983</v>
      </c>
      <c r="E694" s="77" t="s">
        <v>215</v>
      </c>
      <c r="F694" s="78" t="str">
        <f>VLOOKUP(D694,'NOC-Oc-Ca'!B$6:D$990,2,FALSE)</f>
        <v>Technical occupations in geomatics and meteorology</v>
      </c>
      <c r="G694" s="79"/>
      <c r="H694" s="79"/>
      <c r="I694" s="79"/>
      <c r="J694" s="79"/>
      <c r="K694" s="79"/>
      <c r="L694" s="79"/>
      <c r="M694" s="79"/>
      <c r="N694" s="79"/>
      <c r="O694" s="80"/>
    </row>
    <row r="695" spans="3:15" ht="15.75" customHeight="1" x14ac:dyDescent="0.25">
      <c r="C695" s="55">
        <f>VLOOKUP(D695,'NOC-Oc-Ca'!B$6:D$990,3,FALSE)</f>
        <v>31209</v>
      </c>
      <c r="D695" s="77" t="s">
        <v>984</v>
      </c>
      <c r="E695" s="77" t="s">
        <v>215</v>
      </c>
      <c r="F695" s="78" t="str">
        <f>VLOOKUP(D695,'NOC-Oc-Ca'!B$6:D$990,2,FALSE)</f>
        <v>Other professional occupations in health diagnosing and treating</v>
      </c>
      <c r="G695" s="79"/>
      <c r="H695" s="79"/>
      <c r="I695" s="79"/>
      <c r="J695" s="79"/>
      <c r="K695" s="79"/>
      <c r="L695" s="79"/>
      <c r="M695" s="79"/>
      <c r="N695" s="79"/>
      <c r="O695" s="80"/>
    </row>
    <row r="696" spans="3:15" ht="15.75" customHeight="1" x14ac:dyDescent="0.25">
      <c r="C696" s="55">
        <f>VLOOKUP(D696,'NOC-Oc-Ca'!B$6:D$990,3,FALSE)</f>
        <v>31209</v>
      </c>
      <c r="D696" s="77" t="s">
        <v>985</v>
      </c>
      <c r="E696" s="77" t="s">
        <v>215</v>
      </c>
      <c r="F696" s="78" t="str">
        <f>VLOOKUP(D696,'NOC-Oc-Ca'!B$6:D$990,2,FALSE)</f>
        <v>Other professional occupations in health diagnosing and treating</v>
      </c>
      <c r="G696" s="79"/>
      <c r="H696" s="79"/>
      <c r="I696" s="79"/>
      <c r="J696" s="79"/>
      <c r="K696" s="79"/>
      <c r="L696" s="79"/>
      <c r="M696" s="79"/>
      <c r="N696" s="79"/>
      <c r="O696" s="80"/>
    </row>
    <row r="697" spans="3:15" ht="15.75" customHeight="1" x14ac:dyDescent="0.25">
      <c r="C697" s="55">
        <f>VLOOKUP(D697,'NOC-Oc-Ca'!B$6:D$990,3,FALSE)</f>
        <v>22211</v>
      </c>
      <c r="D697" s="77" t="s">
        <v>986</v>
      </c>
      <c r="E697" s="77" t="s">
        <v>215</v>
      </c>
      <c r="F697" s="78" t="str">
        <f>VLOOKUP(D697,'NOC-Oc-Ca'!B$6:D$990,2,FALSE)</f>
        <v>Industrial designers</v>
      </c>
      <c r="G697" s="79"/>
      <c r="H697" s="79"/>
      <c r="I697" s="79"/>
      <c r="J697" s="79"/>
      <c r="K697" s="79"/>
      <c r="L697" s="79"/>
      <c r="M697" s="79"/>
      <c r="N697" s="79"/>
      <c r="O697" s="80"/>
    </row>
    <row r="698" spans="3:15" ht="15.75" customHeight="1" x14ac:dyDescent="0.25">
      <c r="C698" s="55">
        <f>VLOOKUP(D698,'NOC-Oc-Ca'!B$6:D$990,3,FALSE)</f>
        <v>31209</v>
      </c>
      <c r="D698" s="77" t="s">
        <v>987</v>
      </c>
      <c r="E698" s="77" t="s">
        <v>215</v>
      </c>
      <c r="F698" s="78" t="str">
        <f>VLOOKUP(D698,'NOC-Oc-Ca'!B$6:D$990,2,FALSE)</f>
        <v>Other professional occupations in health diagnosing and treating</v>
      </c>
      <c r="G698" s="79"/>
      <c r="H698" s="79"/>
      <c r="I698" s="79"/>
      <c r="J698" s="79"/>
      <c r="K698" s="79"/>
      <c r="L698" s="79"/>
      <c r="M698" s="79"/>
      <c r="N698" s="79"/>
      <c r="O698" s="80"/>
    </row>
    <row r="699" spans="3:15" ht="15.75" customHeight="1" x14ac:dyDescent="0.25">
      <c r="C699" s="55">
        <f>VLOOKUP(D699,'NOC-Oc-Ca'!B$6:D$990,3,FALSE)</f>
        <v>53125</v>
      </c>
      <c r="D699" s="77" t="s">
        <v>988</v>
      </c>
      <c r="E699" s="77" t="s">
        <v>215</v>
      </c>
      <c r="F699" s="78" t="str">
        <f>VLOOKUP(D699,'NOC-Oc-Ca'!B$6:D$990,2,FALSE)</f>
        <v>Patternmakers - textile, leather and fur products</v>
      </c>
      <c r="G699" s="79"/>
      <c r="H699" s="79"/>
      <c r="I699" s="79"/>
      <c r="J699" s="79"/>
      <c r="K699" s="79"/>
      <c r="L699" s="79"/>
      <c r="M699" s="79"/>
      <c r="N699" s="79"/>
      <c r="O699" s="80"/>
    </row>
    <row r="700" spans="3:15" ht="15.75" customHeight="1" x14ac:dyDescent="0.25">
      <c r="C700" s="55">
        <f>VLOOKUP(D700,'NOC-Oc-Ca'!B$6:D$990,3,FALSE)</f>
        <v>53110</v>
      </c>
      <c r="D700" s="77" t="s">
        <v>989</v>
      </c>
      <c r="E700" s="77" t="s">
        <v>215</v>
      </c>
      <c r="F700" s="78" t="str">
        <f>VLOOKUP(D700,'NOC-Oc-Ca'!B$6:D$990,2,FALSE)</f>
        <v>Photographers</v>
      </c>
      <c r="G700" s="79"/>
      <c r="H700" s="79"/>
      <c r="I700" s="79"/>
      <c r="J700" s="79"/>
      <c r="K700" s="79"/>
      <c r="L700" s="79"/>
      <c r="M700" s="79"/>
      <c r="N700" s="79"/>
      <c r="O700" s="80"/>
    </row>
    <row r="701" spans="3:15" ht="15.75" customHeight="1" x14ac:dyDescent="0.25">
      <c r="C701" s="55">
        <f>VLOOKUP(D701,'NOC-Oc-Ca'!B$6:D$990,3,FALSE)</f>
        <v>51112</v>
      </c>
      <c r="D701" s="77" t="s">
        <v>990</v>
      </c>
      <c r="E701" s="77" t="s">
        <v>277</v>
      </c>
      <c r="F701" s="78" t="str">
        <f>VLOOKUP(D701,'NOC-Oc-Ca'!B$6:D$990,2,FALSE)</f>
        <v>Technical writers</v>
      </c>
      <c r="G701" s="79"/>
      <c r="H701" s="79"/>
      <c r="I701" s="79"/>
      <c r="J701" s="79"/>
      <c r="K701" s="79"/>
      <c r="L701" s="79"/>
      <c r="M701" s="79"/>
      <c r="N701" s="79"/>
      <c r="O701" s="80"/>
    </row>
    <row r="702" spans="3:15" ht="15.75" customHeight="1" x14ac:dyDescent="0.25">
      <c r="C702" s="55">
        <f>VLOOKUP(D702,'NOC-Oc-Ca'!B$6:D$990,3,FALSE)</f>
        <v>53124</v>
      </c>
      <c r="D702" s="77" t="s">
        <v>991</v>
      </c>
      <c r="E702" s="77" t="s">
        <v>219</v>
      </c>
      <c r="F702" s="78" t="str">
        <f>VLOOKUP(D702,'NOC-Oc-Ca'!B$6:D$990,2,FALSE)</f>
        <v>Artisans and craftspersons</v>
      </c>
      <c r="G702" s="79"/>
      <c r="H702" s="79"/>
      <c r="I702" s="79"/>
      <c r="J702" s="79"/>
      <c r="K702" s="79"/>
      <c r="L702" s="79"/>
      <c r="M702" s="79"/>
      <c r="N702" s="79"/>
      <c r="O702" s="80"/>
    </row>
    <row r="703" spans="3:15" ht="15.75" customHeight="1" x14ac:dyDescent="0.25">
      <c r="C703" s="55">
        <f>VLOOKUP(D703,'NOC-Oc-Ca'!B$6:D$990,3,FALSE)</f>
        <v>53124</v>
      </c>
      <c r="D703" s="77" t="s">
        <v>992</v>
      </c>
      <c r="E703" s="77" t="s">
        <v>219</v>
      </c>
      <c r="F703" s="78" t="str">
        <f>VLOOKUP(D703,'NOC-Oc-Ca'!B$6:D$990,2,FALSE)</f>
        <v>Artisans and craftspersons</v>
      </c>
      <c r="G703" s="79"/>
      <c r="H703" s="79"/>
      <c r="I703" s="79"/>
      <c r="J703" s="79"/>
      <c r="K703" s="79"/>
      <c r="L703" s="79"/>
      <c r="M703" s="79"/>
      <c r="N703" s="79"/>
      <c r="O703" s="80"/>
    </row>
    <row r="704" spans="3:15" ht="15.75" customHeight="1" x14ac:dyDescent="0.25">
      <c r="C704" s="55">
        <f>VLOOKUP(D704,'NOC-Oc-Ca'!B$6:D$990,3,FALSE)</f>
        <v>53124</v>
      </c>
      <c r="D704" s="77" t="s">
        <v>993</v>
      </c>
      <c r="E704" s="77" t="s">
        <v>219</v>
      </c>
      <c r="F704" s="78" t="str">
        <f>VLOOKUP(D704,'NOC-Oc-Ca'!B$6:D$990,2,FALSE)</f>
        <v>Artisans and craftspersons</v>
      </c>
      <c r="G704" s="79"/>
      <c r="H704" s="79"/>
      <c r="I704" s="79"/>
      <c r="J704" s="79"/>
      <c r="K704" s="79"/>
      <c r="L704" s="79"/>
      <c r="M704" s="79"/>
      <c r="N704" s="79"/>
      <c r="O704" s="80"/>
    </row>
    <row r="705" spans="3:15" ht="15.75" customHeight="1" x14ac:dyDescent="0.25">
      <c r="C705" s="55">
        <f>VLOOKUP(D705,'NOC-Oc-Ca'!B$6:D$990,3,FALSE)</f>
        <v>22214</v>
      </c>
      <c r="D705" s="77" t="s">
        <v>994</v>
      </c>
      <c r="E705" s="77" t="s">
        <v>219</v>
      </c>
      <c r="F705" s="78" t="str">
        <f>VLOOKUP(D705,'NOC-Oc-Ca'!B$6:D$990,2,FALSE)</f>
        <v>Technical occupations in geomatics and meteorology</v>
      </c>
      <c r="G705" s="79"/>
      <c r="H705" s="79"/>
      <c r="I705" s="79"/>
      <c r="J705" s="79"/>
      <c r="K705" s="79"/>
      <c r="L705" s="79"/>
      <c r="M705" s="79"/>
      <c r="N705" s="79"/>
      <c r="O705" s="80"/>
    </row>
    <row r="706" spans="3:15" ht="15.75" customHeight="1" x14ac:dyDescent="0.25">
      <c r="C706" s="55">
        <f>VLOOKUP(D706,'NOC-Oc-Ca'!B$6:D$990,3,FALSE)</f>
        <v>53124</v>
      </c>
      <c r="D706" s="77" t="s">
        <v>995</v>
      </c>
      <c r="E706" s="77" t="s">
        <v>219</v>
      </c>
      <c r="F706" s="78" t="str">
        <f>VLOOKUP(D706,'NOC-Oc-Ca'!B$6:D$990,2,FALSE)</f>
        <v>Artisans and craftspersons</v>
      </c>
      <c r="G706" s="79"/>
      <c r="H706" s="79"/>
      <c r="I706" s="79"/>
      <c r="J706" s="79"/>
      <c r="K706" s="79"/>
      <c r="L706" s="79"/>
      <c r="M706" s="79"/>
      <c r="N706" s="79"/>
      <c r="O706" s="80"/>
    </row>
    <row r="707" spans="3:15" ht="15.75" customHeight="1" x14ac:dyDescent="0.25">
      <c r="C707" s="55">
        <f>VLOOKUP(D707,'NOC-Oc-Ca'!B$6:D$990,3,FALSE)</f>
        <v>53124</v>
      </c>
      <c r="D707" s="77" t="s">
        <v>996</v>
      </c>
      <c r="E707" s="77" t="s">
        <v>219</v>
      </c>
      <c r="F707" s="78" t="str">
        <f>VLOOKUP(D707,'NOC-Oc-Ca'!B$6:D$990,2,FALSE)</f>
        <v>Artisans and craftspersons</v>
      </c>
      <c r="G707" s="79"/>
      <c r="H707" s="79"/>
      <c r="I707" s="79"/>
      <c r="J707" s="79"/>
      <c r="K707" s="79"/>
      <c r="L707" s="79"/>
      <c r="M707" s="79"/>
      <c r="N707" s="79"/>
      <c r="O707" s="80"/>
    </row>
    <row r="708" spans="3:15" ht="15.75" customHeight="1" x14ac:dyDescent="0.25">
      <c r="C708" s="55">
        <f>VLOOKUP(D708,'NOC-Oc-Ca'!B$6:D$990,3,FALSE)</f>
        <v>53124</v>
      </c>
      <c r="D708" s="77" t="s">
        <v>997</v>
      </c>
      <c r="E708" s="77" t="s">
        <v>219</v>
      </c>
      <c r="F708" s="78" t="str">
        <f>VLOOKUP(D708,'NOC-Oc-Ca'!B$6:D$990,2,FALSE)</f>
        <v>Artisans and craftspersons</v>
      </c>
      <c r="G708" s="79"/>
      <c r="H708" s="79"/>
      <c r="I708" s="79"/>
      <c r="J708" s="79"/>
      <c r="K708" s="79"/>
      <c r="L708" s="79"/>
      <c r="M708" s="79"/>
      <c r="N708" s="79"/>
      <c r="O708" s="80"/>
    </row>
    <row r="709" spans="3:15" ht="15.75" customHeight="1" x14ac:dyDescent="0.25">
      <c r="C709" s="55">
        <f>VLOOKUP(D709,'NOC-Oc-Ca'!B$6:D$990,3,FALSE)</f>
        <v>94131</v>
      </c>
      <c r="D709" s="77" t="s">
        <v>998</v>
      </c>
      <c r="E709" s="77" t="s">
        <v>219</v>
      </c>
      <c r="F709" s="78" t="str">
        <f>VLOOKUP(D709,'NOC-Oc-Ca'!B$6:D$990,2,FALSE)</f>
        <v>Weavers, knitters and other fabric making occupations</v>
      </c>
      <c r="G709" s="79"/>
      <c r="H709" s="79"/>
      <c r="I709" s="79"/>
      <c r="J709" s="79"/>
      <c r="K709" s="79"/>
      <c r="L709" s="79"/>
      <c r="M709" s="79"/>
      <c r="N709" s="79"/>
      <c r="O709" s="80"/>
    </row>
    <row r="710" spans="3:15" ht="15.75" customHeight="1" x14ac:dyDescent="0.25">
      <c r="C710" s="55">
        <f>VLOOKUP(D710,'NOC-Oc-Ca'!B$6:D$990,3,FALSE)</f>
        <v>53122</v>
      </c>
      <c r="D710" s="77" t="s">
        <v>999</v>
      </c>
      <c r="E710" s="77" t="s">
        <v>263</v>
      </c>
      <c r="F710" s="78" t="str">
        <f>VLOOKUP(D710,'NOC-Oc-Ca'!B$6:D$990,2,FALSE)</f>
        <v>Painters, sculptors and other visual artists</v>
      </c>
      <c r="G710" s="79"/>
      <c r="H710" s="79"/>
      <c r="I710" s="79"/>
      <c r="J710" s="79"/>
      <c r="K710" s="79"/>
      <c r="L710" s="79"/>
      <c r="M710" s="79"/>
      <c r="N710" s="79"/>
      <c r="O710" s="80"/>
    </row>
    <row r="711" spans="3:15" ht="15.75" customHeight="1" x14ac:dyDescent="0.25">
      <c r="C711" s="55">
        <f>VLOOKUP(D711,'NOC-Oc-Ca'!B$6:D$990,3,FALSE)</f>
        <v>53122</v>
      </c>
      <c r="D711" s="77" t="s">
        <v>1000</v>
      </c>
      <c r="E711" s="77" t="s">
        <v>263</v>
      </c>
      <c r="F711" s="78" t="str">
        <f>VLOOKUP(D711,'NOC-Oc-Ca'!B$6:D$990,2,FALSE)</f>
        <v>Painters, sculptors and other visual artists</v>
      </c>
      <c r="G711" s="79"/>
      <c r="H711" s="79"/>
      <c r="I711" s="79"/>
      <c r="J711" s="79"/>
      <c r="K711" s="79"/>
      <c r="L711" s="79"/>
      <c r="M711" s="79"/>
      <c r="N711" s="79"/>
      <c r="O711" s="80"/>
    </row>
    <row r="712" spans="3:15" ht="15.75" customHeight="1" x14ac:dyDescent="0.25">
      <c r="C712" s="55">
        <f>VLOOKUP(D712,'NOC-Oc-Ca'!B$6:D$990,3,FALSE)</f>
        <v>22214</v>
      </c>
      <c r="D712" s="77" t="s">
        <v>1001</v>
      </c>
      <c r="E712" s="77" t="s">
        <v>183</v>
      </c>
      <c r="F712" s="78" t="str">
        <f>VLOOKUP(D712,'NOC-Oc-Ca'!B$6:D$990,2,FALSE)</f>
        <v>Technical occupations in geomatics and meteorology</v>
      </c>
      <c r="G712" s="79"/>
      <c r="H712" s="79"/>
      <c r="I712" s="79"/>
      <c r="J712" s="79"/>
      <c r="K712" s="79"/>
      <c r="L712" s="79"/>
      <c r="M712" s="79"/>
      <c r="N712" s="79"/>
      <c r="O712" s="80"/>
    </row>
    <row r="713" spans="3:15" ht="15.75" customHeight="1" x14ac:dyDescent="0.25">
      <c r="C713" s="55">
        <f>VLOOKUP(D713,'NOC-Oc-Ca'!B$6:D$990,3,FALSE)</f>
        <v>93200</v>
      </c>
      <c r="D713" s="77" t="s">
        <v>1002</v>
      </c>
      <c r="E713" s="77" t="s">
        <v>183</v>
      </c>
      <c r="F713" s="78" t="str">
        <f>VLOOKUP(D713,'NOC-Oc-Ca'!B$6:D$990,2,FALSE)</f>
        <v>Aircraft assemblers and aircraft assembly inspectors</v>
      </c>
      <c r="G713" s="79"/>
      <c r="H713" s="79"/>
      <c r="I713" s="79"/>
      <c r="J713" s="79"/>
      <c r="K713" s="79"/>
      <c r="L713" s="79"/>
      <c r="M713" s="79"/>
      <c r="N713" s="79"/>
      <c r="O713" s="80"/>
    </row>
    <row r="714" spans="3:15" ht="15.75" customHeight="1" x14ac:dyDescent="0.25">
      <c r="C714" s="55">
        <f>VLOOKUP(D714,'NOC-Oc-Ca'!B$6:D$990,3,FALSE)</f>
        <v>93200</v>
      </c>
      <c r="D714" s="77" t="s">
        <v>1003</v>
      </c>
      <c r="E714" s="77" t="s">
        <v>183</v>
      </c>
      <c r="F714" s="78" t="str">
        <f>VLOOKUP(D714,'NOC-Oc-Ca'!B$6:D$990,2,FALSE)</f>
        <v>Aircraft assemblers and aircraft assembly inspectors</v>
      </c>
      <c r="G714" s="79"/>
      <c r="H714" s="79"/>
      <c r="I714" s="79"/>
      <c r="J714" s="79"/>
      <c r="K714" s="79"/>
      <c r="L714" s="79"/>
      <c r="M714" s="79"/>
      <c r="N714" s="79"/>
      <c r="O714" s="80"/>
    </row>
    <row r="715" spans="3:15" ht="15.75" customHeight="1" x14ac:dyDescent="0.25">
      <c r="C715" s="55">
        <f>VLOOKUP(D715,'NOC-Oc-Ca'!B$6:D$990,3,FALSE)</f>
        <v>52113</v>
      </c>
      <c r="D715" s="77" t="s">
        <v>1004</v>
      </c>
      <c r="E715" s="77" t="s">
        <v>183</v>
      </c>
      <c r="F715" s="78" t="str">
        <f>VLOOKUP(D715,'NOC-Oc-Ca'!B$6:D$990,2,FALSE)</f>
        <v>Audio and video recording technicians</v>
      </c>
      <c r="G715" s="79"/>
      <c r="H715" s="79"/>
      <c r="I715" s="79"/>
      <c r="J715" s="79"/>
      <c r="K715" s="79"/>
      <c r="L715" s="79"/>
      <c r="M715" s="79"/>
      <c r="N715" s="79"/>
      <c r="O715" s="80"/>
    </row>
    <row r="716" spans="3:15" ht="15.75" customHeight="1" x14ac:dyDescent="0.25">
      <c r="C716" s="55">
        <f>VLOOKUP(D716,'NOC-Oc-Ca'!B$6:D$990,3,FALSE)</f>
        <v>72999</v>
      </c>
      <c r="D716" s="77" t="s">
        <v>1005</v>
      </c>
      <c r="E716" s="77" t="s">
        <v>183</v>
      </c>
      <c r="F716" s="78" t="str">
        <f>VLOOKUP(D716,'NOC-Oc-Ca'!B$6:D$990,2,FALSE)</f>
        <v>Other technical trades and related occupations</v>
      </c>
      <c r="G716" s="79"/>
      <c r="H716" s="79"/>
      <c r="I716" s="79"/>
      <c r="J716" s="79"/>
      <c r="K716" s="79"/>
      <c r="L716" s="79"/>
      <c r="M716" s="79"/>
      <c r="N716" s="79"/>
      <c r="O716" s="80"/>
    </row>
    <row r="717" spans="3:15" ht="15.75" customHeight="1" x14ac:dyDescent="0.25">
      <c r="C717" s="55">
        <f>VLOOKUP(D717,'NOC-Oc-Ca'!B$6:D$990,3,FALSE)</f>
        <v>72103</v>
      </c>
      <c r="D717" s="77" t="s">
        <v>1006</v>
      </c>
      <c r="E717" s="77" t="s">
        <v>183</v>
      </c>
      <c r="F717" s="78" t="str">
        <f>VLOOKUP(D717,'NOC-Oc-Ca'!B$6:D$990,2,FALSE)</f>
        <v>Boilermakers</v>
      </c>
      <c r="G717" s="79"/>
      <c r="H717" s="79"/>
      <c r="I717" s="79"/>
      <c r="J717" s="79"/>
      <c r="K717" s="79"/>
      <c r="L717" s="79"/>
      <c r="M717" s="79"/>
      <c r="N717" s="79"/>
      <c r="O717" s="80"/>
    </row>
    <row r="718" spans="3:15" ht="15.75" customHeight="1" x14ac:dyDescent="0.25">
      <c r="C718" s="55">
        <f>VLOOKUP(D718,'NOC-Oc-Ca'!B$6:D$990,3,FALSE)</f>
        <v>72320</v>
      </c>
      <c r="D718" s="77" t="s">
        <v>1007</v>
      </c>
      <c r="E718" s="77" t="s">
        <v>183</v>
      </c>
      <c r="F718" s="78" t="str">
        <f>VLOOKUP(D718,'NOC-Oc-Ca'!B$6:D$990,2,FALSE)</f>
        <v>Bricklayers</v>
      </c>
      <c r="G718" s="79"/>
      <c r="H718" s="79"/>
      <c r="I718" s="79"/>
      <c r="J718" s="79"/>
      <c r="K718" s="79"/>
      <c r="L718" s="79"/>
      <c r="M718" s="79"/>
      <c r="N718" s="79"/>
      <c r="O718" s="80"/>
    </row>
    <row r="719" spans="3:15" ht="15.75" customHeight="1" x14ac:dyDescent="0.25">
      <c r="C719" s="55">
        <f>VLOOKUP(D719,'NOC-Oc-Ca'!B$6:D$990,3,FALSE)</f>
        <v>72311</v>
      </c>
      <c r="D719" s="77" t="s">
        <v>1008</v>
      </c>
      <c r="E719" s="77" t="s">
        <v>183</v>
      </c>
      <c r="F719" s="78" t="str">
        <f>VLOOKUP(D719,'NOC-Oc-Ca'!B$6:D$990,2,FALSE)</f>
        <v>Cabinetmakers</v>
      </c>
      <c r="G719" s="79"/>
      <c r="H719" s="79"/>
      <c r="I719" s="79"/>
      <c r="J719" s="79"/>
      <c r="K719" s="79"/>
      <c r="L719" s="79"/>
      <c r="M719" s="79"/>
      <c r="N719" s="79"/>
      <c r="O719" s="80"/>
    </row>
    <row r="720" spans="3:15" ht="15.75" customHeight="1" x14ac:dyDescent="0.25">
      <c r="C720" s="55">
        <f>VLOOKUP(D720,'NOC-Oc-Ca'!B$6:D$990,3,FALSE)</f>
        <v>72310</v>
      </c>
      <c r="D720" s="77" t="s">
        <v>1009</v>
      </c>
      <c r="E720" s="77" t="s">
        <v>183</v>
      </c>
      <c r="F720" s="78" t="str">
        <f>VLOOKUP(D720,'NOC-Oc-Ca'!B$6:D$990,2,FALSE)</f>
        <v>Carpenters</v>
      </c>
      <c r="G720" s="79"/>
      <c r="H720" s="79"/>
      <c r="I720" s="79"/>
      <c r="J720" s="79"/>
      <c r="K720" s="79"/>
      <c r="L720" s="79"/>
      <c r="M720" s="79"/>
      <c r="N720" s="79"/>
      <c r="O720" s="80"/>
    </row>
    <row r="721" spans="3:15" ht="15.75" customHeight="1" x14ac:dyDescent="0.25">
      <c r="C721" s="55">
        <f>VLOOKUP(D721,'NOC-Oc-Ca'!B$6:D$990,3,FALSE)</f>
        <v>94151</v>
      </c>
      <c r="D721" s="77" t="s">
        <v>1010</v>
      </c>
      <c r="E721" s="77" t="s">
        <v>183</v>
      </c>
      <c r="F721" s="78" t="str">
        <f>VLOOKUP(D721,'NOC-Oc-Ca'!B$6:D$990,2,FALSE)</f>
        <v>Camera, platemaking and other prepress occupations</v>
      </c>
      <c r="G721" s="79"/>
      <c r="H721" s="79"/>
      <c r="I721" s="79"/>
      <c r="J721" s="79"/>
      <c r="K721" s="79"/>
      <c r="L721" s="79"/>
      <c r="M721" s="79"/>
      <c r="N721" s="79"/>
      <c r="O721" s="80"/>
    </row>
    <row r="722" spans="3:15" ht="15.75" customHeight="1" x14ac:dyDescent="0.25">
      <c r="C722" s="55">
        <f>VLOOKUP(D722,'NOC-Oc-Ca'!B$6:D$990,3,FALSE)</f>
        <v>72422</v>
      </c>
      <c r="D722" s="77" t="s">
        <v>1011</v>
      </c>
      <c r="E722" s="77" t="s">
        <v>183</v>
      </c>
      <c r="F722" s="78" t="str">
        <f>VLOOKUP(D722,'NOC-Oc-Ca'!B$6:D$990,2,FALSE)</f>
        <v>Electrical mechanics</v>
      </c>
      <c r="G722" s="79"/>
      <c r="H722" s="79"/>
      <c r="I722" s="79"/>
      <c r="J722" s="79"/>
      <c r="K722" s="79"/>
      <c r="L722" s="79"/>
      <c r="M722" s="79"/>
      <c r="N722" s="79"/>
      <c r="O722" s="80"/>
    </row>
    <row r="723" spans="3:15" ht="15.75" customHeight="1" x14ac:dyDescent="0.25">
      <c r="C723" s="55">
        <f>VLOOKUP(D723,'NOC-Oc-Ca'!B$6:D$990,3,FALSE)</f>
        <v>94201</v>
      </c>
      <c r="D723" s="77" t="s">
        <v>1012</v>
      </c>
      <c r="E723" s="77" t="s">
        <v>183</v>
      </c>
      <c r="F723" s="78" t="str">
        <f>VLOOKUP(D723,'NOC-Oc-Ca'!B$6:D$990,2,FALSE)</f>
        <v>Electronics assemblers, fabricators, inspectors and testers</v>
      </c>
      <c r="G723" s="79"/>
      <c r="H723" s="79"/>
      <c r="I723" s="79"/>
      <c r="J723" s="79"/>
      <c r="K723" s="79"/>
      <c r="L723" s="79"/>
      <c r="M723" s="79"/>
      <c r="N723" s="79"/>
      <c r="O723" s="80"/>
    </row>
    <row r="724" spans="3:15" ht="15.75" customHeight="1" x14ac:dyDescent="0.25">
      <c r="C724" s="55">
        <f>VLOOKUP(D724,'NOC-Oc-Ca'!B$6:D$990,3,FALSE)</f>
        <v>72406</v>
      </c>
      <c r="D724" s="77" t="s">
        <v>1013</v>
      </c>
      <c r="E724" s="77" t="s">
        <v>183</v>
      </c>
      <c r="F724" s="78" t="str">
        <f>VLOOKUP(D724,'NOC-Oc-Ca'!B$6:D$990,2,FALSE)</f>
        <v>Elevator constructors and mechanics</v>
      </c>
      <c r="G724" s="79"/>
      <c r="H724" s="79"/>
      <c r="I724" s="79"/>
      <c r="J724" s="79"/>
      <c r="K724" s="79"/>
      <c r="L724" s="79"/>
      <c r="M724" s="79"/>
      <c r="N724" s="79"/>
      <c r="O724" s="80"/>
    </row>
    <row r="725" spans="3:15" ht="15.75" customHeight="1" x14ac:dyDescent="0.25">
      <c r="C725" s="55">
        <f>VLOOKUP(D725,'NOC-Oc-Ca'!B$6:D$990,3,FALSE)</f>
        <v>52110</v>
      </c>
      <c r="D725" s="77" t="s">
        <v>1014</v>
      </c>
      <c r="E725" s="77" t="s">
        <v>183</v>
      </c>
      <c r="F725" s="78" t="str">
        <f>VLOOKUP(D725,'NOC-Oc-Ca'!B$6:D$990,2,FALSE)</f>
        <v>Film and video camera operators</v>
      </c>
      <c r="G725" s="79"/>
      <c r="H725" s="79"/>
      <c r="I725" s="79"/>
      <c r="J725" s="79"/>
      <c r="K725" s="79"/>
      <c r="L725" s="79"/>
      <c r="M725" s="79"/>
      <c r="N725" s="79"/>
      <c r="O725" s="80"/>
    </row>
    <row r="726" spans="3:15" ht="15.75" customHeight="1" x14ac:dyDescent="0.25">
      <c r="C726" s="55">
        <f>VLOOKUP(D726,'NOC-Oc-Ca'!B$6:D$990,3,FALSE)</f>
        <v>94151</v>
      </c>
      <c r="D726" s="77" t="s">
        <v>1015</v>
      </c>
      <c r="E726" s="77" t="s">
        <v>183</v>
      </c>
      <c r="F726" s="78" t="str">
        <f>VLOOKUP(D726,'NOC-Oc-Ca'!B$6:D$990,2,FALSE)</f>
        <v>Camera, platemaking and other prepress occupations</v>
      </c>
      <c r="G726" s="79"/>
      <c r="H726" s="79"/>
      <c r="I726" s="79"/>
      <c r="J726" s="79"/>
      <c r="K726" s="79"/>
      <c r="L726" s="79"/>
      <c r="M726" s="79"/>
      <c r="N726" s="79"/>
      <c r="O726" s="80"/>
    </row>
    <row r="727" spans="3:15" ht="15.75" customHeight="1" x14ac:dyDescent="0.25">
      <c r="C727" s="55">
        <f>VLOOKUP(D727,'NOC-Oc-Ca'!B$6:D$990,3,FALSE)</f>
        <v>72600</v>
      </c>
      <c r="D727" s="77" t="s">
        <v>1016</v>
      </c>
      <c r="E727" s="77" t="s">
        <v>183</v>
      </c>
      <c r="F727" s="78" t="str">
        <f>VLOOKUP(D727,'NOC-Oc-Ca'!B$6:D$990,2,FALSE)</f>
        <v>Air pilots, flight engineers and flying instructors</v>
      </c>
      <c r="G727" s="79"/>
      <c r="H727" s="79"/>
      <c r="I727" s="79"/>
      <c r="J727" s="79"/>
      <c r="K727" s="79"/>
      <c r="L727" s="79"/>
      <c r="M727" s="79"/>
      <c r="N727" s="79"/>
      <c r="O727" s="80"/>
    </row>
    <row r="728" spans="3:15" ht="15.75" customHeight="1" x14ac:dyDescent="0.25">
      <c r="C728" s="55">
        <f>VLOOKUP(D728,'NOC-Oc-Ca'!B$6:D$990,3,FALSE)</f>
        <v>94210</v>
      </c>
      <c r="D728" s="77" t="s">
        <v>1017</v>
      </c>
      <c r="E728" s="77" t="s">
        <v>183</v>
      </c>
      <c r="F728" s="78" t="str">
        <f>VLOOKUP(D728,'NOC-Oc-Ca'!B$6:D$990,2,FALSE)</f>
        <v>Furniture and fixture assemblers, finishers, refinishers and inspectors</v>
      </c>
      <c r="G728" s="79"/>
      <c r="H728" s="79"/>
      <c r="I728" s="79"/>
      <c r="J728" s="79"/>
      <c r="K728" s="79"/>
      <c r="L728" s="79"/>
      <c r="M728" s="79"/>
      <c r="N728" s="79"/>
      <c r="O728" s="80"/>
    </row>
    <row r="729" spans="3:15" ht="15.75" customHeight="1" x14ac:dyDescent="0.25">
      <c r="C729" s="55">
        <f>VLOOKUP(D729,'NOC-Oc-Ca'!B$6:D$990,3,FALSE)</f>
        <v>94210</v>
      </c>
      <c r="D729" s="77" t="s">
        <v>1018</v>
      </c>
      <c r="E729" s="77" t="s">
        <v>183</v>
      </c>
      <c r="F729" s="78" t="str">
        <f>VLOOKUP(D729,'NOC-Oc-Ca'!B$6:D$990,2,FALSE)</f>
        <v>Furniture and fixture assemblers, finishers, refinishers and inspectors</v>
      </c>
      <c r="G729" s="79"/>
      <c r="H729" s="79"/>
      <c r="I729" s="79"/>
      <c r="J729" s="79"/>
      <c r="K729" s="79"/>
      <c r="L729" s="79"/>
      <c r="M729" s="79"/>
      <c r="N729" s="79"/>
      <c r="O729" s="80"/>
    </row>
    <row r="730" spans="3:15" ht="15.75" customHeight="1" x14ac:dyDescent="0.25">
      <c r="C730" s="55">
        <f>VLOOKUP(D730,'NOC-Oc-Ca'!B$6:D$990,3,FALSE)</f>
        <v>94151</v>
      </c>
      <c r="D730" s="77" t="s">
        <v>1019</v>
      </c>
      <c r="E730" s="77" t="s">
        <v>183</v>
      </c>
      <c r="F730" s="78" t="str">
        <f>VLOOKUP(D730,'NOC-Oc-Ca'!B$6:D$990,2,FALSE)</f>
        <v>Camera, platemaking and other prepress occupations</v>
      </c>
      <c r="G730" s="79"/>
      <c r="H730" s="79"/>
      <c r="I730" s="79"/>
      <c r="J730" s="79"/>
      <c r="K730" s="79"/>
      <c r="L730" s="79"/>
      <c r="M730" s="79"/>
      <c r="N730" s="79"/>
      <c r="O730" s="80"/>
    </row>
    <row r="731" spans="3:15" ht="15.75" customHeight="1" x14ac:dyDescent="0.25">
      <c r="C731" s="55">
        <f>VLOOKUP(D731,'NOC-Oc-Ca'!B$6:D$990,3,FALSE)</f>
        <v>72401</v>
      </c>
      <c r="D731" s="77" t="s">
        <v>1020</v>
      </c>
      <c r="E731" s="77" t="s">
        <v>183</v>
      </c>
      <c r="F731" s="78" t="str">
        <f>VLOOKUP(D731,'NOC-Oc-Ca'!B$6:D$990,2,FALSE)</f>
        <v>Heavy-duty equipment mechanics</v>
      </c>
      <c r="G731" s="79"/>
      <c r="H731" s="79"/>
      <c r="I731" s="79"/>
      <c r="J731" s="79"/>
      <c r="K731" s="79"/>
      <c r="L731" s="79"/>
      <c r="M731" s="79"/>
      <c r="N731" s="79"/>
      <c r="O731" s="80"/>
    </row>
    <row r="732" spans="3:15" ht="15.75" customHeight="1" x14ac:dyDescent="0.25">
      <c r="C732" s="55">
        <f>VLOOKUP(D732,'NOC-Oc-Ca'!B$6:D$990,3,FALSE)</f>
        <v>94130</v>
      </c>
      <c r="D732" s="77" t="s">
        <v>1021</v>
      </c>
      <c r="E732" s="77" t="s">
        <v>183</v>
      </c>
      <c r="F732" s="78" t="str">
        <f>VLOOKUP(D732,'NOC-Oc-Ca'!B$6:D$990,2,FALSE)</f>
        <v>Textile fibre and yarn, hide and pelt processing machine operators and workers</v>
      </c>
      <c r="G732" s="79"/>
      <c r="H732" s="79"/>
      <c r="I732" s="79"/>
      <c r="J732" s="79"/>
      <c r="K732" s="79"/>
      <c r="L732" s="79"/>
      <c r="M732" s="79"/>
      <c r="N732" s="79"/>
      <c r="O732" s="80"/>
    </row>
    <row r="733" spans="3:15" ht="15.75" customHeight="1" x14ac:dyDescent="0.25">
      <c r="C733" s="55">
        <f>VLOOKUP(D733,'NOC-Oc-Ca'!B$6:D$990,3,FALSE)</f>
        <v>72105</v>
      </c>
      <c r="D733" s="77" t="s">
        <v>1022</v>
      </c>
      <c r="E733" s="77" t="s">
        <v>183</v>
      </c>
      <c r="F733" s="78" t="str">
        <f>VLOOKUP(D733,'NOC-Oc-Ca'!B$6:D$990,2,FALSE)</f>
        <v>Ironworkers</v>
      </c>
      <c r="G733" s="79"/>
      <c r="H733" s="79"/>
      <c r="I733" s="79"/>
      <c r="J733" s="79"/>
      <c r="K733" s="79"/>
      <c r="L733" s="79"/>
      <c r="M733" s="79"/>
      <c r="N733" s="79"/>
      <c r="O733" s="80"/>
    </row>
    <row r="734" spans="3:15" ht="15.75" customHeight="1" x14ac:dyDescent="0.25">
      <c r="C734" s="55">
        <f>VLOOKUP(D734,'NOC-Oc-Ca'!B$6:D$990,3,FALSE)</f>
        <v>72405</v>
      </c>
      <c r="D734" s="77" t="s">
        <v>1023</v>
      </c>
      <c r="E734" s="77" t="s">
        <v>183</v>
      </c>
      <c r="F734" s="78" t="str">
        <f>VLOOKUP(D734,'NOC-Oc-Ca'!B$6:D$990,2,FALSE)</f>
        <v>Machine fitters</v>
      </c>
      <c r="G734" s="79"/>
      <c r="H734" s="79"/>
      <c r="I734" s="79"/>
      <c r="J734" s="79"/>
      <c r="K734" s="79"/>
      <c r="L734" s="79"/>
      <c r="M734" s="79"/>
      <c r="N734" s="79"/>
      <c r="O734" s="80"/>
    </row>
    <row r="735" spans="3:15" ht="15.75" customHeight="1" x14ac:dyDescent="0.25">
      <c r="C735" s="55">
        <f>VLOOKUP(D735,'NOC-Oc-Ca'!B$6:D$990,3,FALSE)</f>
        <v>72421</v>
      </c>
      <c r="D735" s="77" t="s">
        <v>1024</v>
      </c>
      <c r="E735" s="77" t="s">
        <v>183</v>
      </c>
      <c r="F735" s="78" t="str">
        <f>VLOOKUP(D735,'NOC-Oc-Ca'!B$6:D$990,2,FALSE)</f>
        <v>Appliance servicers and repairers</v>
      </c>
      <c r="G735" s="79"/>
      <c r="H735" s="79"/>
      <c r="I735" s="79"/>
      <c r="J735" s="79"/>
      <c r="K735" s="79"/>
      <c r="L735" s="79"/>
      <c r="M735" s="79"/>
      <c r="N735" s="79"/>
      <c r="O735" s="80"/>
    </row>
    <row r="736" spans="3:15" ht="15.75" customHeight="1" x14ac:dyDescent="0.25">
      <c r="C736" s="55">
        <f>VLOOKUP(D736,'NOC-Oc-Ca'!B$6:D$990,3,FALSE)</f>
        <v>52119</v>
      </c>
      <c r="D736" s="77" t="s">
        <v>1025</v>
      </c>
      <c r="E736" s="77" t="s">
        <v>183</v>
      </c>
      <c r="F736" s="78" t="str">
        <f>VLOOKUP(D736,'NOC-Oc-Ca'!B$6:D$990,2,FALSE)</f>
        <v>Other technical and coordinating occupations in motion pictures, broadcasting and the performing arts</v>
      </c>
      <c r="G736" s="79"/>
      <c r="H736" s="79"/>
      <c r="I736" s="79"/>
      <c r="J736" s="79"/>
      <c r="K736" s="79"/>
      <c r="L736" s="79"/>
      <c r="M736" s="79"/>
      <c r="N736" s="79"/>
      <c r="O736" s="80"/>
    </row>
    <row r="737" spans="3:15" ht="15.75" customHeight="1" x14ac:dyDescent="0.25">
      <c r="C737" s="55">
        <f>VLOOKUP(D737,'NOC-Oc-Ca'!B$6:D$990,3,FALSE)</f>
        <v>22214</v>
      </c>
      <c r="D737" s="77" t="s">
        <v>1026</v>
      </c>
      <c r="E737" s="77" t="s">
        <v>183</v>
      </c>
      <c r="F737" s="78" t="str">
        <f>VLOOKUP(D737,'NOC-Oc-Ca'!B$6:D$990,2,FALSE)</f>
        <v>Technical occupations in geomatics and meteorology</v>
      </c>
      <c r="G737" s="79"/>
      <c r="H737" s="79"/>
      <c r="I737" s="79"/>
      <c r="J737" s="79"/>
      <c r="K737" s="79"/>
      <c r="L737" s="79"/>
      <c r="M737" s="79"/>
      <c r="N737" s="79"/>
      <c r="O737" s="80"/>
    </row>
    <row r="738" spans="3:15" ht="15.75" customHeight="1" x14ac:dyDescent="0.25">
      <c r="C738" s="55">
        <f>VLOOKUP(D738,'NOC-Oc-Ca'!B$6:D$990,3,FALSE)</f>
        <v>94200</v>
      </c>
      <c r="D738" s="77" t="s">
        <v>1027</v>
      </c>
      <c r="E738" s="77" t="s">
        <v>183</v>
      </c>
      <c r="F738" s="78" t="str">
        <f>VLOOKUP(D738,'NOC-Oc-Ca'!B$6:D$990,2,FALSE)</f>
        <v>Motor vehicle assemblers, inspectors and testers</v>
      </c>
      <c r="G738" s="79"/>
      <c r="H738" s="79"/>
      <c r="I738" s="79"/>
      <c r="J738" s="79"/>
      <c r="K738" s="79"/>
      <c r="L738" s="79"/>
      <c r="M738" s="79"/>
      <c r="N738" s="79"/>
      <c r="O738" s="80"/>
    </row>
    <row r="739" spans="3:15" ht="15.75" customHeight="1" x14ac:dyDescent="0.25">
      <c r="C739" s="55">
        <f>VLOOKUP(D739,'NOC-Oc-Ca'!B$6:D$990,3,FALSE)</f>
        <v>51122</v>
      </c>
      <c r="D739" s="77" t="s">
        <v>1028</v>
      </c>
      <c r="E739" s="77" t="s">
        <v>183</v>
      </c>
      <c r="F739" s="78" t="str">
        <f>VLOOKUP(D739,'NOC-Oc-Ca'!B$6:D$990,2,FALSE)</f>
        <v>Musicians and singers</v>
      </c>
      <c r="G739" s="79"/>
      <c r="H739" s="79"/>
      <c r="I739" s="79"/>
      <c r="J739" s="79"/>
      <c r="K739" s="79"/>
      <c r="L739" s="79"/>
      <c r="M739" s="79"/>
      <c r="N739" s="79"/>
      <c r="O739" s="80"/>
    </row>
    <row r="740" spans="3:15" ht="15.75" customHeight="1" x14ac:dyDescent="0.25">
      <c r="C740" s="55">
        <f>VLOOKUP(D740,'NOC-Oc-Ca'!B$6:D$990,3,FALSE)</f>
        <v>94153</v>
      </c>
      <c r="D740" s="77" t="s">
        <v>1029</v>
      </c>
      <c r="E740" s="77" t="s">
        <v>183</v>
      </c>
      <c r="F740" s="78" t="str">
        <f>VLOOKUP(D740,'NOC-Oc-Ca'!B$6:D$990,2,FALSE)</f>
        <v>Photographic and film processors</v>
      </c>
      <c r="G740" s="79"/>
      <c r="H740" s="79"/>
      <c r="I740" s="79"/>
      <c r="J740" s="79"/>
      <c r="K740" s="79"/>
      <c r="L740" s="79"/>
      <c r="M740" s="79"/>
      <c r="N740" s="79"/>
      <c r="O740" s="80"/>
    </row>
    <row r="741" spans="3:15" ht="15.75" customHeight="1" x14ac:dyDescent="0.25">
      <c r="C741" s="55">
        <f>VLOOKUP(D741,'NOC-Oc-Ca'!B$6:D$990,3,FALSE)</f>
        <v>94151</v>
      </c>
      <c r="D741" s="77" t="s">
        <v>1030</v>
      </c>
      <c r="E741" s="77" t="s">
        <v>183</v>
      </c>
      <c r="F741" s="78" t="str">
        <f>VLOOKUP(D741,'NOC-Oc-Ca'!B$6:D$990,2,FALSE)</f>
        <v>Camera, platemaking and other prepress occupations</v>
      </c>
      <c r="G741" s="79"/>
      <c r="H741" s="79"/>
      <c r="I741" s="79"/>
      <c r="J741" s="79"/>
      <c r="K741" s="79"/>
      <c r="L741" s="79"/>
      <c r="M741" s="79"/>
      <c r="N741" s="79"/>
      <c r="O741" s="80"/>
    </row>
    <row r="742" spans="3:15" ht="15.75" customHeight="1" x14ac:dyDescent="0.25">
      <c r="C742" s="55">
        <f>VLOOKUP(D742,'NOC-Oc-Ca'!B$6:D$990,3,FALSE)</f>
        <v>94151</v>
      </c>
      <c r="D742" s="77" t="s">
        <v>1031</v>
      </c>
      <c r="E742" s="77" t="s">
        <v>183</v>
      </c>
      <c r="F742" s="78" t="str">
        <f>VLOOKUP(D742,'NOC-Oc-Ca'!B$6:D$990,2,FALSE)</f>
        <v>Camera, platemaking and other prepress occupations</v>
      </c>
      <c r="G742" s="79"/>
      <c r="H742" s="79"/>
      <c r="I742" s="79"/>
      <c r="J742" s="79"/>
      <c r="K742" s="79"/>
      <c r="L742" s="79"/>
      <c r="M742" s="79"/>
      <c r="N742" s="79"/>
      <c r="O742" s="80"/>
    </row>
    <row r="743" spans="3:15" ht="15.75" customHeight="1" x14ac:dyDescent="0.25">
      <c r="C743" s="55">
        <f>VLOOKUP(D743,'NOC-Oc-Ca'!B$6:D$990,3,FALSE)</f>
        <v>94140</v>
      </c>
      <c r="D743" s="77" t="s">
        <v>1032</v>
      </c>
      <c r="E743" s="77" t="s">
        <v>183</v>
      </c>
      <c r="F743" s="78" t="str">
        <f>VLOOKUP(D743,'NOC-Oc-Ca'!B$6:D$990,2,FALSE)</f>
        <v>Process control and machine operators, food and beverage processing</v>
      </c>
      <c r="G743" s="79"/>
      <c r="H743" s="79"/>
      <c r="I743" s="79"/>
      <c r="J743" s="79"/>
      <c r="K743" s="79"/>
      <c r="L743" s="79"/>
      <c r="M743" s="79"/>
      <c r="N743" s="79"/>
      <c r="O743" s="80"/>
    </row>
    <row r="744" spans="3:15" ht="15.75" customHeight="1" x14ac:dyDescent="0.25">
      <c r="C744" s="55">
        <f>VLOOKUP(D744,'NOC-Oc-Ca'!B$6:D$990,3,FALSE)</f>
        <v>94151</v>
      </c>
      <c r="D744" s="77" t="s">
        <v>1033</v>
      </c>
      <c r="E744" s="77" t="s">
        <v>183</v>
      </c>
      <c r="F744" s="78" t="str">
        <f>VLOOKUP(D744,'NOC-Oc-Ca'!B$6:D$990,2,FALSE)</f>
        <v>Camera, platemaking and other prepress occupations</v>
      </c>
      <c r="G744" s="79"/>
      <c r="H744" s="79"/>
      <c r="I744" s="79"/>
      <c r="J744" s="79"/>
      <c r="K744" s="79"/>
      <c r="L744" s="79"/>
      <c r="M744" s="79"/>
      <c r="N744" s="79"/>
      <c r="O744" s="80"/>
    </row>
    <row r="745" spans="3:15" ht="15.75" customHeight="1" x14ac:dyDescent="0.25">
      <c r="C745" s="55">
        <f>VLOOKUP(D745,'NOC-Oc-Ca'!B$6:D$990,3,FALSE)</f>
        <v>72403</v>
      </c>
      <c r="D745" s="77" t="s">
        <v>1034</v>
      </c>
      <c r="E745" s="77" t="s">
        <v>183</v>
      </c>
      <c r="F745" s="78" t="str">
        <f>VLOOKUP(D745,'NOC-Oc-Ca'!B$6:D$990,2,FALSE)</f>
        <v>Railway carmen/women</v>
      </c>
      <c r="G745" s="79"/>
      <c r="H745" s="79"/>
      <c r="I745" s="79"/>
      <c r="J745" s="79"/>
      <c r="K745" s="79"/>
      <c r="L745" s="79"/>
      <c r="M745" s="79"/>
      <c r="N745" s="79"/>
      <c r="O745" s="80"/>
    </row>
    <row r="746" spans="3:15" ht="15.75" customHeight="1" x14ac:dyDescent="0.25">
      <c r="C746" s="55">
        <f>VLOOKUP(D746,'NOC-Oc-Ca'!B$6:D$990,3,FALSE)</f>
        <v>72402</v>
      </c>
      <c r="D746" s="77" t="s">
        <v>1035</v>
      </c>
      <c r="E746" s="77" t="s">
        <v>183</v>
      </c>
      <c r="F746" s="78" t="str">
        <f>VLOOKUP(D746,'NOC-Oc-Ca'!B$6:D$990,2,FALSE)</f>
        <v>Heating, refrigeration and air conditioning mechanics</v>
      </c>
      <c r="G746" s="79"/>
      <c r="H746" s="79"/>
      <c r="I746" s="79"/>
      <c r="J746" s="79"/>
      <c r="K746" s="79"/>
      <c r="L746" s="79"/>
      <c r="M746" s="79"/>
      <c r="N746" s="79"/>
      <c r="O746" s="80"/>
    </row>
    <row r="747" spans="3:15" ht="15.75" customHeight="1" x14ac:dyDescent="0.25">
      <c r="C747" s="55">
        <f>VLOOKUP(D747,'NOC-Oc-Ca'!B$6:D$990,3,FALSE)</f>
        <v>22214</v>
      </c>
      <c r="D747" s="77" t="s">
        <v>1036</v>
      </c>
      <c r="E747" s="77" t="s">
        <v>183</v>
      </c>
      <c r="F747" s="78" t="str">
        <f>VLOOKUP(D747,'NOC-Oc-Ca'!B$6:D$990,2,FALSE)</f>
        <v>Technical occupations in geomatics and meteorology</v>
      </c>
      <c r="G747" s="79"/>
      <c r="H747" s="79"/>
      <c r="I747" s="79"/>
      <c r="J747" s="79"/>
      <c r="K747" s="79"/>
      <c r="L747" s="79"/>
      <c r="M747" s="79"/>
      <c r="N747" s="79"/>
      <c r="O747" s="80"/>
    </row>
    <row r="748" spans="3:15" ht="15.75" customHeight="1" x14ac:dyDescent="0.25">
      <c r="C748" s="55">
        <f>VLOOKUP(D748,'NOC-Oc-Ca'!B$6:D$990,3,FALSE)</f>
        <v>14112</v>
      </c>
      <c r="D748" s="77" t="s">
        <v>1037</v>
      </c>
      <c r="E748" s="77" t="s">
        <v>183</v>
      </c>
      <c r="F748" s="78" t="str">
        <f>VLOOKUP(D748,'NOC-Oc-Ca'!B$6:D$990,2,FALSE)</f>
        <v>Desktop publishing operators and related occupations</v>
      </c>
      <c r="G748" s="79"/>
      <c r="H748" s="79"/>
      <c r="I748" s="79"/>
      <c r="J748" s="79"/>
      <c r="K748" s="79"/>
      <c r="L748" s="79"/>
      <c r="M748" s="79"/>
      <c r="N748" s="79"/>
      <c r="O748" s="80"/>
    </row>
    <row r="749" spans="3:15" ht="15.75" customHeight="1" x14ac:dyDescent="0.25">
      <c r="C749" s="55">
        <f>VLOOKUP(D749,'NOC-Oc-Ca'!B$6:D$990,3,FALSE)</f>
        <v>72102</v>
      </c>
      <c r="D749" s="77" t="s">
        <v>1038</v>
      </c>
      <c r="E749" s="77" t="s">
        <v>183</v>
      </c>
      <c r="F749" s="78" t="str">
        <f>VLOOKUP(D749,'NOC-Oc-Ca'!B$6:D$990,2,FALSE)</f>
        <v>Sheet metal workers</v>
      </c>
      <c r="G749" s="79"/>
      <c r="H749" s="79"/>
      <c r="I749" s="79"/>
      <c r="J749" s="79"/>
      <c r="K749" s="79"/>
      <c r="L749" s="79"/>
      <c r="M749" s="79"/>
      <c r="N749" s="79"/>
      <c r="O749" s="80"/>
    </row>
    <row r="750" spans="3:15" ht="15.75" customHeight="1" x14ac:dyDescent="0.25">
      <c r="C750" s="55">
        <f>VLOOKUP(D750,'NOC-Oc-Ca'!B$6:D$990,3,FALSE)</f>
        <v>72104</v>
      </c>
      <c r="D750" s="77" t="s">
        <v>1039</v>
      </c>
      <c r="E750" s="77" t="s">
        <v>183</v>
      </c>
      <c r="F750" s="78" t="str">
        <f>VLOOKUP(D750,'NOC-Oc-Ca'!B$6:D$990,2,FALSE)</f>
        <v>Structural metal and platework fabricators and fitters</v>
      </c>
      <c r="G750" s="79"/>
      <c r="H750" s="79"/>
      <c r="I750" s="79"/>
      <c r="J750" s="79"/>
      <c r="K750" s="79"/>
      <c r="L750" s="79"/>
      <c r="M750" s="79"/>
      <c r="N750" s="79"/>
      <c r="O750" s="80"/>
    </row>
    <row r="751" spans="3:15" ht="15.75" customHeight="1" x14ac:dyDescent="0.25">
      <c r="C751" s="55">
        <f>VLOOKUP(D751,'NOC-Oc-Ca'!B$6:D$990,3,FALSE)</f>
        <v>53100</v>
      </c>
      <c r="D751" s="77" t="s">
        <v>1040</v>
      </c>
      <c r="E751" s="77" t="s">
        <v>183</v>
      </c>
      <c r="F751" s="78" t="str">
        <f>VLOOKUP(D751,'NOC-Oc-Ca'!B$6:D$990,2,FALSE)</f>
        <v>Registrars, restorers, interpreters and other occupations related to museum and art galleries</v>
      </c>
      <c r="G751" s="79"/>
      <c r="H751" s="79"/>
      <c r="I751" s="79"/>
      <c r="J751" s="79"/>
      <c r="K751" s="79"/>
      <c r="L751" s="79"/>
      <c r="M751" s="79"/>
      <c r="N751" s="79"/>
      <c r="O751" s="80"/>
    </row>
    <row r="752" spans="3:15" ht="15.75" customHeight="1" x14ac:dyDescent="0.25">
      <c r="C752" s="55">
        <f>VLOOKUP(D752,'NOC-Oc-Ca'!B$6:D$990,3,FALSE)</f>
        <v>72400</v>
      </c>
      <c r="D752" s="77" t="s">
        <v>1041</v>
      </c>
      <c r="E752" s="77" t="s">
        <v>183</v>
      </c>
      <c r="F752" s="78" t="str">
        <f>VLOOKUP(D752,'NOC-Oc-Ca'!B$6:D$990,2,FALSE)</f>
        <v>Construction millwrights and industrial mechanics</v>
      </c>
      <c r="G752" s="79"/>
      <c r="H752" s="79"/>
      <c r="I752" s="79"/>
      <c r="J752" s="79"/>
      <c r="K752" s="79"/>
      <c r="L752" s="79"/>
      <c r="M752" s="79"/>
      <c r="N752" s="79"/>
      <c r="O752" s="80"/>
    </row>
    <row r="753" spans="3:15" ht="15.75" customHeight="1" x14ac:dyDescent="0.25">
      <c r="C753" s="55">
        <f>VLOOKUP(D753,'NOC-Oc-Ca'!B$6:D$990,3,FALSE)</f>
        <v>73101</v>
      </c>
      <c r="D753" s="77" t="s">
        <v>1042</v>
      </c>
      <c r="E753" s="77" t="s">
        <v>183</v>
      </c>
      <c r="F753" s="78" t="str">
        <f>VLOOKUP(D753,'NOC-Oc-Ca'!B$6:D$990,2,FALSE)</f>
        <v>Tilesetters</v>
      </c>
      <c r="G753" s="79"/>
      <c r="H753" s="79"/>
      <c r="I753" s="79"/>
      <c r="J753" s="79"/>
      <c r="K753" s="79"/>
      <c r="L753" s="79"/>
      <c r="M753" s="79"/>
      <c r="N753" s="79"/>
      <c r="O753" s="80"/>
    </row>
    <row r="754" spans="3:15" ht="15.75" customHeight="1" x14ac:dyDescent="0.25">
      <c r="C754" s="55">
        <f>VLOOKUP(D754,'NOC-Oc-Ca'!B$6:D$990,3,FALSE)</f>
        <v>63221</v>
      </c>
      <c r="D754" s="77" t="s">
        <v>1043</v>
      </c>
      <c r="E754" s="77" t="s">
        <v>183</v>
      </c>
      <c r="F754" s="78" t="str">
        <f>VLOOKUP(D754,'NOC-Oc-Ca'!B$6:D$990,2,FALSE)</f>
        <v>Upholsterers</v>
      </c>
      <c r="G754" s="79"/>
      <c r="H754" s="79"/>
      <c r="I754" s="79"/>
      <c r="J754" s="79"/>
      <c r="K754" s="79"/>
      <c r="L754" s="79"/>
      <c r="M754" s="79"/>
      <c r="N754" s="79"/>
      <c r="O754" s="80"/>
    </row>
    <row r="755" spans="3:15" ht="15.75" customHeight="1" x14ac:dyDescent="0.25">
      <c r="C755" s="55">
        <f>VLOOKUP(D755,'NOC-Oc-Ca'!B$6:D$990,3,FALSE)</f>
        <v>72106</v>
      </c>
      <c r="D755" s="77" t="s">
        <v>1044</v>
      </c>
      <c r="E755" s="77" t="s">
        <v>183</v>
      </c>
      <c r="F755" s="78" t="str">
        <f>VLOOKUP(D755,'NOC-Oc-Ca'!B$6:D$990,2,FALSE)</f>
        <v>Welders and related machine operators</v>
      </c>
      <c r="G755" s="79"/>
      <c r="H755" s="79"/>
      <c r="I755" s="79"/>
      <c r="J755" s="79"/>
      <c r="K755" s="79"/>
      <c r="L755" s="79"/>
      <c r="M755" s="79"/>
      <c r="N755" s="79"/>
      <c r="O755" s="80"/>
    </row>
    <row r="756" spans="3:15" ht="15.75" customHeight="1" x14ac:dyDescent="0.25">
      <c r="C756" s="55">
        <f>VLOOKUP(D756,'NOC-Oc-Ca'!B$6:D$990,3,FALSE)</f>
        <v>22111</v>
      </c>
      <c r="D756" s="77" t="s">
        <v>1045</v>
      </c>
      <c r="E756" s="77" t="s">
        <v>1046</v>
      </c>
      <c r="F756" s="78" t="str">
        <f>VLOOKUP(D756,'NOC-Oc-Ca'!B$6:D$990,2,FALSE)</f>
        <v>Agricultural and fish products inspectors</v>
      </c>
      <c r="G756" s="79"/>
      <c r="H756" s="79"/>
      <c r="I756" s="79"/>
      <c r="J756" s="79"/>
      <c r="K756" s="79"/>
      <c r="L756" s="79"/>
      <c r="M756" s="79"/>
      <c r="N756" s="79"/>
      <c r="O756" s="80"/>
    </row>
    <row r="757" spans="3:15" ht="15.75" customHeight="1" x14ac:dyDescent="0.25">
      <c r="C757" s="55">
        <f>VLOOKUP(D757,'NOC-Oc-Ca'!B$6:D$990,3,FALSE)</f>
        <v>22313</v>
      </c>
      <c r="D757" s="77" t="s">
        <v>1047</v>
      </c>
      <c r="E757" s="77" t="s">
        <v>1046</v>
      </c>
      <c r="F757" s="78" t="str">
        <f>VLOOKUP(D757,'NOC-Oc-Ca'!B$6:D$990,2,FALSE)</f>
        <v>Aircraft instrument, electrical and avionics mechanics, technicians and inspectors</v>
      </c>
      <c r="G757" s="79"/>
      <c r="H757" s="79"/>
      <c r="I757" s="79"/>
      <c r="J757" s="79"/>
      <c r="K757" s="79"/>
      <c r="L757" s="79"/>
      <c r="M757" s="79"/>
      <c r="N757" s="79"/>
      <c r="O757" s="80"/>
    </row>
    <row r="758" spans="3:15" ht="15.75" customHeight="1" x14ac:dyDescent="0.25">
      <c r="C758" s="55">
        <f>VLOOKUP(D758,'NOC-Oc-Ca'!B$6:D$990,3,FALSE)</f>
        <v>22313</v>
      </c>
      <c r="D758" s="77" t="s">
        <v>1048</v>
      </c>
      <c r="E758" s="77" t="s">
        <v>1046</v>
      </c>
      <c r="F758" s="78" t="str">
        <f>VLOOKUP(D758,'NOC-Oc-Ca'!B$6:D$990,2,FALSE)</f>
        <v>Aircraft instrument, electrical and avionics mechanics, technicians and inspectors</v>
      </c>
      <c r="G758" s="79"/>
      <c r="H758" s="79"/>
      <c r="I758" s="79"/>
      <c r="J758" s="79"/>
      <c r="K758" s="79"/>
      <c r="L758" s="79"/>
      <c r="M758" s="79"/>
      <c r="N758" s="79"/>
      <c r="O758" s="80"/>
    </row>
    <row r="759" spans="3:15" ht="15.75" customHeight="1" x14ac:dyDescent="0.25">
      <c r="C759" s="55">
        <f>VLOOKUP(D759,'NOC-Oc-Ca'!B$6:D$990,3,FALSE)</f>
        <v>64200</v>
      </c>
      <c r="D759" s="77" t="s">
        <v>1049</v>
      </c>
      <c r="E759" s="77" t="s">
        <v>1046</v>
      </c>
      <c r="F759" s="78" t="str">
        <f>VLOOKUP(D759,'NOC-Oc-Ca'!B$6:D$990,2,FALSE)</f>
        <v>Tailors, dressmakers, furriers and milliners</v>
      </c>
      <c r="G759" s="79"/>
      <c r="H759" s="79"/>
      <c r="I759" s="79"/>
      <c r="J759" s="79"/>
      <c r="K759" s="79"/>
      <c r="L759" s="79"/>
      <c r="M759" s="79"/>
      <c r="N759" s="79"/>
      <c r="O759" s="80"/>
    </row>
    <row r="760" spans="3:15" ht="15.75" customHeight="1" x14ac:dyDescent="0.25">
      <c r="C760" s="55">
        <f>VLOOKUP(D760,'NOC-Oc-Ca'!B$6:D$990,3,FALSE)</f>
        <v>94202</v>
      </c>
      <c r="D760" s="77" t="s">
        <v>1050</v>
      </c>
      <c r="E760" s="77" t="s">
        <v>1046</v>
      </c>
      <c r="F760" s="78" t="str">
        <f>VLOOKUP(D760,'NOC-Oc-Ca'!B$6:D$990,2,FALSE)</f>
        <v>Assemblers and inspectors, electrical appliance, apparatus and equipment manufacturing</v>
      </c>
      <c r="G760" s="79"/>
      <c r="H760" s="79"/>
      <c r="I760" s="79"/>
      <c r="J760" s="79"/>
      <c r="K760" s="79"/>
      <c r="L760" s="79"/>
      <c r="M760" s="79"/>
      <c r="N760" s="79"/>
      <c r="O760" s="80"/>
    </row>
    <row r="761" spans="3:15" ht="15.75" customHeight="1" x14ac:dyDescent="0.25">
      <c r="C761" s="55">
        <f>VLOOKUP(D761,'NOC-Oc-Ca'!B$6:D$990,3,FALSE)</f>
        <v>94112</v>
      </c>
      <c r="D761" s="77" t="s">
        <v>1051</v>
      </c>
      <c r="E761" s="77" t="s">
        <v>1046</v>
      </c>
      <c r="F761" s="78" t="str">
        <f>VLOOKUP(D761,'NOC-Oc-Ca'!B$6:D$990,2,FALSE)</f>
        <v>Rubber processing machine operators and related workers</v>
      </c>
      <c r="G761" s="79"/>
      <c r="H761" s="79"/>
      <c r="I761" s="79"/>
      <c r="J761" s="79"/>
      <c r="K761" s="79"/>
      <c r="L761" s="79"/>
      <c r="M761" s="79"/>
      <c r="N761" s="79"/>
      <c r="O761" s="80"/>
    </row>
    <row r="762" spans="3:15" ht="15.75" customHeight="1" x14ac:dyDescent="0.25">
      <c r="C762" s="55">
        <f>VLOOKUP(D762,'NOC-Oc-Ca'!B$6:D$990,3,FALSE)</f>
        <v>22313</v>
      </c>
      <c r="D762" s="77" t="s">
        <v>1052</v>
      </c>
      <c r="E762" s="77" t="s">
        <v>1046</v>
      </c>
      <c r="F762" s="78" t="str">
        <f>VLOOKUP(D762,'NOC-Oc-Ca'!B$6:D$990,2,FALSE)</f>
        <v>Aircraft instrument, electrical and avionics mechanics, technicians and inspectors</v>
      </c>
      <c r="G762" s="79"/>
      <c r="H762" s="79"/>
      <c r="I762" s="79"/>
      <c r="J762" s="79"/>
      <c r="K762" s="79"/>
      <c r="L762" s="79"/>
      <c r="M762" s="79"/>
      <c r="N762" s="79"/>
      <c r="O762" s="80"/>
    </row>
    <row r="763" spans="3:15" ht="15.75" customHeight="1" x14ac:dyDescent="0.25">
      <c r="C763" s="55">
        <f>VLOOKUP(D763,'NOC-Oc-Ca'!B$6:D$990,3,FALSE)</f>
        <v>22313</v>
      </c>
      <c r="D763" s="77" t="s">
        <v>1053</v>
      </c>
      <c r="E763" s="77" t="s">
        <v>1046</v>
      </c>
      <c r="F763" s="78" t="str">
        <f>VLOOKUP(D763,'NOC-Oc-Ca'!B$6:D$990,2,FALSE)</f>
        <v>Aircraft instrument, electrical and avionics mechanics, technicians and inspectors</v>
      </c>
      <c r="G763" s="79"/>
      <c r="H763" s="79"/>
      <c r="I763" s="79"/>
      <c r="J763" s="79"/>
      <c r="K763" s="79"/>
      <c r="L763" s="79"/>
      <c r="M763" s="79"/>
      <c r="N763" s="79"/>
      <c r="O763" s="80"/>
    </row>
    <row r="764" spans="3:15" ht="15.75" customHeight="1" x14ac:dyDescent="0.25">
      <c r="C764" s="55">
        <f>VLOOKUP(D764,'NOC-Oc-Ca'!B$6:D$990,3,FALSE)</f>
        <v>94152</v>
      </c>
      <c r="D764" s="77" t="s">
        <v>1054</v>
      </c>
      <c r="E764" s="77" t="s">
        <v>1046</v>
      </c>
      <c r="F764" s="78" t="str">
        <f>VLOOKUP(D764,'NOC-Oc-Ca'!B$6:D$990,2,FALSE)</f>
        <v>Binding and finishing machine operators</v>
      </c>
      <c r="G764" s="79"/>
      <c r="H764" s="79"/>
      <c r="I764" s="79"/>
      <c r="J764" s="79"/>
      <c r="K764" s="79"/>
      <c r="L764" s="79"/>
      <c r="M764" s="79"/>
      <c r="N764" s="79"/>
      <c r="O764" s="80"/>
    </row>
    <row r="765" spans="3:15" ht="15.75" customHeight="1" x14ac:dyDescent="0.25">
      <c r="C765" s="55">
        <f>VLOOKUP(D765,'NOC-Oc-Ca'!B$6:D$990,3,FALSE)</f>
        <v>94219</v>
      </c>
      <c r="D765" s="77" t="s">
        <v>1055</v>
      </c>
      <c r="E765" s="77" t="s">
        <v>1046</v>
      </c>
      <c r="F765" s="78" t="str">
        <f>VLOOKUP(D765,'NOC-Oc-Ca'!B$6:D$990,2,FALSE)</f>
        <v>Other products assemblers, finishers and inspectors</v>
      </c>
      <c r="G765" s="79"/>
      <c r="H765" s="79"/>
      <c r="I765" s="79"/>
      <c r="J765" s="79"/>
      <c r="K765" s="79"/>
      <c r="L765" s="79"/>
      <c r="M765" s="79"/>
      <c r="N765" s="79"/>
      <c r="O765" s="80"/>
    </row>
    <row r="766" spans="3:15" ht="15.75" customHeight="1" x14ac:dyDescent="0.25">
      <c r="C766" s="55">
        <f>VLOOKUP(D766,'NOC-Oc-Ca'!B$6:D$990,3,FALSE)</f>
        <v>73311</v>
      </c>
      <c r="D766" s="77" t="s">
        <v>1056</v>
      </c>
      <c r="E766" s="77" t="s">
        <v>1046</v>
      </c>
      <c r="F766" s="78" t="str">
        <f>VLOOKUP(D766,'NOC-Oc-Ca'!B$6:D$990,2,FALSE)</f>
        <v>Railway conductors and brakemen/women</v>
      </c>
      <c r="G766" s="79"/>
      <c r="H766" s="79"/>
      <c r="I766" s="79"/>
      <c r="J766" s="79"/>
      <c r="K766" s="79"/>
      <c r="L766" s="79"/>
      <c r="M766" s="79"/>
      <c r="N766" s="79"/>
      <c r="O766" s="80"/>
    </row>
    <row r="767" spans="3:15" ht="15.75" customHeight="1" x14ac:dyDescent="0.25">
      <c r="C767" s="55">
        <f>VLOOKUP(D767,'NOC-Oc-Ca'!B$6:D$990,3,FALSE)</f>
        <v>52112</v>
      </c>
      <c r="D767" s="77" t="s">
        <v>1057</v>
      </c>
      <c r="E767" s="77" t="s">
        <v>1046</v>
      </c>
      <c r="F767" s="78" t="str">
        <f>VLOOKUP(D767,'NOC-Oc-Ca'!B$6:D$990,2,FALSE)</f>
        <v>Broadcast technicians</v>
      </c>
      <c r="G767" s="79"/>
      <c r="H767" s="79"/>
      <c r="I767" s="79"/>
      <c r="J767" s="79"/>
      <c r="K767" s="79"/>
      <c r="L767" s="79"/>
      <c r="M767" s="79"/>
      <c r="N767" s="79"/>
      <c r="O767" s="80"/>
    </row>
    <row r="768" spans="3:15" ht="15.75" customHeight="1" x14ac:dyDescent="0.25">
      <c r="C768" s="55">
        <f>VLOOKUP(D768,'NOC-Oc-Ca'!B$6:D$990,3,FALSE)</f>
        <v>94111</v>
      </c>
      <c r="D768" s="77" t="s">
        <v>1058</v>
      </c>
      <c r="E768" s="77" t="s">
        <v>1046</v>
      </c>
      <c r="F768" s="78" t="str">
        <f>VLOOKUP(D768,'NOC-Oc-Ca'!B$6:D$990,2,FALSE)</f>
        <v>Plastics processing machine operators</v>
      </c>
      <c r="G768" s="79"/>
      <c r="H768" s="79"/>
      <c r="I768" s="79"/>
      <c r="J768" s="79"/>
      <c r="K768" s="79"/>
      <c r="L768" s="79"/>
      <c r="M768" s="79"/>
      <c r="N768" s="79"/>
      <c r="O768" s="80"/>
    </row>
    <row r="769" spans="3:15" ht="15.75" customHeight="1" x14ac:dyDescent="0.25">
      <c r="C769" s="55">
        <f>VLOOKUP(D769,'NOC-Oc-Ca'!B$6:D$990,3,FALSE)</f>
        <v>53111</v>
      </c>
      <c r="D769" s="77" t="s">
        <v>1059</v>
      </c>
      <c r="E769" s="77" t="s">
        <v>1046</v>
      </c>
      <c r="F769" s="78" t="str">
        <f>VLOOKUP(D769,'NOC-Oc-Ca'!B$6:D$990,2,FALSE)</f>
        <v>Motion pictures, broadcasting, photography and performing arts assistants and operators</v>
      </c>
      <c r="G769" s="79"/>
      <c r="H769" s="79"/>
      <c r="I769" s="79"/>
      <c r="J769" s="79"/>
      <c r="K769" s="79"/>
      <c r="L769" s="79"/>
      <c r="M769" s="79"/>
      <c r="N769" s="79"/>
      <c r="O769" s="80"/>
    </row>
    <row r="770" spans="3:15" ht="15.75" customHeight="1" x14ac:dyDescent="0.25">
      <c r="C770" s="55">
        <f>VLOOKUP(D770,'NOC-Oc-Ca'!B$6:D$990,3,FALSE)</f>
        <v>32123</v>
      </c>
      <c r="D770" s="77" t="s">
        <v>1060</v>
      </c>
      <c r="E770" s="77" t="s">
        <v>1046</v>
      </c>
      <c r="F770" s="78" t="str">
        <f>VLOOKUP(D770,'NOC-Oc-Ca'!B$6:D$990,2,FALSE)</f>
        <v>Cardiology technologists and electrophysiological diagnostic technologists</v>
      </c>
      <c r="G770" s="79"/>
      <c r="H770" s="79"/>
      <c r="I770" s="79"/>
      <c r="J770" s="79"/>
      <c r="K770" s="79"/>
      <c r="L770" s="79"/>
      <c r="M770" s="79"/>
      <c r="N770" s="79"/>
      <c r="O770" s="80"/>
    </row>
    <row r="771" spans="3:15" ht="15.75" customHeight="1" x14ac:dyDescent="0.25">
      <c r="C771" s="55">
        <f>VLOOKUP(D771,'NOC-Oc-Ca'!B$6:D$990,3,FALSE)</f>
        <v>32103</v>
      </c>
      <c r="D771" s="77" t="s">
        <v>1061</v>
      </c>
      <c r="E771" s="77" t="s">
        <v>1046</v>
      </c>
      <c r="F771" s="78" t="str">
        <f>VLOOKUP(D771,'NOC-Oc-Ca'!B$6:D$990,2,FALSE)</f>
        <v>Respiratory therapists, clinical perfusionists and cardiopulmonary technologists</v>
      </c>
      <c r="G771" s="79"/>
      <c r="H771" s="79"/>
      <c r="I771" s="79"/>
      <c r="J771" s="79"/>
      <c r="K771" s="79"/>
      <c r="L771" s="79"/>
      <c r="M771" s="79"/>
      <c r="N771" s="79"/>
      <c r="O771" s="80"/>
    </row>
    <row r="772" spans="3:15" ht="15.75" customHeight="1" x14ac:dyDescent="0.25">
      <c r="C772" s="55">
        <f>VLOOKUP(D772,'NOC-Oc-Ca'!B$6:D$990,3,FALSE)</f>
        <v>33109</v>
      </c>
      <c r="D772" s="77" t="s">
        <v>1062</v>
      </c>
      <c r="E772" s="77" t="s">
        <v>1046</v>
      </c>
      <c r="F772" s="78" t="str">
        <f>VLOOKUP(D772,'NOC-Oc-Ca'!B$6:D$990,2,FALSE)</f>
        <v>Other assisting occupations in support of health services</v>
      </c>
      <c r="G772" s="79"/>
      <c r="H772" s="79"/>
      <c r="I772" s="79"/>
      <c r="J772" s="79"/>
      <c r="K772" s="79"/>
      <c r="L772" s="79"/>
      <c r="M772" s="79"/>
      <c r="N772" s="79"/>
      <c r="O772" s="80"/>
    </row>
    <row r="773" spans="3:15" ht="15.75" customHeight="1" x14ac:dyDescent="0.25">
      <c r="C773" s="55">
        <f>VLOOKUP(D773,'NOC-Oc-Ca'!B$6:D$990,3,FALSE)</f>
        <v>84110</v>
      </c>
      <c r="D773" s="77" t="s">
        <v>1063</v>
      </c>
      <c r="E773" s="77" t="s">
        <v>1046</v>
      </c>
      <c r="F773" s="78" t="str">
        <f>VLOOKUP(D773,'NOC-Oc-Ca'!B$6:D$990,2,FALSE)</f>
        <v>Chain saw and skidder operators</v>
      </c>
      <c r="G773" s="79"/>
      <c r="H773" s="79"/>
      <c r="I773" s="79"/>
      <c r="J773" s="79"/>
      <c r="K773" s="79"/>
      <c r="L773" s="79"/>
      <c r="M773" s="79"/>
      <c r="N773" s="79"/>
      <c r="O773" s="80"/>
    </row>
    <row r="774" spans="3:15" ht="15.75" customHeight="1" x14ac:dyDescent="0.25">
      <c r="C774" s="55">
        <f>VLOOKUP(D774,'NOC-Oc-Ca'!B$6:D$990,3,FALSE)</f>
        <v>94110</v>
      </c>
      <c r="D774" s="77" t="s">
        <v>1064</v>
      </c>
      <c r="E774" s="77" t="s">
        <v>1046</v>
      </c>
      <c r="F774" s="78" t="str">
        <f>VLOOKUP(D774,'NOC-Oc-Ca'!B$6:D$990,2,FALSE)</f>
        <v>Chemical plant machine operators</v>
      </c>
      <c r="G774" s="79"/>
      <c r="H774" s="79"/>
      <c r="I774" s="79"/>
      <c r="J774" s="79"/>
      <c r="K774" s="79"/>
      <c r="L774" s="79"/>
      <c r="M774" s="79"/>
      <c r="N774" s="79"/>
      <c r="O774" s="80"/>
    </row>
    <row r="775" spans="3:15" ht="15.75" customHeight="1" x14ac:dyDescent="0.25">
      <c r="C775" s="55">
        <f>VLOOKUP(D775,'NOC-Oc-Ca'!B$6:D$990,3,FALSE)</f>
        <v>22300</v>
      </c>
      <c r="D775" s="77" t="s">
        <v>1065</v>
      </c>
      <c r="E775" s="77" t="s">
        <v>1046</v>
      </c>
      <c r="F775" s="78" t="str">
        <f>VLOOKUP(D775,'NOC-Oc-Ca'!B$6:D$990,2,FALSE)</f>
        <v>Civil engineering technologists and technicians</v>
      </c>
      <c r="G775" s="79"/>
      <c r="H775" s="79"/>
      <c r="I775" s="79"/>
      <c r="J775" s="79"/>
      <c r="K775" s="79"/>
      <c r="L775" s="79"/>
      <c r="M775" s="79"/>
      <c r="N775" s="79"/>
      <c r="O775" s="80"/>
    </row>
    <row r="776" spans="3:15" ht="15.75" customHeight="1" x14ac:dyDescent="0.25">
      <c r="C776" s="55">
        <f>VLOOKUP(D776,'NOC-Oc-Ca'!B$6:D$990,3,FALSE)</f>
        <v>94103</v>
      </c>
      <c r="D776" s="77" t="s">
        <v>1066</v>
      </c>
      <c r="E776" s="77" t="s">
        <v>1046</v>
      </c>
      <c r="F776" s="78" t="str">
        <f>VLOOKUP(D776,'NOC-Oc-Ca'!B$6:D$990,2,FALSE)</f>
        <v>Concrete, clay and stone forming operators</v>
      </c>
      <c r="G776" s="79"/>
      <c r="H776" s="79"/>
      <c r="I776" s="79"/>
      <c r="J776" s="79"/>
      <c r="K776" s="79"/>
      <c r="L776" s="79"/>
      <c r="M776" s="79"/>
      <c r="N776" s="79"/>
      <c r="O776" s="80"/>
    </row>
    <row r="777" spans="3:15" ht="15.75" customHeight="1" x14ac:dyDescent="0.25">
      <c r="C777" s="55">
        <f>VLOOKUP(D777,'NOC-Oc-Ca'!B$6:D$990,3,FALSE)</f>
        <v>32103</v>
      </c>
      <c r="D777" s="77" t="s">
        <v>1067</v>
      </c>
      <c r="E777" s="77" t="s">
        <v>1046</v>
      </c>
      <c r="F777" s="78" t="str">
        <f>VLOOKUP(D777,'NOC-Oc-Ca'!B$6:D$990,2,FALSE)</f>
        <v>Respiratory therapists, clinical perfusionists and cardiopulmonary technologists</v>
      </c>
      <c r="G777" s="79"/>
      <c r="H777" s="79"/>
      <c r="I777" s="79"/>
      <c r="J777" s="79"/>
      <c r="K777" s="79"/>
      <c r="L777" s="79"/>
      <c r="M777" s="79"/>
      <c r="N777" s="79"/>
      <c r="O777" s="80"/>
    </row>
    <row r="778" spans="3:15" ht="15.75" customHeight="1" x14ac:dyDescent="0.25">
      <c r="C778" s="55">
        <f>VLOOKUP(D778,'NOC-Oc-Ca'!B$6:D$990,3,FALSE)</f>
        <v>73100</v>
      </c>
      <c r="D778" s="77" t="s">
        <v>1068</v>
      </c>
      <c r="E778" s="77" t="s">
        <v>1046</v>
      </c>
      <c r="F778" s="78" t="str">
        <f>VLOOKUP(D778,'NOC-Oc-Ca'!B$6:D$990,2,FALSE)</f>
        <v>Concrete finishers</v>
      </c>
      <c r="G778" s="79"/>
      <c r="H778" s="79"/>
      <c r="I778" s="79"/>
      <c r="J778" s="79"/>
      <c r="K778" s="79"/>
      <c r="L778" s="79"/>
      <c r="M778" s="79"/>
      <c r="N778" s="79"/>
      <c r="O778" s="80"/>
    </row>
    <row r="779" spans="3:15" ht="15.75" customHeight="1" x14ac:dyDescent="0.25">
      <c r="C779" s="55">
        <f>VLOOKUP(D779,'NOC-Oc-Ca'!B$6:D$990,3,FALSE)</f>
        <v>94103</v>
      </c>
      <c r="D779" s="77" t="s">
        <v>1069</v>
      </c>
      <c r="E779" s="77" t="s">
        <v>1046</v>
      </c>
      <c r="F779" s="78" t="str">
        <f>VLOOKUP(D779,'NOC-Oc-Ca'!B$6:D$990,2,FALSE)</f>
        <v>Concrete, clay and stone forming operators</v>
      </c>
      <c r="G779" s="79"/>
      <c r="H779" s="79"/>
      <c r="I779" s="79"/>
      <c r="J779" s="79"/>
      <c r="K779" s="79"/>
      <c r="L779" s="79"/>
      <c r="M779" s="79"/>
      <c r="N779" s="79"/>
      <c r="O779" s="80"/>
    </row>
    <row r="780" spans="3:15" ht="15.75" customHeight="1" x14ac:dyDescent="0.25">
      <c r="C780" s="55">
        <f>VLOOKUP(D780,'NOC-Oc-Ca'!B$6:D$990,3,FALSE)</f>
        <v>94103</v>
      </c>
      <c r="D780" s="77" t="s">
        <v>1070</v>
      </c>
      <c r="E780" s="77" t="s">
        <v>1046</v>
      </c>
      <c r="F780" s="78" t="str">
        <f>VLOOKUP(D780,'NOC-Oc-Ca'!B$6:D$990,2,FALSE)</f>
        <v>Concrete, clay and stone forming operators</v>
      </c>
      <c r="G780" s="79"/>
      <c r="H780" s="79"/>
      <c r="I780" s="79"/>
      <c r="J780" s="79"/>
      <c r="K780" s="79"/>
      <c r="L780" s="79"/>
      <c r="M780" s="79"/>
      <c r="N780" s="79"/>
      <c r="O780" s="80"/>
    </row>
    <row r="781" spans="3:15" ht="15.75" customHeight="1" x14ac:dyDescent="0.25">
      <c r="C781" s="55">
        <f>VLOOKUP(D781,'NOC-Oc-Ca'!B$6:D$990,3,FALSE)</f>
        <v>53100</v>
      </c>
      <c r="D781" s="77" t="s">
        <v>1071</v>
      </c>
      <c r="E781" s="77" t="s">
        <v>1046</v>
      </c>
      <c r="F781" s="78" t="str">
        <f>VLOOKUP(D781,'NOC-Oc-Ca'!B$6:D$990,2,FALSE)</f>
        <v>Registrars, restorers, interpreters and other occupations related to museum and art galleries</v>
      </c>
      <c r="G781" s="79"/>
      <c r="H781" s="79"/>
      <c r="I781" s="79"/>
      <c r="J781" s="79"/>
      <c r="K781" s="79"/>
      <c r="L781" s="79"/>
      <c r="M781" s="79"/>
      <c r="N781" s="79"/>
      <c r="O781" s="80"/>
    </row>
    <row r="782" spans="3:15" ht="15.75" customHeight="1" x14ac:dyDescent="0.25">
      <c r="C782" s="55">
        <f>VLOOKUP(D782,'NOC-Oc-Ca'!B$6:D$990,3,FALSE)</f>
        <v>72500</v>
      </c>
      <c r="D782" s="77" t="s">
        <v>1072</v>
      </c>
      <c r="E782" s="77" t="s">
        <v>1046</v>
      </c>
      <c r="F782" s="78" t="str">
        <f>VLOOKUP(D782,'NOC-Oc-Ca'!B$6:D$990,2,FALSE)</f>
        <v>Crane operators</v>
      </c>
      <c r="G782" s="79"/>
      <c r="H782" s="79"/>
      <c r="I782" s="79"/>
      <c r="J782" s="79"/>
      <c r="K782" s="79"/>
      <c r="L782" s="79"/>
      <c r="M782" s="79"/>
      <c r="N782" s="79"/>
      <c r="O782" s="80"/>
    </row>
    <row r="783" spans="3:15" ht="15.75" customHeight="1" x14ac:dyDescent="0.25">
      <c r="C783" s="55">
        <f>VLOOKUP(D783,'NOC-Oc-Ca'!B$6:D$990,3,FALSE)</f>
        <v>14111</v>
      </c>
      <c r="D783" s="77" t="s">
        <v>1073</v>
      </c>
      <c r="E783" s="77" t="s">
        <v>1046</v>
      </c>
      <c r="F783" s="78" t="str">
        <f>VLOOKUP(D783,'NOC-Oc-Ca'!B$6:D$990,2,FALSE)</f>
        <v>Data entry clerks</v>
      </c>
      <c r="G783" s="79"/>
      <c r="H783" s="79"/>
      <c r="I783" s="79"/>
      <c r="J783" s="79"/>
      <c r="K783" s="79"/>
      <c r="L783" s="79"/>
      <c r="M783" s="79"/>
      <c r="N783" s="79"/>
      <c r="O783" s="80"/>
    </row>
    <row r="784" spans="3:15" ht="15.75" customHeight="1" x14ac:dyDescent="0.25">
      <c r="C784" s="55">
        <f>VLOOKUP(D784,'NOC-Oc-Ca'!B$6:D$990,3,FALSE)</f>
        <v>74201</v>
      </c>
      <c r="D784" s="77" t="s">
        <v>1074</v>
      </c>
      <c r="E784" s="77" t="s">
        <v>1046</v>
      </c>
      <c r="F784" s="78" t="str">
        <f>VLOOKUP(D784,'NOC-Oc-Ca'!B$6:D$990,2,FALSE)</f>
        <v>Water transport deck and engine room crew</v>
      </c>
      <c r="G784" s="79"/>
      <c r="H784" s="79"/>
      <c r="I784" s="79"/>
      <c r="J784" s="79"/>
      <c r="K784" s="79"/>
      <c r="L784" s="79"/>
      <c r="M784" s="79"/>
      <c r="N784" s="79"/>
      <c r="O784" s="80"/>
    </row>
    <row r="785" spans="3:15" ht="15.75" customHeight="1" x14ac:dyDescent="0.25">
      <c r="C785" s="55">
        <f>VLOOKUP(D785,'NOC-Oc-Ca'!B$6:D$990,3,FALSE)</f>
        <v>33100</v>
      </c>
      <c r="D785" s="77" t="s">
        <v>1075</v>
      </c>
      <c r="E785" s="77" t="s">
        <v>1046</v>
      </c>
      <c r="F785" s="78" t="str">
        <f>VLOOKUP(D785,'NOC-Oc-Ca'!B$6:D$990,2,FALSE)</f>
        <v>Dental assistants and dental laboratory assistants</v>
      </c>
      <c r="G785" s="79"/>
      <c r="H785" s="79"/>
      <c r="I785" s="79"/>
      <c r="J785" s="79"/>
      <c r="K785" s="79"/>
      <c r="L785" s="79"/>
      <c r="M785" s="79"/>
      <c r="N785" s="79"/>
      <c r="O785" s="80"/>
    </row>
    <row r="786" spans="3:15" ht="15.75" customHeight="1" x14ac:dyDescent="0.25">
      <c r="C786" s="55">
        <f>VLOOKUP(D786,'NOC-Oc-Ca'!B$6:D$990,3,FALSE)</f>
        <v>72999</v>
      </c>
      <c r="D786" s="77" t="s">
        <v>1076</v>
      </c>
      <c r="E786" s="77" t="s">
        <v>1046</v>
      </c>
      <c r="F786" s="78" t="str">
        <f>VLOOKUP(D786,'NOC-Oc-Ca'!B$6:D$990,2,FALSE)</f>
        <v>Other technical trades and related occupations</v>
      </c>
      <c r="G786" s="79"/>
      <c r="H786" s="79"/>
      <c r="I786" s="79"/>
      <c r="J786" s="79"/>
      <c r="K786" s="79"/>
      <c r="L786" s="79"/>
      <c r="M786" s="79"/>
      <c r="N786" s="79"/>
      <c r="O786" s="80"/>
    </row>
    <row r="787" spans="3:15" ht="15.75" customHeight="1" x14ac:dyDescent="0.25">
      <c r="C787" s="55">
        <f>VLOOKUP(D787,'NOC-Oc-Ca'!B$6:D$990,3,FALSE)</f>
        <v>73402</v>
      </c>
      <c r="D787" s="77" t="s">
        <v>1077</v>
      </c>
      <c r="E787" s="77" t="s">
        <v>1046</v>
      </c>
      <c r="F787" s="78" t="str">
        <f>VLOOKUP(D787,'NOC-Oc-Ca'!B$6:D$990,2,FALSE)</f>
        <v>Drillers and blasters - surface mining, quarrying and construction</v>
      </c>
      <c r="G787" s="79"/>
      <c r="H787" s="79"/>
      <c r="I787" s="79"/>
      <c r="J787" s="79"/>
      <c r="K787" s="79"/>
      <c r="L787" s="79"/>
      <c r="M787" s="79"/>
      <c r="N787" s="79"/>
      <c r="O787" s="80"/>
    </row>
    <row r="788" spans="3:15" ht="15.75" customHeight="1" x14ac:dyDescent="0.25">
      <c r="C788" s="55">
        <f>VLOOKUP(D788,'NOC-Oc-Ca'!B$6:D$990,3,FALSE)</f>
        <v>22310</v>
      </c>
      <c r="D788" s="77" t="s">
        <v>1078</v>
      </c>
      <c r="E788" s="77" t="s">
        <v>1046</v>
      </c>
      <c r="F788" s="78" t="str">
        <f>VLOOKUP(D788,'NOC-Oc-Ca'!B$6:D$990,2,FALSE)</f>
        <v>Electrical and electronics engineering technologists and technicians</v>
      </c>
      <c r="G788" s="79"/>
      <c r="H788" s="79"/>
      <c r="I788" s="79"/>
      <c r="J788" s="79"/>
      <c r="K788" s="79"/>
      <c r="L788" s="79"/>
      <c r="M788" s="79"/>
      <c r="N788" s="79"/>
      <c r="O788" s="80"/>
    </row>
    <row r="789" spans="3:15" ht="15.75" customHeight="1" x14ac:dyDescent="0.25">
      <c r="C789" s="55">
        <f>VLOOKUP(D789,'NOC-Oc-Ca'!B$6:D$990,3,FALSE)</f>
        <v>94203</v>
      </c>
      <c r="D789" s="77" t="s">
        <v>1079</v>
      </c>
      <c r="E789" s="77" t="s">
        <v>1046</v>
      </c>
      <c r="F789" s="78" t="str">
        <f>VLOOKUP(D789,'NOC-Oc-Ca'!B$6:D$990,2,FALSE)</f>
        <v>Assemblers, fabricators and inspectors, industrial electrical motors and transformers</v>
      </c>
      <c r="G789" s="79"/>
      <c r="H789" s="79"/>
      <c r="I789" s="79"/>
      <c r="J789" s="79"/>
      <c r="K789" s="79"/>
      <c r="L789" s="79"/>
      <c r="M789" s="79"/>
      <c r="N789" s="79"/>
      <c r="O789" s="80"/>
    </row>
    <row r="790" spans="3:15" ht="15.75" customHeight="1" x14ac:dyDescent="0.25">
      <c r="C790" s="55">
        <f>VLOOKUP(D790,'NOC-Oc-Ca'!B$6:D$990,3,FALSE)</f>
        <v>32123</v>
      </c>
      <c r="D790" s="77" t="s">
        <v>1080</v>
      </c>
      <c r="E790" s="77" t="s">
        <v>1046</v>
      </c>
      <c r="F790" s="78" t="str">
        <f>VLOOKUP(D790,'NOC-Oc-Ca'!B$6:D$990,2,FALSE)</f>
        <v>Cardiology technologists and electrophysiological diagnostic technologists</v>
      </c>
      <c r="G790" s="79"/>
      <c r="H790" s="79"/>
      <c r="I790" s="79"/>
      <c r="J790" s="79"/>
      <c r="K790" s="79"/>
      <c r="L790" s="79"/>
      <c r="M790" s="79"/>
      <c r="N790" s="79"/>
      <c r="O790" s="80"/>
    </row>
    <row r="791" spans="3:15" ht="15.75" customHeight="1" x14ac:dyDescent="0.25">
      <c r="C791" s="55">
        <f>VLOOKUP(D791,'NOC-Oc-Ca'!B$6:D$990,3,FALSE)</f>
        <v>32123</v>
      </c>
      <c r="D791" s="77" t="s">
        <v>1081</v>
      </c>
      <c r="E791" s="77" t="s">
        <v>1046</v>
      </c>
      <c r="F791" s="78" t="str">
        <f>VLOOKUP(D791,'NOC-Oc-Ca'!B$6:D$990,2,FALSE)</f>
        <v>Cardiology technologists and electrophysiological diagnostic technologists</v>
      </c>
      <c r="G791" s="79"/>
      <c r="H791" s="79"/>
      <c r="I791" s="79"/>
      <c r="J791" s="79"/>
      <c r="K791" s="79"/>
      <c r="L791" s="79"/>
      <c r="M791" s="79"/>
      <c r="N791" s="79"/>
      <c r="O791" s="80"/>
    </row>
    <row r="792" spans="3:15" ht="15.75" customHeight="1" x14ac:dyDescent="0.25">
      <c r="C792" s="55">
        <f>VLOOKUP(D792,'NOC-Oc-Ca'!B$6:D$990,3,FALSE)</f>
        <v>94201</v>
      </c>
      <c r="D792" s="77" t="s">
        <v>1082</v>
      </c>
      <c r="E792" s="77" t="s">
        <v>1046</v>
      </c>
      <c r="F792" s="78" t="str">
        <f>VLOOKUP(D792,'NOC-Oc-Ca'!B$6:D$990,2,FALSE)</f>
        <v>Electronics assemblers, fabricators, inspectors and testers</v>
      </c>
      <c r="G792" s="79"/>
      <c r="H792" s="79"/>
      <c r="I792" s="79"/>
      <c r="J792" s="79"/>
      <c r="K792" s="79"/>
      <c r="L792" s="79"/>
      <c r="M792" s="79"/>
      <c r="N792" s="79"/>
      <c r="O792" s="80"/>
    </row>
    <row r="793" spans="3:15" ht="15.75" customHeight="1" x14ac:dyDescent="0.25">
      <c r="C793" s="55">
        <f>VLOOKUP(D793,'NOC-Oc-Ca'!B$6:D$990,3,FALSE)</f>
        <v>94201</v>
      </c>
      <c r="D793" s="77" t="s">
        <v>1083</v>
      </c>
      <c r="E793" s="77" t="s">
        <v>1046</v>
      </c>
      <c r="F793" s="78" t="str">
        <f>VLOOKUP(D793,'NOC-Oc-Ca'!B$6:D$990,2,FALSE)</f>
        <v>Electronics assemblers, fabricators, inspectors and testers</v>
      </c>
      <c r="G793" s="79"/>
      <c r="H793" s="79"/>
      <c r="I793" s="79"/>
      <c r="J793" s="79"/>
      <c r="K793" s="79"/>
      <c r="L793" s="79"/>
      <c r="M793" s="79"/>
      <c r="N793" s="79"/>
      <c r="O793" s="80"/>
    </row>
    <row r="794" spans="3:15" ht="15.75" customHeight="1" x14ac:dyDescent="0.25">
      <c r="C794" s="55">
        <f>VLOOKUP(D794,'NOC-Oc-Ca'!B$6:D$990,3,FALSE)</f>
        <v>94111</v>
      </c>
      <c r="D794" s="77" t="s">
        <v>1084</v>
      </c>
      <c r="E794" s="77" t="s">
        <v>1046</v>
      </c>
      <c r="F794" s="78" t="str">
        <f>VLOOKUP(D794,'NOC-Oc-Ca'!B$6:D$990,2,FALSE)</f>
        <v>Plastics processing machine operators</v>
      </c>
      <c r="G794" s="79"/>
      <c r="H794" s="79"/>
      <c r="I794" s="79"/>
      <c r="J794" s="79"/>
      <c r="K794" s="79"/>
      <c r="L794" s="79"/>
      <c r="M794" s="79"/>
      <c r="N794" s="79"/>
      <c r="O794" s="80"/>
    </row>
    <row r="795" spans="3:15" ht="15.75" customHeight="1" x14ac:dyDescent="0.25">
      <c r="C795" s="55">
        <f>VLOOKUP(D795,'NOC-Oc-Ca'!B$6:D$990,3,FALSE)</f>
        <v>94142</v>
      </c>
      <c r="D795" s="77" t="s">
        <v>1085</v>
      </c>
      <c r="E795" s="77" t="s">
        <v>1046</v>
      </c>
      <c r="F795" s="78" t="str">
        <f>VLOOKUP(D795,'NOC-Oc-Ca'!B$6:D$990,2,FALSE)</f>
        <v>Fish and seafood plant workers</v>
      </c>
      <c r="G795" s="79"/>
      <c r="H795" s="79"/>
      <c r="I795" s="79"/>
      <c r="J795" s="79"/>
      <c r="K795" s="79"/>
      <c r="L795" s="79"/>
      <c r="M795" s="79"/>
      <c r="N795" s="79"/>
      <c r="O795" s="80"/>
    </row>
    <row r="796" spans="3:15" ht="15.75" customHeight="1" x14ac:dyDescent="0.25">
      <c r="C796" s="55">
        <f>VLOOKUP(D796,'NOC-Oc-Ca'!B$6:D$990,3,FALSE)</f>
        <v>94101</v>
      </c>
      <c r="D796" s="77" t="s">
        <v>1086</v>
      </c>
      <c r="E796" s="77" t="s">
        <v>1046</v>
      </c>
      <c r="F796" s="78" t="str">
        <f>VLOOKUP(D796,'NOC-Oc-Ca'!B$6:D$990,2,FALSE)</f>
        <v>Foundry workers</v>
      </c>
      <c r="G796" s="79"/>
      <c r="H796" s="79"/>
      <c r="I796" s="79"/>
      <c r="J796" s="79"/>
      <c r="K796" s="79"/>
      <c r="L796" s="79"/>
      <c r="M796" s="79"/>
      <c r="N796" s="79"/>
      <c r="O796" s="80"/>
    </row>
    <row r="797" spans="3:15" ht="15.75" customHeight="1" x14ac:dyDescent="0.25">
      <c r="C797" s="55">
        <f>VLOOKUP(D797,'NOC-Oc-Ca'!B$6:D$990,3,FALSE)</f>
        <v>94210</v>
      </c>
      <c r="D797" s="77" t="s">
        <v>1087</v>
      </c>
      <c r="E797" s="77" t="s">
        <v>1046</v>
      </c>
      <c r="F797" s="78" t="str">
        <f>VLOOKUP(D797,'NOC-Oc-Ca'!B$6:D$990,2,FALSE)</f>
        <v>Furniture and fixture assemblers, finishers, refinishers and inspectors</v>
      </c>
      <c r="G797" s="79"/>
      <c r="H797" s="79"/>
      <c r="I797" s="79"/>
      <c r="J797" s="79"/>
      <c r="K797" s="79"/>
      <c r="L797" s="79"/>
      <c r="M797" s="79"/>
      <c r="N797" s="79"/>
      <c r="O797" s="80"/>
    </row>
    <row r="798" spans="3:15" ht="15.75" customHeight="1" x14ac:dyDescent="0.25">
      <c r="C798" s="55">
        <f>VLOOKUP(D798,'NOC-Oc-Ca'!B$6:D$990,3,FALSE)</f>
        <v>52119</v>
      </c>
      <c r="D798" s="77" t="s">
        <v>1088</v>
      </c>
      <c r="E798" s="77" t="s">
        <v>1046</v>
      </c>
      <c r="F798" s="78" t="str">
        <f>VLOOKUP(D798,'NOC-Oc-Ca'!B$6:D$990,2,FALSE)</f>
        <v>Other technical and coordinating occupations in motion pictures, broadcasting and the performing arts</v>
      </c>
      <c r="G798" s="79"/>
      <c r="H798" s="79"/>
      <c r="I798" s="79"/>
      <c r="J798" s="79"/>
      <c r="K798" s="79"/>
      <c r="L798" s="79"/>
      <c r="M798" s="79"/>
      <c r="N798" s="79"/>
      <c r="O798" s="80"/>
    </row>
    <row r="799" spans="3:15" ht="15.75" customHeight="1" x14ac:dyDescent="0.25">
      <c r="C799" s="55">
        <f>VLOOKUP(D799,'NOC-Oc-Ca'!B$6:D$990,3,FALSE)</f>
        <v>72302</v>
      </c>
      <c r="D799" s="77" t="s">
        <v>1089</v>
      </c>
      <c r="E799" s="77" t="s">
        <v>1046</v>
      </c>
      <c r="F799" s="78" t="str">
        <f>VLOOKUP(D799,'NOC-Oc-Ca'!B$6:D$990,2,FALSE)</f>
        <v>Gas fitters</v>
      </c>
      <c r="G799" s="79"/>
      <c r="H799" s="79"/>
      <c r="I799" s="79"/>
      <c r="J799" s="79"/>
      <c r="K799" s="79"/>
      <c r="L799" s="79"/>
      <c r="M799" s="79"/>
      <c r="N799" s="79"/>
      <c r="O799" s="80"/>
    </row>
    <row r="800" spans="3:15" ht="15.75" customHeight="1" x14ac:dyDescent="0.25">
      <c r="C800" s="55">
        <f>VLOOKUP(D800,'NOC-Oc-Ca'!B$6:D$990,3,FALSE)</f>
        <v>14100</v>
      </c>
      <c r="D800" s="77" t="s">
        <v>1090</v>
      </c>
      <c r="E800" s="77" t="s">
        <v>1046</v>
      </c>
      <c r="F800" s="78" t="str">
        <f>VLOOKUP(D800,'NOC-Oc-Ca'!B$6:D$990,2,FALSE)</f>
        <v>General office support workers</v>
      </c>
      <c r="G800" s="79"/>
      <c r="H800" s="79"/>
      <c r="I800" s="79"/>
      <c r="J800" s="79"/>
      <c r="K800" s="79"/>
      <c r="L800" s="79"/>
      <c r="M800" s="79"/>
      <c r="N800" s="79"/>
      <c r="O800" s="80"/>
    </row>
    <row r="801" spans="3:15" ht="15.75" customHeight="1" x14ac:dyDescent="0.25">
      <c r="C801" s="55">
        <f>VLOOKUP(D801,'NOC-Oc-Ca'!B$6:D$990,3,FALSE)</f>
        <v>22101</v>
      </c>
      <c r="D801" s="77" t="s">
        <v>1091</v>
      </c>
      <c r="E801" s="77" t="s">
        <v>1046</v>
      </c>
      <c r="F801" s="78" t="str">
        <f>VLOOKUP(D801,'NOC-Oc-Ca'!B$6:D$990,2,FALSE)</f>
        <v>Geological and mineral technologists and technicians</v>
      </c>
      <c r="G801" s="79"/>
      <c r="H801" s="79"/>
      <c r="I801" s="79"/>
      <c r="J801" s="79"/>
      <c r="K801" s="79"/>
      <c r="L801" s="79"/>
      <c r="M801" s="79"/>
      <c r="N801" s="79"/>
      <c r="O801" s="80"/>
    </row>
    <row r="802" spans="3:15" ht="15.75" customHeight="1" x14ac:dyDescent="0.25">
      <c r="C802" s="55">
        <f>VLOOKUP(D802,'NOC-Oc-Ca'!B$6:D$990,3,FALSE)</f>
        <v>94102</v>
      </c>
      <c r="D802" s="77" t="s">
        <v>1092</v>
      </c>
      <c r="E802" s="77" t="s">
        <v>1046</v>
      </c>
      <c r="F802" s="78" t="str">
        <f>VLOOKUP(D802,'NOC-Oc-Ca'!B$6:D$990,2,FALSE)</f>
        <v>Glass forming and finishing machine operators and glass cutters</v>
      </c>
      <c r="G802" s="79"/>
      <c r="H802" s="79"/>
      <c r="I802" s="79"/>
      <c r="J802" s="79"/>
      <c r="K802" s="79"/>
      <c r="L802" s="79"/>
      <c r="M802" s="79"/>
      <c r="N802" s="79"/>
      <c r="O802" s="80"/>
    </row>
    <row r="803" spans="3:15" ht="15.75" customHeight="1" x14ac:dyDescent="0.25">
      <c r="C803" s="55">
        <f>VLOOKUP(D803,'NOC-Oc-Ca'!B$6:D$990,3,FALSE)</f>
        <v>94102</v>
      </c>
      <c r="D803" s="77" t="s">
        <v>1093</v>
      </c>
      <c r="E803" s="77" t="s">
        <v>1046</v>
      </c>
      <c r="F803" s="78" t="str">
        <f>VLOOKUP(D803,'NOC-Oc-Ca'!B$6:D$990,2,FALSE)</f>
        <v>Glass forming and finishing machine operators and glass cutters</v>
      </c>
      <c r="G803" s="79"/>
      <c r="H803" s="79"/>
      <c r="I803" s="79"/>
      <c r="J803" s="79"/>
      <c r="K803" s="79"/>
      <c r="L803" s="79"/>
      <c r="M803" s="79"/>
      <c r="N803" s="79"/>
      <c r="O803" s="80"/>
    </row>
    <row r="804" spans="3:15" ht="15.75" customHeight="1" x14ac:dyDescent="0.25">
      <c r="C804" s="55">
        <f>VLOOKUP(D804,'NOC-Oc-Ca'!B$6:D$990,3,FALSE)</f>
        <v>94102</v>
      </c>
      <c r="D804" s="77" t="s">
        <v>1094</v>
      </c>
      <c r="E804" s="77" t="s">
        <v>1046</v>
      </c>
      <c r="F804" s="78" t="str">
        <f>VLOOKUP(D804,'NOC-Oc-Ca'!B$6:D$990,2,FALSE)</f>
        <v>Glass forming and finishing machine operators and glass cutters</v>
      </c>
      <c r="G804" s="79"/>
      <c r="H804" s="79"/>
      <c r="I804" s="79"/>
      <c r="J804" s="79"/>
      <c r="K804" s="79"/>
      <c r="L804" s="79"/>
      <c r="M804" s="79"/>
      <c r="N804" s="79"/>
      <c r="O804" s="80"/>
    </row>
    <row r="805" spans="3:15" ht="15.75" customHeight="1" x14ac:dyDescent="0.25">
      <c r="C805" s="55">
        <f>VLOOKUP(D805,'NOC-Oc-Ca'!B$6:D$990,3,FALSE)</f>
        <v>94102</v>
      </c>
      <c r="D805" s="77" t="s">
        <v>1095</v>
      </c>
      <c r="E805" s="77" t="s">
        <v>1046</v>
      </c>
      <c r="F805" s="78" t="str">
        <f>VLOOKUP(D805,'NOC-Oc-Ca'!B$6:D$990,2,FALSE)</f>
        <v>Glass forming and finishing machine operators and glass cutters</v>
      </c>
      <c r="G805" s="79"/>
      <c r="H805" s="79"/>
      <c r="I805" s="79"/>
      <c r="J805" s="79"/>
      <c r="K805" s="79"/>
      <c r="L805" s="79"/>
      <c r="M805" s="79"/>
      <c r="N805" s="79"/>
      <c r="O805" s="80"/>
    </row>
    <row r="806" spans="3:15" ht="15.75" customHeight="1" x14ac:dyDescent="0.25">
      <c r="C806" s="55">
        <f>VLOOKUP(D806,'NOC-Oc-Ca'!B$6:D$990,3,FALSE)</f>
        <v>52119</v>
      </c>
      <c r="D806" s="77" t="s">
        <v>1096</v>
      </c>
      <c r="E806" s="77" t="s">
        <v>1046</v>
      </c>
      <c r="F806" s="78" t="str">
        <f>VLOOKUP(D806,'NOC-Oc-Ca'!B$6:D$990,2,FALSE)</f>
        <v>Other technical and coordinating occupations in motion pictures, broadcasting and the performing arts</v>
      </c>
      <c r="G806" s="79"/>
      <c r="H806" s="79"/>
      <c r="I806" s="79"/>
      <c r="J806" s="79"/>
      <c r="K806" s="79"/>
      <c r="L806" s="79"/>
      <c r="M806" s="79"/>
      <c r="N806" s="79"/>
      <c r="O806" s="80"/>
    </row>
    <row r="807" spans="3:15" ht="15.75" customHeight="1" x14ac:dyDescent="0.25">
      <c r="C807" s="55">
        <f>VLOOKUP(D807,'NOC-Oc-Ca'!B$6:D$990,3,FALSE)</f>
        <v>73400</v>
      </c>
      <c r="D807" s="77" t="s">
        <v>1097</v>
      </c>
      <c r="E807" s="77" t="s">
        <v>1046</v>
      </c>
      <c r="F807" s="78" t="str">
        <f>VLOOKUP(D807,'NOC-Oc-Ca'!B$6:D$990,2,FALSE)</f>
        <v>Heavy equipment operators</v>
      </c>
      <c r="G807" s="79"/>
      <c r="H807" s="79"/>
      <c r="I807" s="79"/>
      <c r="J807" s="79"/>
      <c r="K807" s="79"/>
      <c r="L807" s="79"/>
      <c r="M807" s="79"/>
      <c r="N807" s="79"/>
      <c r="O807" s="80"/>
    </row>
    <row r="808" spans="3:15" ht="15.75" customHeight="1" x14ac:dyDescent="0.25">
      <c r="C808" s="55">
        <f>VLOOKUP(D808,'NOC-Oc-Ca'!B$6:D$990,3,FALSE)</f>
        <v>85104</v>
      </c>
      <c r="D808" s="77" t="s">
        <v>1098</v>
      </c>
      <c r="E808" s="77" t="s">
        <v>1046</v>
      </c>
      <c r="F808" s="78" t="str">
        <f>VLOOKUP(D808,'NOC-Oc-Ca'!B$6:D$990,2,FALSE)</f>
        <v>Trappers and hunters</v>
      </c>
      <c r="G808" s="79"/>
      <c r="H808" s="79"/>
      <c r="I808" s="79"/>
      <c r="J808" s="79"/>
      <c r="K808" s="79"/>
      <c r="L808" s="79"/>
      <c r="M808" s="79"/>
      <c r="N808" s="79"/>
      <c r="O808" s="80"/>
    </row>
    <row r="809" spans="3:15" ht="15.75" customHeight="1" x14ac:dyDescent="0.25">
      <c r="C809" s="55">
        <f>VLOOKUP(D809,'NOC-Oc-Ca'!B$6:D$990,3,FALSE)</f>
        <v>22302</v>
      </c>
      <c r="D809" s="77" t="s">
        <v>1099</v>
      </c>
      <c r="E809" s="77" t="s">
        <v>1046</v>
      </c>
      <c r="F809" s="78" t="str">
        <f>VLOOKUP(D809,'NOC-Oc-Ca'!B$6:D$990,2,FALSE)</f>
        <v>Industrial engineering and manufacturing technologists and technicians</v>
      </c>
      <c r="G809" s="79"/>
      <c r="H809" s="79"/>
      <c r="I809" s="79"/>
      <c r="J809" s="79"/>
      <c r="K809" s="79"/>
      <c r="L809" s="79"/>
      <c r="M809" s="79"/>
      <c r="N809" s="79"/>
      <c r="O809" s="80"/>
    </row>
    <row r="810" spans="3:15" ht="15.75" customHeight="1" x14ac:dyDescent="0.25">
      <c r="C810" s="55">
        <f>VLOOKUP(D810,'NOC-Oc-Ca'!B$6:D$990,3,FALSE)</f>
        <v>22213</v>
      </c>
      <c r="D810" s="77" t="s">
        <v>1100</v>
      </c>
      <c r="E810" s="77" t="s">
        <v>1046</v>
      </c>
      <c r="F810" s="78" t="str">
        <f>VLOOKUP(D810,'NOC-Oc-Ca'!B$6:D$990,2,FALSE)</f>
        <v>Land survey technologists and technicians</v>
      </c>
      <c r="G810" s="79"/>
      <c r="H810" s="79"/>
      <c r="I810" s="79"/>
      <c r="J810" s="79"/>
      <c r="K810" s="79"/>
      <c r="L810" s="79"/>
      <c r="M810" s="79"/>
      <c r="N810" s="79"/>
      <c r="O810" s="80"/>
    </row>
    <row r="811" spans="3:15" ht="15.75" customHeight="1" x14ac:dyDescent="0.25">
      <c r="C811" s="55">
        <f>VLOOKUP(D811,'NOC-Oc-Ca'!B$6:D$990,3,FALSE)</f>
        <v>95105</v>
      </c>
      <c r="D811" s="77" t="s">
        <v>1101</v>
      </c>
      <c r="E811" s="77" t="s">
        <v>1046</v>
      </c>
      <c r="F811" s="78" t="str">
        <f>VLOOKUP(D811,'NOC-Oc-Ca'!B$6:D$990,2,FALSE)</f>
        <v>Labourers in textile processing and cutting</v>
      </c>
      <c r="G811" s="79"/>
      <c r="H811" s="79"/>
      <c r="I811" s="79"/>
      <c r="J811" s="79"/>
      <c r="K811" s="79"/>
      <c r="L811" s="79"/>
      <c r="M811" s="79"/>
      <c r="N811" s="79"/>
      <c r="O811" s="80"/>
    </row>
    <row r="812" spans="3:15" ht="15.75" customHeight="1" x14ac:dyDescent="0.25">
      <c r="C812" s="55">
        <f>VLOOKUP(D812,'NOC-Oc-Ca'!B$6:D$990,3,FALSE)</f>
        <v>72999</v>
      </c>
      <c r="D812" s="77" t="s">
        <v>1102</v>
      </c>
      <c r="E812" s="77" t="s">
        <v>1046</v>
      </c>
      <c r="F812" s="78" t="str">
        <f>VLOOKUP(D812,'NOC-Oc-Ca'!B$6:D$990,2,FALSE)</f>
        <v>Other technical trades and related occupations</v>
      </c>
      <c r="G812" s="79"/>
      <c r="H812" s="79"/>
      <c r="I812" s="79"/>
      <c r="J812" s="79"/>
      <c r="K812" s="79"/>
      <c r="L812" s="79"/>
      <c r="M812" s="79"/>
      <c r="N812" s="79"/>
      <c r="O812" s="80"/>
    </row>
    <row r="813" spans="3:15" ht="15.75" customHeight="1" x14ac:dyDescent="0.25">
      <c r="C813" s="55">
        <f>VLOOKUP(D813,'NOC-Oc-Ca'!B$6:D$990,3,FALSE)</f>
        <v>75100</v>
      </c>
      <c r="D813" s="77" t="s">
        <v>1103</v>
      </c>
      <c r="E813" s="77" t="s">
        <v>1046</v>
      </c>
      <c r="F813" s="78" t="str">
        <f>VLOOKUP(D813,'NOC-Oc-Ca'!B$6:D$990,2,FALSE)</f>
        <v>Longshore workers</v>
      </c>
      <c r="G813" s="79"/>
      <c r="H813" s="79"/>
      <c r="I813" s="79"/>
      <c r="J813" s="79"/>
      <c r="K813" s="79"/>
      <c r="L813" s="79"/>
      <c r="M813" s="79"/>
      <c r="N813" s="79"/>
      <c r="O813" s="80"/>
    </row>
    <row r="814" spans="3:15" ht="15.75" customHeight="1" x14ac:dyDescent="0.25">
      <c r="C814" s="55">
        <f>VLOOKUP(D814,'NOC-Oc-Ca'!B$6:D$990,3,FALSE)</f>
        <v>94101</v>
      </c>
      <c r="D814" s="77" t="s">
        <v>1104</v>
      </c>
      <c r="E814" s="77" t="s">
        <v>1046</v>
      </c>
      <c r="F814" s="78" t="str">
        <f>VLOOKUP(D814,'NOC-Oc-Ca'!B$6:D$990,2,FALSE)</f>
        <v>Foundry workers</v>
      </c>
      <c r="G814" s="79"/>
      <c r="H814" s="79"/>
      <c r="I814" s="79"/>
      <c r="J814" s="79"/>
      <c r="K814" s="79"/>
      <c r="L814" s="79"/>
      <c r="M814" s="79"/>
      <c r="N814" s="79"/>
      <c r="O814" s="80"/>
    </row>
    <row r="815" spans="3:15" ht="15.75" customHeight="1" x14ac:dyDescent="0.25">
      <c r="C815" s="55">
        <f>VLOOKUP(D815,'NOC-Oc-Ca'!B$6:D$990,3,FALSE)</f>
        <v>94140</v>
      </c>
      <c r="D815" s="77" t="s">
        <v>1105</v>
      </c>
      <c r="E815" s="77" t="s">
        <v>1046</v>
      </c>
      <c r="F815" s="78" t="str">
        <f>VLOOKUP(D815,'NOC-Oc-Ca'!B$6:D$990,2,FALSE)</f>
        <v>Process control and machine operators, food and beverage processing</v>
      </c>
      <c r="G815" s="79"/>
      <c r="H815" s="79"/>
      <c r="I815" s="79"/>
      <c r="J815" s="79"/>
      <c r="K815" s="79"/>
      <c r="L815" s="79"/>
      <c r="M815" s="79"/>
      <c r="N815" s="79"/>
      <c r="O815" s="80"/>
    </row>
    <row r="816" spans="3:15" ht="15.75" customHeight="1" x14ac:dyDescent="0.25">
      <c r="C816" s="55">
        <f>VLOOKUP(D816,'NOC-Oc-Ca'!B$6:D$990,3,FALSE)</f>
        <v>94100</v>
      </c>
      <c r="D816" s="77" t="s">
        <v>1106</v>
      </c>
      <c r="E816" s="77" t="s">
        <v>1046</v>
      </c>
      <c r="F816" s="78" t="str">
        <f>VLOOKUP(D816,'NOC-Oc-Ca'!B$6:D$990,2,FALSE)</f>
        <v>Machine operators, mineral and metal processing</v>
      </c>
      <c r="G816" s="79"/>
      <c r="H816" s="79"/>
      <c r="I816" s="79"/>
      <c r="J816" s="79"/>
      <c r="K816" s="79"/>
      <c r="L816" s="79"/>
      <c r="M816" s="79"/>
      <c r="N816" s="79"/>
      <c r="O816" s="80"/>
    </row>
    <row r="817" spans="3:15" ht="15.75" customHeight="1" x14ac:dyDescent="0.25">
      <c r="C817" s="55">
        <f>VLOOKUP(D817,'NOC-Oc-Ca'!B$6:D$990,3,FALSE)</f>
        <v>72100</v>
      </c>
      <c r="D817" s="77" t="s">
        <v>1107</v>
      </c>
      <c r="E817" s="77" t="s">
        <v>1046</v>
      </c>
      <c r="F817" s="78" t="str">
        <f>VLOOKUP(D817,'NOC-Oc-Ca'!B$6:D$990,2,FALSE)</f>
        <v>Machinists and machining and tooling inspectors</v>
      </c>
      <c r="G817" s="79"/>
      <c r="H817" s="79"/>
      <c r="I817" s="79"/>
      <c r="J817" s="79"/>
      <c r="K817" s="79"/>
      <c r="L817" s="79"/>
      <c r="M817" s="79"/>
      <c r="N817" s="79"/>
      <c r="O817" s="80"/>
    </row>
    <row r="818" spans="3:15" ht="15.75" customHeight="1" x14ac:dyDescent="0.25">
      <c r="C818" s="55">
        <f>VLOOKUP(D818,'NOC-Oc-Ca'!B$6:D$990,3,FALSE)</f>
        <v>94106</v>
      </c>
      <c r="D818" s="77" t="s">
        <v>1108</v>
      </c>
      <c r="E818" s="77" t="s">
        <v>1046</v>
      </c>
      <c r="F818" s="78" t="str">
        <f>VLOOKUP(D818,'NOC-Oc-Ca'!B$6:D$990,2,FALSE)</f>
        <v>Machining tool operators</v>
      </c>
      <c r="G818" s="79"/>
      <c r="H818" s="79"/>
      <c r="I818" s="79"/>
      <c r="J818" s="79"/>
      <c r="K818" s="79"/>
      <c r="L818" s="79"/>
      <c r="M818" s="79"/>
      <c r="N818" s="79"/>
      <c r="O818" s="80"/>
    </row>
    <row r="819" spans="3:15" ht="15.75" customHeight="1" x14ac:dyDescent="0.25">
      <c r="C819" s="55">
        <f>VLOOKUP(D819,'NOC-Oc-Ca'!B$6:D$990,3,FALSE)</f>
        <v>94101</v>
      </c>
      <c r="D819" s="77" t="s">
        <v>1109</v>
      </c>
      <c r="E819" s="77" t="s">
        <v>1046</v>
      </c>
      <c r="F819" s="78" t="str">
        <f>VLOOKUP(D819,'NOC-Oc-Ca'!B$6:D$990,2,FALSE)</f>
        <v>Foundry workers</v>
      </c>
      <c r="G819" s="79"/>
      <c r="H819" s="79"/>
      <c r="I819" s="79"/>
      <c r="J819" s="79"/>
      <c r="K819" s="79"/>
      <c r="L819" s="79"/>
      <c r="M819" s="79"/>
      <c r="N819" s="79"/>
      <c r="O819" s="80"/>
    </row>
    <row r="820" spans="3:15" ht="15.75" customHeight="1" x14ac:dyDescent="0.25">
      <c r="C820" s="55">
        <f>VLOOKUP(D820,'NOC-Oc-Ca'!B$6:D$990,3,FALSE)</f>
        <v>94101</v>
      </c>
      <c r="D820" s="77" t="s">
        <v>1110</v>
      </c>
      <c r="E820" s="77" t="s">
        <v>1046</v>
      </c>
      <c r="F820" s="78" t="str">
        <f>VLOOKUP(D820,'NOC-Oc-Ca'!B$6:D$990,2,FALSE)</f>
        <v>Foundry workers</v>
      </c>
      <c r="G820" s="79"/>
      <c r="H820" s="79"/>
      <c r="I820" s="79"/>
      <c r="J820" s="79"/>
      <c r="K820" s="79"/>
      <c r="L820" s="79"/>
      <c r="M820" s="79"/>
      <c r="N820" s="79"/>
      <c r="O820" s="80"/>
    </row>
    <row r="821" spans="3:15" ht="15.75" customHeight="1" x14ac:dyDescent="0.25">
      <c r="C821" s="55">
        <f>VLOOKUP(D821,'NOC-Oc-Ca'!B$6:D$990,3,FALSE)</f>
        <v>75101</v>
      </c>
      <c r="D821" s="77" t="s">
        <v>1111</v>
      </c>
      <c r="E821" s="77" t="s">
        <v>1046</v>
      </c>
      <c r="F821" s="78" t="str">
        <f>VLOOKUP(D821,'NOC-Oc-Ca'!B$6:D$990,2,FALSE)</f>
        <v>Material handlers</v>
      </c>
      <c r="G821" s="79"/>
      <c r="H821" s="79"/>
      <c r="I821" s="79"/>
      <c r="J821" s="79"/>
      <c r="K821" s="79"/>
      <c r="L821" s="79"/>
      <c r="M821" s="79"/>
      <c r="N821" s="79"/>
      <c r="O821" s="80"/>
    </row>
    <row r="822" spans="3:15" ht="15.75" customHeight="1" x14ac:dyDescent="0.25">
      <c r="C822" s="55">
        <f>VLOOKUP(D822,'NOC-Oc-Ca'!B$6:D$990,3,FALSE)</f>
        <v>94204</v>
      </c>
      <c r="D822" s="77" t="s">
        <v>1112</v>
      </c>
      <c r="E822" s="77" t="s">
        <v>1046</v>
      </c>
      <c r="F822" s="78" t="str">
        <f>VLOOKUP(D822,'NOC-Oc-Ca'!B$6:D$990,2,FALSE)</f>
        <v>Mechanical assemblers and inspectors</v>
      </c>
      <c r="G822" s="79"/>
      <c r="H822" s="79"/>
      <c r="I822" s="79"/>
      <c r="J822" s="79"/>
      <c r="K822" s="79"/>
      <c r="L822" s="79"/>
      <c r="M822" s="79"/>
      <c r="N822" s="79"/>
      <c r="O822" s="80"/>
    </row>
    <row r="823" spans="3:15" ht="15.75" customHeight="1" x14ac:dyDescent="0.25">
      <c r="C823" s="55">
        <f>VLOOKUP(D823,'NOC-Oc-Ca'!B$6:D$990,3,FALSE)</f>
        <v>72410</v>
      </c>
      <c r="D823" s="77" t="s">
        <v>1113</v>
      </c>
      <c r="E823" s="77" t="s">
        <v>1046</v>
      </c>
      <c r="F823" s="78" t="str">
        <f>VLOOKUP(D823,'NOC-Oc-Ca'!B$6:D$990,2,FALSE)</f>
        <v>Automotive service technicians, truck and bus mechanics and mechanical repairers</v>
      </c>
      <c r="G823" s="79"/>
      <c r="H823" s="79"/>
      <c r="I823" s="79"/>
      <c r="J823" s="79"/>
      <c r="K823" s="79"/>
      <c r="L823" s="79"/>
      <c r="M823" s="79"/>
      <c r="N823" s="79"/>
      <c r="O823" s="80"/>
    </row>
    <row r="824" spans="3:15" ht="15.75" customHeight="1" x14ac:dyDescent="0.25">
      <c r="C824" s="55">
        <f>VLOOKUP(D824,'NOC-Oc-Ca'!B$6:D$990,3,FALSE)</f>
        <v>32122</v>
      </c>
      <c r="D824" s="77" t="s">
        <v>1114</v>
      </c>
      <c r="E824" s="77" t="s">
        <v>1046</v>
      </c>
      <c r="F824" s="78" t="str">
        <f>VLOOKUP(D824,'NOC-Oc-Ca'!B$6:D$990,2,FALSE)</f>
        <v>Medical sonographers</v>
      </c>
      <c r="G824" s="79"/>
      <c r="H824" s="79"/>
      <c r="I824" s="79"/>
      <c r="J824" s="79"/>
      <c r="K824" s="79"/>
      <c r="L824" s="79"/>
      <c r="M824" s="79"/>
      <c r="N824" s="79"/>
      <c r="O824" s="80"/>
    </row>
    <row r="825" spans="3:15" ht="15.75" customHeight="1" x14ac:dyDescent="0.25">
      <c r="C825" s="55">
        <f>VLOOKUP(D825,'NOC-Oc-Ca'!B$6:D$990,3,FALSE)</f>
        <v>94101</v>
      </c>
      <c r="D825" s="77" t="s">
        <v>1115</v>
      </c>
      <c r="E825" s="77" t="s">
        <v>1046</v>
      </c>
      <c r="F825" s="78" t="str">
        <f>VLOOKUP(D825,'NOC-Oc-Ca'!B$6:D$990,2,FALSE)</f>
        <v>Foundry workers</v>
      </c>
      <c r="G825" s="79"/>
      <c r="H825" s="79"/>
      <c r="I825" s="79"/>
      <c r="J825" s="79"/>
      <c r="K825" s="79"/>
      <c r="L825" s="79"/>
      <c r="M825" s="79"/>
      <c r="N825" s="79"/>
      <c r="O825" s="80"/>
    </row>
    <row r="826" spans="3:15" ht="15.75" customHeight="1" x14ac:dyDescent="0.25">
      <c r="C826" s="55">
        <f>VLOOKUP(D826,'NOC-Oc-Ca'!B$6:D$990,3,FALSE)</f>
        <v>94105</v>
      </c>
      <c r="D826" s="77" t="s">
        <v>1116</v>
      </c>
      <c r="E826" s="77" t="s">
        <v>1046</v>
      </c>
      <c r="F826" s="78" t="str">
        <f>VLOOKUP(D826,'NOC-Oc-Ca'!B$6:D$990,2,FALSE)</f>
        <v>Metalworking and forging machine operators</v>
      </c>
      <c r="G826" s="79"/>
      <c r="H826" s="79"/>
      <c r="I826" s="79"/>
      <c r="J826" s="79"/>
      <c r="K826" s="79"/>
      <c r="L826" s="79"/>
      <c r="M826" s="79"/>
      <c r="N826" s="79"/>
      <c r="O826" s="80"/>
    </row>
    <row r="827" spans="3:15" ht="15.75" customHeight="1" x14ac:dyDescent="0.25">
      <c r="C827" s="55">
        <f>VLOOKUP(D827,'NOC-Oc-Ca'!B$6:D$990,3,FALSE)</f>
        <v>94200</v>
      </c>
      <c r="D827" s="77" t="s">
        <v>1117</v>
      </c>
      <c r="E827" s="77" t="s">
        <v>1046</v>
      </c>
      <c r="F827" s="78" t="str">
        <f>VLOOKUP(D827,'NOC-Oc-Ca'!B$6:D$990,2,FALSE)</f>
        <v>Motor vehicle assemblers, inspectors and testers</v>
      </c>
      <c r="G827" s="79"/>
      <c r="H827" s="79"/>
      <c r="I827" s="79"/>
      <c r="J827" s="79"/>
      <c r="K827" s="79"/>
      <c r="L827" s="79"/>
      <c r="M827" s="79"/>
      <c r="N827" s="79"/>
      <c r="O827" s="80"/>
    </row>
    <row r="828" spans="3:15" ht="15.75" customHeight="1" x14ac:dyDescent="0.25">
      <c r="C828" s="55">
        <f>VLOOKUP(D828,'NOC-Oc-Ca'!B$6:D$990,3,FALSE)</f>
        <v>72411</v>
      </c>
      <c r="D828" s="77" t="s">
        <v>1118</v>
      </c>
      <c r="E828" s="77" t="s">
        <v>1046</v>
      </c>
      <c r="F828" s="78" t="str">
        <f>VLOOKUP(D828,'NOC-Oc-Ca'!B$6:D$990,2,FALSE)</f>
        <v>Auto body collision, refinishing and glass technicians and damage repair estimators</v>
      </c>
      <c r="G828" s="79"/>
      <c r="H828" s="79"/>
      <c r="I828" s="79"/>
      <c r="J828" s="79"/>
      <c r="K828" s="79"/>
      <c r="L828" s="79"/>
      <c r="M828" s="79"/>
      <c r="N828" s="79"/>
      <c r="O828" s="80"/>
    </row>
    <row r="829" spans="3:15" ht="15.75" customHeight="1" x14ac:dyDescent="0.25">
      <c r="C829" s="55">
        <f>VLOOKUP(D829,'NOC-Oc-Ca'!B$6:D$990,3,FALSE)</f>
        <v>72423</v>
      </c>
      <c r="D829" s="77" t="s">
        <v>1119</v>
      </c>
      <c r="E829" s="77" t="s">
        <v>1046</v>
      </c>
      <c r="F829" s="78" t="str">
        <f>VLOOKUP(D829,'NOC-Oc-Ca'!B$6:D$990,2,FALSE)</f>
        <v>Motorcycle, all-terrain vehicle and other related mechanics</v>
      </c>
      <c r="G829" s="79"/>
      <c r="H829" s="79"/>
      <c r="I829" s="79"/>
      <c r="J829" s="79"/>
      <c r="K829" s="79"/>
      <c r="L829" s="79"/>
      <c r="M829" s="79"/>
      <c r="N829" s="79"/>
      <c r="O829" s="80"/>
    </row>
    <row r="830" spans="3:15" ht="15.75" customHeight="1" x14ac:dyDescent="0.25">
      <c r="C830" s="55">
        <f>VLOOKUP(D830,'NOC-Oc-Ca'!B$6:D$990,3,FALSE)</f>
        <v>94111</v>
      </c>
      <c r="D830" s="77" t="s">
        <v>1120</v>
      </c>
      <c r="E830" s="77" t="s">
        <v>1046</v>
      </c>
      <c r="F830" s="78" t="str">
        <f>VLOOKUP(D830,'NOC-Oc-Ca'!B$6:D$990,2,FALSE)</f>
        <v>Plastics processing machine operators</v>
      </c>
      <c r="G830" s="79"/>
      <c r="H830" s="79"/>
      <c r="I830" s="79"/>
      <c r="J830" s="79"/>
      <c r="K830" s="79"/>
      <c r="L830" s="79"/>
      <c r="M830" s="79"/>
      <c r="N830" s="79"/>
      <c r="O830" s="80"/>
    </row>
    <row r="831" spans="3:15" ht="15.75" customHeight="1" x14ac:dyDescent="0.25">
      <c r="C831" s="55">
        <f>VLOOKUP(D831,'NOC-Oc-Ca'!B$6:D$990,3,FALSE)</f>
        <v>32121</v>
      </c>
      <c r="D831" s="77" t="s">
        <v>1121</v>
      </c>
      <c r="E831" s="77" t="s">
        <v>1046</v>
      </c>
      <c r="F831" s="78" t="str">
        <f>VLOOKUP(D831,'NOC-Oc-Ca'!B$6:D$990,2,FALSE)</f>
        <v>Medical radiation technologists</v>
      </c>
      <c r="G831" s="79"/>
      <c r="H831" s="79"/>
      <c r="I831" s="79"/>
      <c r="J831" s="79"/>
      <c r="K831" s="79"/>
      <c r="L831" s="79"/>
      <c r="M831" s="79"/>
      <c r="N831" s="79"/>
      <c r="O831" s="80"/>
    </row>
    <row r="832" spans="3:15" ht="15.75" customHeight="1" x14ac:dyDescent="0.25">
      <c r="C832" s="55">
        <f>VLOOKUP(D832,'NOC-Oc-Ca'!B$6:D$990,3,FALSE)</f>
        <v>83101</v>
      </c>
      <c r="D832" s="77" t="s">
        <v>1122</v>
      </c>
      <c r="E832" s="77" t="s">
        <v>1046</v>
      </c>
      <c r="F832" s="78" t="str">
        <f>VLOOKUP(D832,'NOC-Oc-Ca'!B$6:D$990,2,FALSE)</f>
        <v>Oil and gas well drillers, servicers, testers and related workers</v>
      </c>
      <c r="G832" s="79"/>
      <c r="H832" s="79"/>
      <c r="I832" s="79"/>
      <c r="J832" s="79"/>
      <c r="K832" s="79"/>
      <c r="L832" s="79"/>
      <c r="M832" s="79"/>
      <c r="N832" s="79"/>
      <c r="O832" s="80"/>
    </row>
    <row r="833" spans="3:15" ht="15.75" customHeight="1" x14ac:dyDescent="0.25">
      <c r="C833" s="55">
        <f>VLOOKUP(D833,'NOC-Oc-Ca'!B$6:D$990,3,FALSE)</f>
        <v>83101</v>
      </c>
      <c r="D833" s="77" t="s">
        <v>1123</v>
      </c>
      <c r="E833" s="77" t="s">
        <v>1046</v>
      </c>
      <c r="F833" s="78" t="str">
        <f>VLOOKUP(D833,'NOC-Oc-Ca'!B$6:D$990,2,FALSE)</f>
        <v>Oil and gas well drillers, servicers, testers and related workers</v>
      </c>
      <c r="G833" s="79"/>
      <c r="H833" s="79"/>
      <c r="I833" s="79"/>
      <c r="J833" s="79"/>
      <c r="K833" s="79"/>
      <c r="L833" s="79"/>
      <c r="M833" s="79"/>
      <c r="N833" s="79"/>
      <c r="O833" s="80"/>
    </row>
    <row r="834" spans="3:15" ht="15.75" customHeight="1" x14ac:dyDescent="0.25">
      <c r="C834" s="55">
        <f>VLOOKUP(D834,'NOC-Oc-Ca'!B$6:D$990,3,FALSE)</f>
        <v>33109</v>
      </c>
      <c r="D834" s="77" t="s">
        <v>1124</v>
      </c>
      <c r="E834" s="77" t="s">
        <v>1046</v>
      </c>
      <c r="F834" s="78" t="str">
        <f>VLOOKUP(D834,'NOC-Oc-Ca'!B$6:D$990,2,FALSE)</f>
        <v>Other assisting occupations in support of health services</v>
      </c>
      <c r="G834" s="79"/>
      <c r="H834" s="79"/>
      <c r="I834" s="79"/>
      <c r="J834" s="79"/>
      <c r="K834" s="79"/>
      <c r="L834" s="79"/>
      <c r="M834" s="79"/>
      <c r="N834" s="79"/>
      <c r="O834" s="80"/>
    </row>
    <row r="835" spans="3:15" ht="15.75" customHeight="1" x14ac:dyDescent="0.25">
      <c r="C835" s="55">
        <f>VLOOKUP(D835,'NOC-Oc-Ca'!B$6:D$990,3,FALSE)</f>
        <v>94219</v>
      </c>
      <c r="D835" s="77" t="s">
        <v>1125</v>
      </c>
      <c r="E835" s="77" t="s">
        <v>1046</v>
      </c>
      <c r="F835" s="78" t="str">
        <f>VLOOKUP(D835,'NOC-Oc-Ca'!B$6:D$990,2,FALSE)</f>
        <v>Other products assemblers, finishers and inspectors</v>
      </c>
      <c r="G835" s="79"/>
      <c r="H835" s="79"/>
      <c r="I835" s="79"/>
      <c r="J835" s="79"/>
      <c r="K835" s="79"/>
      <c r="L835" s="79"/>
      <c r="M835" s="79"/>
      <c r="N835" s="79"/>
      <c r="O835" s="80"/>
    </row>
    <row r="836" spans="3:15" ht="15.75" customHeight="1" x14ac:dyDescent="0.25">
      <c r="C836" s="55">
        <f>VLOOKUP(D836,'NOC-Oc-Ca'!B$6:D$990,3,FALSE)</f>
        <v>73209</v>
      </c>
      <c r="D836" s="77" t="s">
        <v>1126</v>
      </c>
      <c r="E836" s="77" t="s">
        <v>1046</v>
      </c>
      <c r="F836" s="78" t="str">
        <f>VLOOKUP(D836,'NOC-Oc-Ca'!B$6:D$990,2,FALSE)</f>
        <v>Other repairers and servicers</v>
      </c>
      <c r="G836" s="79"/>
      <c r="H836" s="79"/>
      <c r="I836" s="79"/>
      <c r="J836" s="79"/>
      <c r="K836" s="79"/>
      <c r="L836" s="79"/>
      <c r="M836" s="79"/>
      <c r="N836" s="79"/>
      <c r="O836" s="80"/>
    </row>
    <row r="837" spans="3:15" ht="15.75" customHeight="1" x14ac:dyDescent="0.25">
      <c r="C837" s="55">
        <f>VLOOKUP(D837,'NOC-Oc-Ca'!B$6:D$990,3,FALSE)</f>
        <v>72429</v>
      </c>
      <c r="D837" s="77" t="s">
        <v>1127</v>
      </c>
      <c r="E837" s="77" t="s">
        <v>1046</v>
      </c>
      <c r="F837" s="78" t="str">
        <f>VLOOKUP(D837,'NOC-Oc-Ca'!B$6:D$990,2,FALSE)</f>
        <v>Other small engine and small equipment repairers</v>
      </c>
      <c r="G837" s="79"/>
      <c r="H837" s="79"/>
      <c r="I837" s="79"/>
      <c r="J837" s="79"/>
      <c r="K837" s="79"/>
      <c r="L837" s="79"/>
      <c r="M837" s="79"/>
      <c r="N837" s="79"/>
      <c r="O837" s="80"/>
    </row>
    <row r="838" spans="3:15" ht="15.75" customHeight="1" x14ac:dyDescent="0.25">
      <c r="C838" s="55">
        <f>VLOOKUP(D838,'NOC-Oc-Ca'!B$6:D$990,3,FALSE)</f>
        <v>94129</v>
      </c>
      <c r="D838" s="77" t="s">
        <v>1128</v>
      </c>
      <c r="E838" s="77" t="s">
        <v>1046</v>
      </c>
      <c r="F838" s="78" t="str">
        <f>VLOOKUP(D838,'NOC-Oc-Ca'!B$6:D$990,2,FALSE)</f>
        <v>Other wood processing machine operators</v>
      </c>
      <c r="G838" s="79"/>
      <c r="H838" s="79"/>
      <c r="I838" s="79"/>
      <c r="J838" s="79"/>
      <c r="K838" s="79"/>
      <c r="L838" s="79"/>
      <c r="M838" s="79"/>
      <c r="N838" s="79"/>
      <c r="O838" s="80"/>
    </row>
    <row r="839" spans="3:15" ht="15.75" customHeight="1" x14ac:dyDescent="0.25">
      <c r="C839" s="55">
        <f>VLOOKUP(D839,'NOC-Oc-Ca'!B$6:D$990,3,FALSE)</f>
        <v>94211</v>
      </c>
      <c r="D839" s="77" t="s">
        <v>1129</v>
      </c>
      <c r="E839" s="77" t="s">
        <v>1046</v>
      </c>
      <c r="F839" s="78" t="str">
        <f>VLOOKUP(D839,'NOC-Oc-Ca'!B$6:D$990,2,FALSE)</f>
        <v>Assemblers and inspectors of other wood products</v>
      </c>
      <c r="G839" s="79"/>
      <c r="H839" s="79"/>
      <c r="I839" s="79"/>
      <c r="J839" s="79"/>
      <c r="K839" s="79"/>
      <c r="L839" s="79"/>
      <c r="M839" s="79"/>
      <c r="N839" s="79"/>
      <c r="O839" s="80"/>
    </row>
    <row r="840" spans="3:15" ht="15.75" customHeight="1" x14ac:dyDescent="0.25">
      <c r="C840" s="55">
        <f>VLOOKUP(D840,'NOC-Oc-Ca'!B$6:D$990,3,FALSE)</f>
        <v>94213</v>
      </c>
      <c r="D840" s="77" t="s">
        <v>1130</v>
      </c>
      <c r="E840" s="77" t="s">
        <v>1046</v>
      </c>
      <c r="F840" s="78" t="str">
        <f>VLOOKUP(D840,'NOC-Oc-Ca'!B$6:D$990,2,FALSE)</f>
        <v>Industrial painters, coaters and metal finishing process operators</v>
      </c>
      <c r="G840" s="79"/>
      <c r="H840" s="79"/>
      <c r="I840" s="79"/>
      <c r="J840" s="79"/>
      <c r="K840" s="79"/>
      <c r="L840" s="79"/>
      <c r="M840" s="79"/>
      <c r="N840" s="79"/>
      <c r="O840" s="80"/>
    </row>
    <row r="841" spans="3:15" ht="15.75" customHeight="1" x14ac:dyDescent="0.25">
      <c r="C841" s="55">
        <f>VLOOKUP(D841,'NOC-Oc-Ca'!B$6:D$990,3,FALSE)</f>
        <v>94121</v>
      </c>
      <c r="D841" s="77" t="s">
        <v>1131</v>
      </c>
      <c r="E841" s="77" t="s">
        <v>1046</v>
      </c>
      <c r="F841" s="78" t="str">
        <f>VLOOKUP(D841,'NOC-Oc-Ca'!B$6:D$990,2,FALSE)</f>
        <v>Pulp mill, papermaking and finishing machine operators</v>
      </c>
      <c r="G841" s="79"/>
      <c r="H841" s="79"/>
      <c r="I841" s="79"/>
      <c r="J841" s="79"/>
      <c r="K841" s="79"/>
      <c r="L841" s="79"/>
      <c r="M841" s="79"/>
      <c r="N841" s="79"/>
      <c r="O841" s="80"/>
    </row>
    <row r="842" spans="3:15" ht="15.75" customHeight="1" x14ac:dyDescent="0.25">
      <c r="C842" s="55">
        <f>VLOOKUP(D842,'NOC-Oc-Ca'!B$6:D$990,3,FALSE)</f>
        <v>73202</v>
      </c>
      <c r="D842" s="77" t="s">
        <v>1132</v>
      </c>
      <c r="E842" s="77" t="s">
        <v>1046</v>
      </c>
      <c r="F842" s="78" t="str">
        <f>VLOOKUP(D842,'NOC-Oc-Ca'!B$6:D$990,2,FALSE)</f>
        <v>Pest controllers and fumigators</v>
      </c>
      <c r="G842" s="79"/>
      <c r="H842" s="79"/>
      <c r="I842" s="79"/>
      <c r="J842" s="79"/>
      <c r="K842" s="79"/>
      <c r="L842" s="79"/>
      <c r="M842" s="79"/>
      <c r="N842" s="79"/>
      <c r="O842" s="80"/>
    </row>
    <row r="843" spans="3:15" ht="15.75" customHeight="1" x14ac:dyDescent="0.25">
      <c r="C843" s="55">
        <f>VLOOKUP(D843,'NOC-Oc-Ca'!B$6:D$990,3,FALSE)</f>
        <v>53100</v>
      </c>
      <c r="D843" s="77" t="s">
        <v>1133</v>
      </c>
      <c r="E843" s="77" t="s">
        <v>1046</v>
      </c>
      <c r="F843" s="78" t="str">
        <f>VLOOKUP(D843,'NOC-Oc-Ca'!B$6:D$990,2,FALSE)</f>
        <v>Registrars, restorers, interpreters and other occupations related to museum and art galleries</v>
      </c>
      <c r="G843" s="79"/>
      <c r="H843" s="79"/>
      <c r="I843" s="79"/>
      <c r="J843" s="79"/>
      <c r="K843" s="79"/>
      <c r="L843" s="79"/>
      <c r="M843" s="79"/>
      <c r="N843" s="79"/>
      <c r="O843" s="80"/>
    </row>
    <row r="844" spans="3:15" ht="15.75" customHeight="1" x14ac:dyDescent="0.25">
      <c r="C844" s="55">
        <f>VLOOKUP(D844,'NOC-Oc-Ca'!B$6:D$990,3,FALSE)</f>
        <v>94212</v>
      </c>
      <c r="D844" s="77" t="s">
        <v>1134</v>
      </c>
      <c r="E844" s="77" t="s">
        <v>1046</v>
      </c>
      <c r="F844" s="78" t="str">
        <f>VLOOKUP(D844,'NOC-Oc-Ca'!B$6:D$990,2,FALSE)</f>
        <v>Plastic products assemblers, finishers and inspectors</v>
      </c>
      <c r="G844" s="79"/>
      <c r="H844" s="79"/>
      <c r="I844" s="79"/>
      <c r="J844" s="79"/>
      <c r="K844" s="79"/>
      <c r="L844" s="79"/>
      <c r="M844" s="79"/>
      <c r="N844" s="79"/>
      <c r="O844" s="80"/>
    </row>
    <row r="845" spans="3:15" ht="15.75" customHeight="1" x14ac:dyDescent="0.25">
      <c r="C845" s="55">
        <f>VLOOKUP(D845,'NOC-Oc-Ca'!B$6:D$990,3,FALSE)</f>
        <v>94213</v>
      </c>
      <c r="D845" s="77" t="s">
        <v>1135</v>
      </c>
      <c r="E845" s="77" t="s">
        <v>1046</v>
      </c>
      <c r="F845" s="78" t="str">
        <f>VLOOKUP(D845,'NOC-Oc-Ca'!B$6:D$990,2,FALSE)</f>
        <v>Industrial painters, coaters and metal finishing process operators</v>
      </c>
      <c r="G845" s="79"/>
      <c r="H845" s="79"/>
      <c r="I845" s="79"/>
      <c r="J845" s="79"/>
      <c r="K845" s="79"/>
      <c r="L845" s="79"/>
      <c r="M845" s="79"/>
      <c r="N845" s="79"/>
      <c r="O845" s="80"/>
    </row>
    <row r="846" spans="3:15" ht="15.75" customHeight="1" x14ac:dyDescent="0.25">
      <c r="C846" s="55">
        <f>VLOOKUP(D846,'NOC-Oc-Ca'!B$6:D$990,3,FALSE)</f>
        <v>53100</v>
      </c>
      <c r="D846" s="77" t="s">
        <v>1136</v>
      </c>
      <c r="E846" s="77" t="s">
        <v>1046</v>
      </c>
      <c r="F846" s="78" t="str">
        <f>VLOOKUP(D846,'NOC-Oc-Ca'!B$6:D$990,2,FALSE)</f>
        <v>Registrars, restorers, interpreters and other occupations related to museum and art galleries</v>
      </c>
      <c r="G846" s="79"/>
      <c r="H846" s="79"/>
      <c r="I846" s="79"/>
      <c r="J846" s="79"/>
      <c r="K846" s="79"/>
      <c r="L846" s="79"/>
      <c r="M846" s="79"/>
      <c r="N846" s="79"/>
      <c r="O846" s="80"/>
    </row>
    <row r="847" spans="3:15" ht="15.75" customHeight="1" x14ac:dyDescent="0.25">
      <c r="C847" s="55">
        <f>VLOOKUP(D847,'NOC-Oc-Ca'!B$6:D$990,3,FALSE)</f>
        <v>53111</v>
      </c>
      <c r="D847" s="77" t="s">
        <v>1137</v>
      </c>
      <c r="E847" s="77" t="s">
        <v>1046</v>
      </c>
      <c r="F847" s="78" t="str">
        <f>VLOOKUP(D847,'NOC-Oc-Ca'!B$6:D$990,2,FALSE)</f>
        <v>Motion pictures, broadcasting, photography and performing arts assistants and operators</v>
      </c>
      <c r="G847" s="79"/>
      <c r="H847" s="79"/>
      <c r="I847" s="79"/>
      <c r="J847" s="79"/>
      <c r="K847" s="79"/>
      <c r="L847" s="79"/>
      <c r="M847" s="79"/>
      <c r="N847" s="79"/>
      <c r="O847" s="80"/>
    </row>
    <row r="848" spans="3:15" ht="15.75" customHeight="1" x14ac:dyDescent="0.25">
      <c r="C848" s="55">
        <f>VLOOKUP(D848,'NOC-Oc-Ca'!B$6:D$990,3,FALSE)</f>
        <v>53111</v>
      </c>
      <c r="D848" s="77" t="s">
        <v>1138</v>
      </c>
      <c r="E848" s="77" t="s">
        <v>1046</v>
      </c>
      <c r="F848" s="78" t="str">
        <f>VLOOKUP(D848,'NOC-Oc-Ca'!B$6:D$990,2,FALSE)</f>
        <v>Motion pictures, broadcasting, photography and performing arts assistants and operators</v>
      </c>
      <c r="G848" s="79"/>
      <c r="H848" s="79"/>
      <c r="I848" s="79"/>
      <c r="J848" s="79"/>
      <c r="K848" s="79"/>
      <c r="L848" s="79"/>
      <c r="M848" s="79"/>
      <c r="N848" s="79"/>
      <c r="O848" s="80"/>
    </row>
    <row r="849" spans="3:15" ht="15.75" customHeight="1" x14ac:dyDescent="0.25">
      <c r="C849" s="55">
        <f>VLOOKUP(D849,'NOC-Oc-Ca'!B$6:D$990,3,FALSE)</f>
        <v>74205</v>
      </c>
      <c r="D849" s="77" t="s">
        <v>1139</v>
      </c>
      <c r="E849" s="77" t="s">
        <v>1046</v>
      </c>
      <c r="F849" s="78" t="str">
        <f>VLOOKUP(D849,'NOC-Oc-Ca'!B$6:D$990,2,FALSE)</f>
        <v>Public works maintenance equipment operators and related workers</v>
      </c>
      <c r="G849" s="79"/>
      <c r="H849" s="79"/>
      <c r="I849" s="79"/>
      <c r="J849" s="79"/>
      <c r="K849" s="79"/>
      <c r="L849" s="79"/>
      <c r="M849" s="79"/>
      <c r="N849" s="79"/>
      <c r="O849" s="80"/>
    </row>
    <row r="850" spans="3:15" ht="15.75" customHeight="1" x14ac:dyDescent="0.25">
      <c r="C850" s="55">
        <f>VLOOKUP(D850,'NOC-Oc-Ca'!B$6:D$990,3,FALSE)</f>
        <v>94121</v>
      </c>
      <c r="D850" s="77" t="s">
        <v>1140</v>
      </c>
      <c r="E850" s="77" t="s">
        <v>1046</v>
      </c>
      <c r="F850" s="78" t="str">
        <f>VLOOKUP(D850,'NOC-Oc-Ca'!B$6:D$990,2,FALSE)</f>
        <v>Pulp mill, papermaking and finishing machine operators</v>
      </c>
      <c r="G850" s="79"/>
      <c r="H850" s="79"/>
      <c r="I850" s="79"/>
      <c r="J850" s="79"/>
      <c r="K850" s="79"/>
      <c r="L850" s="79"/>
      <c r="M850" s="79"/>
      <c r="N850" s="79"/>
      <c r="O850" s="80"/>
    </row>
    <row r="851" spans="3:15" ht="15.75" customHeight="1" x14ac:dyDescent="0.25">
      <c r="C851" s="55">
        <f>VLOOKUP(D851,'NOC-Oc-Ca'!B$6:D$990,3,FALSE)</f>
        <v>32121</v>
      </c>
      <c r="D851" s="77" t="s">
        <v>1141</v>
      </c>
      <c r="E851" s="77" t="s">
        <v>1046</v>
      </c>
      <c r="F851" s="78" t="str">
        <f>VLOOKUP(D851,'NOC-Oc-Ca'!B$6:D$990,2,FALSE)</f>
        <v>Medical radiation technologists</v>
      </c>
      <c r="G851" s="79"/>
      <c r="H851" s="79"/>
      <c r="I851" s="79"/>
      <c r="J851" s="79"/>
      <c r="K851" s="79"/>
      <c r="L851" s="79"/>
      <c r="M851" s="79"/>
      <c r="N851" s="79"/>
      <c r="O851" s="80"/>
    </row>
    <row r="852" spans="3:15" ht="15.75" customHeight="1" x14ac:dyDescent="0.25">
      <c r="C852" s="55">
        <f>VLOOKUP(D852,'NOC-Oc-Ca'!B$6:D$990,3,FALSE)</f>
        <v>32121</v>
      </c>
      <c r="D852" s="77" t="s">
        <v>1142</v>
      </c>
      <c r="E852" s="77" t="s">
        <v>1046</v>
      </c>
      <c r="F852" s="78" t="str">
        <f>VLOOKUP(D852,'NOC-Oc-Ca'!B$6:D$990,2,FALSE)</f>
        <v>Medical radiation technologists</v>
      </c>
      <c r="G852" s="79"/>
      <c r="H852" s="79"/>
      <c r="I852" s="79"/>
      <c r="J852" s="79"/>
      <c r="K852" s="79"/>
      <c r="L852" s="79"/>
      <c r="M852" s="79"/>
      <c r="N852" s="79"/>
      <c r="O852" s="80"/>
    </row>
    <row r="853" spans="3:15" ht="15.75" customHeight="1" x14ac:dyDescent="0.25">
      <c r="C853" s="55">
        <f>VLOOKUP(D853,'NOC-Oc-Ca'!B$6:D$990,3,FALSE)</f>
        <v>73310</v>
      </c>
      <c r="D853" s="77" t="s">
        <v>1143</v>
      </c>
      <c r="E853" s="77" t="s">
        <v>1046</v>
      </c>
      <c r="F853" s="78" t="str">
        <f>VLOOKUP(D853,'NOC-Oc-Ca'!B$6:D$990,2,FALSE)</f>
        <v>Railway and yard locomotive engineers</v>
      </c>
      <c r="G853" s="79"/>
      <c r="H853" s="79"/>
      <c r="I853" s="79"/>
      <c r="J853" s="79"/>
      <c r="K853" s="79"/>
      <c r="L853" s="79"/>
      <c r="M853" s="79"/>
      <c r="N853" s="79"/>
      <c r="O853" s="80"/>
    </row>
    <row r="854" spans="3:15" ht="15.75" customHeight="1" x14ac:dyDescent="0.25">
      <c r="C854" s="55">
        <f>VLOOKUP(D854,'NOC-Oc-Ca'!B$6:D$990,3,FALSE)</f>
        <v>75211</v>
      </c>
      <c r="D854" s="77" t="s">
        <v>1144</v>
      </c>
      <c r="E854" s="77" t="s">
        <v>1046</v>
      </c>
      <c r="F854" s="78" t="str">
        <f>VLOOKUP(D854,'NOC-Oc-Ca'!B$6:D$990,2,FALSE)</f>
        <v>Railway and motor transport labourers</v>
      </c>
      <c r="G854" s="79"/>
      <c r="H854" s="79"/>
      <c r="I854" s="79"/>
      <c r="J854" s="79"/>
      <c r="K854" s="79"/>
      <c r="L854" s="79"/>
      <c r="M854" s="79"/>
      <c r="N854" s="79"/>
      <c r="O854" s="80"/>
    </row>
    <row r="855" spans="3:15" ht="15.75" customHeight="1" x14ac:dyDescent="0.25">
      <c r="C855" s="55">
        <f>VLOOKUP(D855,'NOC-Oc-Ca'!B$6:D$990,3,FALSE)</f>
        <v>75211</v>
      </c>
      <c r="D855" s="77" t="s">
        <v>1145</v>
      </c>
      <c r="E855" s="77" t="s">
        <v>1046</v>
      </c>
      <c r="F855" s="78" t="str">
        <f>VLOOKUP(D855,'NOC-Oc-Ca'!B$6:D$990,2,FALSE)</f>
        <v>Railway and motor transport labourers</v>
      </c>
      <c r="G855" s="79"/>
      <c r="H855" s="79"/>
      <c r="I855" s="79"/>
      <c r="J855" s="79"/>
      <c r="K855" s="79"/>
      <c r="L855" s="79"/>
      <c r="M855" s="79"/>
      <c r="N855" s="79"/>
      <c r="O855" s="80"/>
    </row>
    <row r="856" spans="3:15" ht="15.75" customHeight="1" x14ac:dyDescent="0.25">
      <c r="C856" s="55">
        <f>VLOOKUP(D856,'NOC-Oc-Ca'!B$6:D$990,3,FALSE)</f>
        <v>73200</v>
      </c>
      <c r="D856" s="77" t="s">
        <v>1146</v>
      </c>
      <c r="E856" s="77" t="s">
        <v>1046</v>
      </c>
      <c r="F856" s="78" t="str">
        <f>VLOOKUP(D856,'NOC-Oc-Ca'!B$6:D$990,2,FALSE)</f>
        <v>Residential and commercial installers and servicers</v>
      </c>
      <c r="G856" s="79"/>
      <c r="H856" s="79"/>
      <c r="I856" s="79"/>
      <c r="J856" s="79"/>
      <c r="K856" s="79"/>
      <c r="L856" s="79"/>
      <c r="M856" s="79"/>
      <c r="N856" s="79"/>
      <c r="O856" s="80"/>
    </row>
    <row r="857" spans="3:15" ht="15.75" customHeight="1" x14ac:dyDescent="0.25">
      <c r="C857" s="55">
        <f>VLOOKUP(D857,'NOC-Oc-Ca'!B$6:D$990,3,FALSE)</f>
        <v>32103</v>
      </c>
      <c r="D857" s="77" t="s">
        <v>1147</v>
      </c>
      <c r="E857" s="77" t="s">
        <v>1046</v>
      </c>
      <c r="F857" s="78" t="str">
        <f>VLOOKUP(D857,'NOC-Oc-Ca'!B$6:D$990,2,FALSE)</f>
        <v>Respiratory therapists, clinical perfusionists and cardiopulmonary technologists</v>
      </c>
      <c r="G857" s="79"/>
      <c r="H857" s="79"/>
      <c r="I857" s="79"/>
      <c r="J857" s="79"/>
      <c r="K857" s="79"/>
      <c r="L857" s="79"/>
      <c r="M857" s="79"/>
      <c r="N857" s="79"/>
      <c r="O857" s="80"/>
    </row>
    <row r="858" spans="3:15" ht="15.75" customHeight="1" x14ac:dyDescent="0.25">
      <c r="C858" s="55">
        <f>VLOOKUP(D858,'NOC-Oc-Ca'!B$6:D$990,3,FALSE)</f>
        <v>72999</v>
      </c>
      <c r="D858" s="77" t="s">
        <v>1148</v>
      </c>
      <c r="E858" s="77" t="s">
        <v>1046</v>
      </c>
      <c r="F858" s="78" t="str">
        <f>VLOOKUP(D858,'NOC-Oc-Ca'!B$6:D$990,2,FALSE)</f>
        <v>Other technical trades and related occupations</v>
      </c>
      <c r="G858" s="79"/>
      <c r="H858" s="79"/>
      <c r="I858" s="79"/>
      <c r="J858" s="79"/>
      <c r="K858" s="79"/>
      <c r="L858" s="79"/>
      <c r="M858" s="79"/>
      <c r="N858" s="79"/>
      <c r="O858" s="80"/>
    </row>
    <row r="859" spans="3:15" ht="15.75" customHeight="1" x14ac:dyDescent="0.25">
      <c r="C859" s="55">
        <f>VLOOKUP(D859,'NOC-Oc-Ca'!B$6:D$990,3,FALSE)</f>
        <v>72999</v>
      </c>
      <c r="D859" s="77" t="s">
        <v>1149</v>
      </c>
      <c r="E859" s="77" t="s">
        <v>1046</v>
      </c>
      <c r="F859" s="78" t="str">
        <f>VLOOKUP(D859,'NOC-Oc-Ca'!B$6:D$990,2,FALSE)</f>
        <v>Other technical trades and related occupations</v>
      </c>
      <c r="G859" s="79"/>
      <c r="H859" s="79"/>
      <c r="I859" s="79"/>
      <c r="J859" s="79"/>
      <c r="K859" s="79"/>
      <c r="L859" s="79"/>
      <c r="M859" s="79"/>
      <c r="N859" s="79"/>
      <c r="O859" s="80"/>
    </row>
    <row r="860" spans="3:15" ht="15.75" customHeight="1" x14ac:dyDescent="0.25">
      <c r="C860" s="55">
        <f>VLOOKUP(D860,'NOC-Oc-Ca'!B$6:D$990,3,FALSE)</f>
        <v>94120</v>
      </c>
      <c r="D860" s="77" t="s">
        <v>1150</v>
      </c>
      <c r="E860" s="77" t="s">
        <v>1046</v>
      </c>
      <c r="F860" s="78" t="str">
        <f>VLOOKUP(D860,'NOC-Oc-Ca'!B$6:D$990,2,FALSE)</f>
        <v>Sawmill machine operators</v>
      </c>
      <c r="G860" s="79"/>
      <c r="H860" s="79"/>
      <c r="I860" s="79"/>
      <c r="J860" s="79"/>
      <c r="K860" s="79"/>
      <c r="L860" s="79"/>
      <c r="M860" s="79"/>
      <c r="N860" s="79"/>
      <c r="O860" s="80"/>
    </row>
    <row r="861" spans="3:15" ht="15.75" customHeight="1" x14ac:dyDescent="0.25">
      <c r="C861" s="55">
        <f>VLOOKUP(D861,'NOC-Oc-Ca'!B$6:D$990,3,FALSE)</f>
        <v>94132</v>
      </c>
      <c r="D861" s="77" t="s">
        <v>1151</v>
      </c>
      <c r="E861" s="77" t="s">
        <v>1046</v>
      </c>
      <c r="F861" s="78" t="str">
        <f>VLOOKUP(D861,'NOC-Oc-Ca'!B$6:D$990,2,FALSE)</f>
        <v>Industrial sewing machine operators</v>
      </c>
      <c r="G861" s="79"/>
      <c r="H861" s="79"/>
      <c r="I861" s="79"/>
      <c r="J861" s="79"/>
      <c r="K861" s="79"/>
      <c r="L861" s="79"/>
      <c r="M861" s="79"/>
      <c r="N861" s="79"/>
      <c r="O861" s="80"/>
    </row>
    <row r="862" spans="3:15" ht="15.75" customHeight="1" x14ac:dyDescent="0.25">
      <c r="C862" s="55">
        <f>VLOOKUP(D862,'NOC-Oc-Ca'!B$6:D$990,3,FALSE)</f>
        <v>63220</v>
      </c>
      <c r="D862" s="77" t="s">
        <v>1152</v>
      </c>
      <c r="E862" s="77" t="s">
        <v>1046</v>
      </c>
      <c r="F862" s="78" t="str">
        <f>VLOOKUP(D862,'NOC-Oc-Ca'!B$6:D$990,2,FALSE)</f>
        <v>Shoe repairers and shoemakers</v>
      </c>
      <c r="G862" s="79"/>
      <c r="H862" s="79"/>
      <c r="I862" s="79"/>
      <c r="J862" s="79"/>
      <c r="K862" s="79"/>
      <c r="L862" s="79"/>
      <c r="M862" s="79"/>
      <c r="N862" s="79"/>
      <c r="O862" s="80"/>
    </row>
    <row r="863" spans="3:15" ht="15.75" customHeight="1" x14ac:dyDescent="0.25">
      <c r="C863" s="55">
        <f>VLOOKUP(D863,'NOC-Oc-Ca'!B$6:D$990,3,FALSE)</f>
        <v>84111</v>
      </c>
      <c r="D863" s="77" t="s">
        <v>1153</v>
      </c>
      <c r="E863" s="77" t="s">
        <v>1046</v>
      </c>
      <c r="F863" s="78" t="str">
        <f>VLOOKUP(D863,'NOC-Oc-Ca'!B$6:D$990,2,FALSE)</f>
        <v>Silviculture and forestry workers</v>
      </c>
      <c r="G863" s="79"/>
      <c r="H863" s="79"/>
      <c r="I863" s="79"/>
      <c r="J863" s="79"/>
      <c r="K863" s="79"/>
      <c r="L863" s="79"/>
      <c r="M863" s="79"/>
      <c r="N863" s="79"/>
      <c r="O863" s="80"/>
    </row>
    <row r="864" spans="3:15" ht="15.75" customHeight="1" x14ac:dyDescent="0.25">
      <c r="C864" s="55">
        <f>VLOOKUP(D864,'NOC-Oc-Ca'!B$6:D$990,3,FALSE)</f>
        <v>72421</v>
      </c>
      <c r="D864" s="77" t="s">
        <v>1154</v>
      </c>
      <c r="E864" s="77" t="s">
        <v>1046</v>
      </c>
      <c r="F864" s="78" t="str">
        <f>VLOOKUP(D864,'NOC-Oc-Ca'!B$6:D$990,2,FALSE)</f>
        <v>Appliance servicers and repairers</v>
      </c>
      <c r="G864" s="79"/>
      <c r="H864" s="79"/>
      <c r="I864" s="79"/>
      <c r="J864" s="79"/>
      <c r="K864" s="79"/>
      <c r="L864" s="79"/>
      <c r="M864" s="79"/>
      <c r="N864" s="79"/>
      <c r="O864" s="80"/>
    </row>
    <row r="865" spans="3:15" ht="15.75" customHeight="1" x14ac:dyDescent="0.25">
      <c r="C865" s="55">
        <f>VLOOKUP(D865,'NOC-Oc-Ca'!B$6:D$990,3,FALSE)</f>
        <v>94152</v>
      </c>
      <c r="D865" s="77" t="s">
        <v>1155</v>
      </c>
      <c r="E865" s="77" t="s">
        <v>1046</v>
      </c>
      <c r="F865" s="78" t="str">
        <f>VLOOKUP(D865,'NOC-Oc-Ca'!B$6:D$990,2,FALSE)</f>
        <v>Binding and finishing machine operators</v>
      </c>
      <c r="G865" s="79"/>
      <c r="H865" s="79"/>
      <c r="I865" s="79"/>
      <c r="J865" s="79"/>
      <c r="K865" s="79"/>
      <c r="L865" s="79"/>
      <c r="M865" s="79"/>
      <c r="N865" s="79"/>
      <c r="O865" s="80"/>
    </row>
    <row r="866" spans="3:15" ht="15.75" customHeight="1" x14ac:dyDescent="0.25">
      <c r="C866" s="55">
        <f>VLOOKUP(D866,'NOC-Oc-Ca'!B$6:D$990,3,FALSE)</f>
        <v>94103</v>
      </c>
      <c r="D866" s="77" t="s">
        <v>1156</v>
      </c>
      <c r="E866" s="77" t="s">
        <v>1046</v>
      </c>
      <c r="F866" s="78" t="str">
        <f>VLOOKUP(D866,'NOC-Oc-Ca'!B$6:D$990,2,FALSE)</f>
        <v>Concrete, clay and stone forming operators</v>
      </c>
      <c r="G866" s="79"/>
      <c r="H866" s="79"/>
      <c r="I866" s="79"/>
      <c r="J866" s="79"/>
      <c r="K866" s="79"/>
      <c r="L866" s="79"/>
      <c r="M866" s="79"/>
      <c r="N866" s="79"/>
      <c r="O866" s="80"/>
    </row>
    <row r="867" spans="3:15" ht="15.75" customHeight="1" x14ac:dyDescent="0.25">
      <c r="C867" s="55">
        <f>VLOOKUP(D867,'NOC-Oc-Ca'!B$6:D$990,3,FALSE)</f>
        <v>94130</v>
      </c>
      <c r="D867" s="77" t="s">
        <v>1157</v>
      </c>
      <c r="E867" s="77" t="s">
        <v>1046</v>
      </c>
      <c r="F867" s="78" t="str">
        <f>VLOOKUP(D867,'NOC-Oc-Ca'!B$6:D$990,2,FALSE)</f>
        <v>Textile fibre and yarn, hide and pelt processing machine operators and workers</v>
      </c>
      <c r="G867" s="79"/>
      <c r="H867" s="79"/>
      <c r="I867" s="79"/>
      <c r="J867" s="79"/>
      <c r="K867" s="79"/>
      <c r="L867" s="79"/>
      <c r="M867" s="79"/>
      <c r="N867" s="79"/>
      <c r="O867" s="80"/>
    </row>
    <row r="868" spans="3:15" ht="15.75" customHeight="1" x14ac:dyDescent="0.25">
      <c r="C868" s="55">
        <f>VLOOKUP(D868,'NOC-Oc-Ca'!B$6:D$990,3,FALSE)</f>
        <v>85104</v>
      </c>
      <c r="D868" s="77" t="s">
        <v>1158</v>
      </c>
      <c r="E868" s="77" t="s">
        <v>1046</v>
      </c>
      <c r="F868" s="78" t="str">
        <f>VLOOKUP(D868,'NOC-Oc-Ca'!B$6:D$990,2,FALSE)</f>
        <v>Trappers and hunters</v>
      </c>
      <c r="G868" s="79"/>
      <c r="H868" s="79"/>
      <c r="I868" s="79"/>
      <c r="J868" s="79"/>
      <c r="K868" s="79"/>
      <c r="L868" s="79"/>
      <c r="M868" s="79"/>
      <c r="N868" s="79"/>
      <c r="O868" s="80"/>
    </row>
    <row r="869" spans="3:15" ht="15.75" customHeight="1" x14ac:dyDescent="0.25">
      <c r="C869" s="55">
        <f>VLOOKUP(D869,'NOC-Oc-Ca'!B$6:D$990,3,FALSE)</f>
        <v>72501</v>
      </c>
      <c r="D869" s="77" t="s">
        <v>1159</v>
      </c>
      <c r="E869" s="77" t="s">
        <v>1046</v>
      </c>
      <c r="F869" s="78" t="str">
        <f>VLOOKUP(D869,'NOC-Oc-Ca'!B$6:D$990,2,FALSE)</f>
        <v>Water well drillers</v>
      </c>
      <c r="G869" s="79"/>
      <c r="H869" s="79"/>
      <c r="I869" s="79"/>
      <c r="J869" s="79"/>
      <c r="K869" s="79"/>
      <c r="L869" s="79"/>
      <c r="M869" s="79"/>
      <c r="N869" s="79"/>
      <c r="O869" s="80"/>
    </row>
    <row r="870" spans="3:15" ht="15.75" customHeight="1" x14ac:dyDescent="0.25">
      <c r="C870" s="55">
        <f>VLOOKUP(D870,'NOC-Oc-Ca'!B$6:D$990,3,FALSE)</f>
        <v>94131</v>
      </c>
      <c r="D870" s="77" t="s">
        <v>1160</v>
      </c>
      <c r="E870" s="77" t="s">
        <v>1046</v>
      </c>
      <c r="F870" s="78" t="str">
        <f>VLOOKUP(D870,'NOC-Oc-Ca'!B$6:D$990,2,FALSE)</f>
        <v>Weavers, knitters and other fabric making occupations</v>
      </c>
      <c r="G870" s="79"/>
      <c r="H870" s="79"/>
      <c r="I870" s="79"/>
      <c r="J870" s="79"/>
      <c r="K870" s="79"/>
      <c r="L870" s="79"/>
      <c r="M870" s="79"/>
      <c r="N870" s="79"/>
      <c r="O870" s="80"/>
    </row>
    <row r="871" spans="3:15" ht="15.75" customHeight="1" x14ac:dyDescent="0.25">
      <c r="C871" s="55">
        <f>VLOOKUP(D871,'NOC-Oc-Ca'!B$6:D$990,3,FALSE)</f>
        <v>72106</v>
      </c>
      <c r="D871" s="77" t="s">
        <v>1161</v>
      </c>
      <c r="E871" s="77" t="s">
        <v>1046</v>
      </c>
      <c r="F871" s="78" t="str">
        <f>VLOOKUP(D871,'NOC-Oc-Ca'!B$6:D$990,2,FALSE)</f>
        <v>Welders and related machine operators</v>
      </c>
      <c r="G871" s="79"/>
      <c r="H871" s="79"/>
      <c r="I871" s="79"/>
      <c r="J871" s="79"/>
      <c r="K871" s="79"/>
      <c r="L871" s="79"/>
      <c r="M871" s="79"/>
      <c r="N871" s="79"/>
      <c r="O871" s="80"/>
    </row>
    <row r="872" spans="3:15" ht="15.75" customHeight="1" x14ac:dyDescent="0.25">
      <c r="C872" s="55">
        <f>VLOOKUP(D872,'NOC-Oc-Ca'!B$6:D$990,3,FALSE)</f>
        <v>94124</v>
      </c>
      <c r="D872" s="77" t="s">
        <v>1162</v>
      </c>
      <c r="E872" s="77" t="s">
        <v>1046</v>
      </c>
      <c r="F872" s="78" t="str">
        <f>VLOOKUP(D872,'NOC-Oc-Ca'!B$6:D$990,2,FALSE)</f>
        <v>Woodworking machine operators</v>
      </c>
      <c r="G872" s="79"/>
      <c r="H872" s="79"/>
      <c r="I872" s="79"/>
      <c r="J872" s="79"/>
      <c r="K872" s="79"/>
      <c r="L872" s="79"/>
      <c r="M872" s="79"/>
      <c r="N872" s="79"/>
      <c r="O872" s="80"/>
    </row>
    <row r="873" spans="3:15" ht="15.75" customHeight="1" x14ac:dyDescent="0.25">
      <c r="C873" s="55">
        <f>VLOOKUP(D873,'NOC-Oc-Ca'!B$6:D$990,3,FALSE)</f>
        <v>73310</v>
      </c>
      <c r="D873" s="77" t="s">
        <v>1163</v>
      </c>
      <c r="E873" s="77" t="s">
        <v>1046</v>
      </c>
      <c r="F873" s="78" t="str">
        <f>VLOOKUP(D873,'NOC-Oc-Ca'!B$6:D$990,2,FALSE)</f>
        <v>Railway and yard locomotive engineers</v>
      </c>
      <c r="G873" s="79"/>
      <c r="H873" s="79"/>
      <c r="I873" s="79"/>
      <c r="J873" s="79"/>
      <c r="K873" s="79"/>
      <c r="L873" s="79"/>
      <c r="M873" s="79"/>
      <c r="N873" s="79"/>
      <c r="O873" s="80"/>
    </row>
    <row r="874" spans="3:15" ht="15.75" customHeight="1" x14ac:dyDescent="0.25">
      <c r="C874" s="55">
        <f>VLOOKUP(D874,'NOC-Oc-Ca'!B$6:D$990,3,FALSE)</f>
        <v>83110</v>
      </c>
      <c r="D874" s="77" t="s">
        <v>1164</v>
      </c>
      <c r="E874" s="77" t="s">
        <v>223</v>
      </c>
      <c r="F874" s="78" t="str">
        <f>VLOOKUP(D874,'NOC-Oc-Ca'!B$6:D$990,2,FALSE)</f>
        <v>Logging machinery operators</v>
      </c>
      <c r="G874" s="79"/>
      <c r="H874" s="79"/>
      <c r="I874" s="79"/>
      <c r="J874" s="79"/>
      <c r="K874" s="79"/>
      <c r="L874" s="79"/>
      <c r="M874" s="79"/>
      <c r="N874" s="79"/>
      <c r="O874" s="80"/>
    </row>
    <row r="875" spans="3:15" ht="15.75" customHeight="1" x14ac:dyDescent="0.25">
      <c r="C875" s="55">
        <f>VLOOKUP(D875,'NOC-Oc-Ca'!B$6:D$990,3,FALSE)</f>
        <v>83110</v>
      </c>
      <c r="D875" s="77" t="s">
        <v>1165</v>
      </c>
      <c r="E875" s="77" t="s">
        <v>223</v>
      </c>
      <c r="F875" s="78" t="str">
        <f>VLOOKUP(D875,'NOC-Oc-Ca'!B$6:D$990,2,FALSE)</f>
        <v>Logging machinery operators</v>
      </c>
      <c r="G875" s="79"/>
      <c r="H875" s="79"/>
      <c r="I875" s="79"/>
      <c r="J875" s="79"/>
      <c r="K875" s="79"/>
      <c r="L875" s="79"/>
      <c r="M875" s="79"/>
      <c r="N875" s="79"/>
      <c r="O875" s="80"/>
    </row>
    <row r="876" spans="3:15" ht="15.75" customHeight="1" x14ac:dyDescent="0.25">
      <c r="C876" s="55">
        <f>VLOOKUP(D876,'NOC-Oc-Ca'!B$6:D$990,3,FALSE)</f>
        <v>83110</v>
      </c>
      <c r="D876" s="77" t="s">
        <v>1166</v>
      </c>
      <c r="E876" s="77" t="s">
        <v>223</v>
      </c>
      <c r="F876" s="78" t="str">
        <f>VLOOKUP(D876,'NOC-Oc-Ca'!B$6:D$990,2,FALSE)</f>
        <v>Logging machinery operators</v>
      </c>
      <c r="G876" s="79"/>
      <c r="H876" s="79"/>
      <c r="I876" s="79"/>
      <c r="J876" s="79"/>
      <c r="K876" s="79"/>
      <c r="L876" s="79"/>
      <c r="M876" s="79"/>
      <c r="N876" s="79"/>
      <c r="O876" s="80"/>
    </row>
    <row r="877" spans="3:15" ht="15.75" customHeight="1" x14ac:dyDescent="0.25">
      <c r="C877" s="55">
        <f>VLOOKUP(D877,'NOC-Oc-Ca'!B$6:D$990,3,FALSE)</f>
        <v>92100</v>
      </c>
      <c r="D877" s="77" t="s">
        <v>1167</v>
      </c>
      <c r="E877" s="77" t="s">
        <v>223</v>
      </c>
      <c r="F877" s="78" t="str">
        <f>VLOOKUP(D877,'NOC-Oc-Ca'!B$6:D$990,2,FALSE)</f>
        <v>Power engineers and power systems operators</v>
      </c>
      <c r="G877" s="79"/>
      <c r="H877" s="79"/>
      <c r="I877" s="79"/>
      <c r="J877" s="79"/>
      <c r="K877" s="79"/>
      <c r="L877" s="79"/>
      <c r="M877" s="79"/>
      <c r="N877" s="79"/>
      <c r="O877" s="80"/>
    </row>
    <row r="878" spans="3:15" ht="15.75" customHeight="1" x14ac:dyDescent="0.25">
      <c r="C878" s="55">
        <f>VLOOKUP(D878,'NOC-Oc-Ca'!B$6:D$990,3,FALSE)</f>
        <v>92100</v>
      </c>
      <c r="D878" s="77" t="s">
        <v>1168</v>
      </c>
      <c r="E878" s="77" t="s">
        <v>223</v>
      </c>
      <c r="F878" s="78" t="str">
        <f>VLOOKUP(D878,'NOC-Oc-Ca'!B$6:D$990,2,FALSE)</f>
        <v>Power engineers and power systems operators</v>
      </c>
      <c r="G878" s="79"/>
      <c r="H878" s="79"/>
      <c r="I878" s="79"/>
      <c r="J878" s="79"/>
      <c r="K878" s="79"/>
      <c r="L878" s="79"/>
      <c r="M878" s="79"/>
      <c r="N878" s="79"/>
      <c r="O878" s="80"/>
    </row>
    <row r="879" spans="3:15" ht="15.75" customHeight="1" x14ac:dyDescent="0.25">
      <c r="C879" s="55">
        <f>VLOOKUP(D879,'NOC-Oc-Ca'!B$6:D$990,3,FALSE)</f>
        <v>94112</v>
      </c>
      <c r="D879" s="77" t="s">
        <v>1169</v>
      </c>
      <c r="E879" s="77" t="s">
        <v>223</v>
      </c>
      <c r="F879" s="78" t="str">
        <f>VLOOKUP(D879,'NOC-Oc-Ca'!B$6:D$990,2,FALSE)</f>
        <v>Rubber processing machine operators and related workers</v>
      </c>
      <c r="G879" s="79"/>
      <c r="H879" s="79"/>
      <c r="I879" s="79"/>
      <c r="J879" s="79"/>
      <c r="K879" s="79"/>
      <c r="L879" s="79"/>
      <c r="M879" s="79"/>
      <c r="N879" s="79"/>
      <c r="O879" s="80"/>
    </row>
    <row r="880" spans="3:15" ht="15.75" customHeight="1" x14ac:dyDescent="0.25">
      <c r="C880" s="55">
        <f>VLOOKUP(D880,'NOC-Oc-Ca'!B$6:D$990,3,FALSE)</f>
        <v>22220</v>
      </c>
      <c r="D880" s="77" t="s">
        <v>1170</v>
      </c>
      <c r="E880" s="77" t="s">
        <v>223</v>
      </c>
      <c r="F880" s="78" t="str">
        <f>VLOOKUP(D880,'NOC-Oc-Ca'!B$6:D$990,2,FALSE)</f>
        <v>Computer network and web technicians</v>
      </c>
      <c r="G880" s="79"/>
      <c r="H880" s="79"/>
      <c r="I880" s="79"/>
      <c r="J880" s="79"/>
      <c r="K880" s="79"/>
      <c r="L880" s="79"/>
      <c r="M880" s="79"/>
      <c r="N880" s="79"/>
      <c r="O880" s="80"/>
    </row>
    <row r="881" spans="3:15" ht="15.75" customHeight="1" x14ac:dyDescent="0.25">
      <c r="C881" s="55">
        <f>VLOOKUP(D881,'NOC-Oc-Ca'!B$6:D$990,3,FALSE)</f>
        <v>72404</v>
      </c>
      <c r="D881" s="77" t="s">
        <v>1171</v>
      </c>
      <c r="E881" s="77" t="s">
        <v>185</v>
      </c>
      <c r="F881" s="78" t="str">
        <f>VLOOKUP(D881,'NOC-Oc-Ca'!B$6:D$990,2,FALSE)</f>
        <v>Aircraft mechanics and aircraft inspectors</v>
      </c>
      <c r="G881" s="79"/>
      <c r="H881" s="79"/>
      <c r="I881" s="79"/>
      <c r="J881" s="79"/>
      <c r="K881" s="79"/>
      <c r="L881" s="79"/>
      <c r="M881" s="79"/>
      <c r="N881" s="79"/>
      <c r="O881" s="80"/>
    </row>
    <row r="882" spans="3:15" ht="15.75" customHeight="1" x14ac:dyDescent="0.25">
      <c r="C882" s="55">
        <f>VLOOKUP(D882,'NOC-Oc-Ca'!B$6:D$990,3,FALSE)</f>
        <v>72410</v>
      </c>
      <c r="D882" s="77" t="s">
        <v>1172</v>
      </c>
      <c r="E882" s="77" t="s">
        <v>185</v>
      </c>
      <c r="F882" s="78" t="str">
        <f>VLOOKUP(D882,'NOC-Oc-Ca'!B$6:D$990,2,FALSE)</f>
        <v>Automotive service technicians, truck and bus mechanics and mechanical repairers</v>
      </c>
      <c r="G882" s="79"/>
      <c r="H882" s="79"/>
      <c r="I882" s="79"/>
      <c r="J882" s="79"/>
      <c r="K882" s="79"/>
      <c r="L882" s="79"/>
      <c r="M882" s="79"/>
      <c r="N882" s="79"/>
      <c r="O882" s="80"/>
    </row>
    <row r="883" spans="3:15" ht="15.75" customHeight="1" x14ac:dyDescent="0.25">
      <c r="C883" s="55">
        <f>VLOOKUP(D883,'NOC-Oc-Ca'!B$6:D$990,3,FALSE)</f>
        <v>22100</v>
      </c>
      <c r="D883" s="77" t="s">
        <v>1173</v>
      </c>
      <c r="E883" s="77" t="s">
        <v>185</v>
      </c>
      <c r="F883" s="78" t="str">
        <f>VLOOKUP(D883,'NOC-Oc-Ca'!B$6:D$990,2,FALSE)</f>
        <v>Chemical technologists and technicians</v>
      </c>
      <c r="G883" s="79"/>
      <c r="H883" s="79"/>
      <c r="I883" s="79"/>
      <c r="J883" s="79"/>
      <c r="K883" s="79"/>
      <c r="L883" s="79"/>
      <c r="M883" s="79"/>
      <c r="N883" s="79"/>
      <c r="O883" s="80"/>
    </row>
    <row r="884" spans="3:15" ht="15.75" customHeight="1" x14ac:dyDescent="0.25">
      <c r="C884" s="55">
        <f>VLOOKUP(D884,'NOC-Oc-Ca'!B$6:D$990,3,FALSE)</f>
        <v>72999</v>
      </c>
      <c r="D884" s="77" t="s">
        <v>1174</v>
      </c>
      <c r="E884" s="77" t="s">
        <v>185</v>
      </c>
      <c r="F884" s="78" t="str">
        <f>VLOOKUP(D884,'NOC-Oc-Ca'!B$6:D$990,2,FALSE)</f>
        <v>Other technical trades and related occupations</v>
      </c>
      <c r="G884" s="79"/>
      <c r="H884" s="79"/>
      <c r="I884" s="79"/>
      <c r="J884" s="79"/>
      <c r="K884" s="79"/>
      <c r="L884" s="79"/>
      <c r="M884" s="79"/>
      <c r="N884" s="79"/>
      <c r="O884" s="80"/>
    </row>
    <row r="885" spans="3:15" ht="15.75" customHeight="1" x14ac:dyDescent="0.25">
      <c r="C885" s="55">
        <f>VLOOKUP(D885,'NOC-Oc-Ca'!B$6:D$990,3,FALSE)</f>
        <v>72400</v>
      </c>
      <c r="D885" s="77" t="s">
        <v>1175</v>
      </c>
      <c r="E885" s="77" t="s">
        <v>185</v>
      </c>
      <c r="F885" s="78" t="str">
        <f>VLOOKUP(D885,'NOC-Oc-Ca'!B$6:D$990,2,FALSE)</f>
        <v>Construction millwrights and industrial mechanics</v>
      </c>
      <c r="G885" s="79"/>
      <c r="H885" s="79"/>
      <c r="I885" s="79"/>
      <c r="J885" s="79"/>
      <c r="K885" s="79"/>
      <c r="L885" s="79"/>
      <c r="M885" s="79"/>
      <c r="N885" s="79"/>
      <c r="O885" s="80"/>
    </row>
    <row r="886" spans="3:15" ht="15.75" customHeight="1" x14ac:dyDescent="0.25">
      <c r="C886" s="55">
        <f>VLOOKUP(D886,'NOC-Oc-Ca'!B$6:D$990,3,FALSE)</f>
        <v>32129</v>
      </c>
      <c r="D886" s="77" t="s">
        <v>1176</v>
      </c>
      <c r="E886" s="77" t="s">
        <v>185</v>
      </c>
      <c r="F886" s="78" t="str">
        <f>VLOOKUP(D886,'NOC-Oc-Ca'!B$6:D$990,2,FALSE)</f>
        <v>Other medical technologists and technicians</v>
      </c>
      <c r="G886" s="79"/>
      <c r="H886" s="79"/>
      <c r="I886" s="79"/>
      <c r="J886" s="79"/>
      <c r="K886" s="79"/>
      <c r="L886" s="79"/>
      <c r="M886" s="79"/>
      <c r="N886" s="79"/>
      <c r="O886" s="80"/>
    </row>
    <row r="887" spans="3:15" ht="15.75" customHeight="1" x14ac:dyDescent="0.25">
      <c r="C887" s="55">
        <f>VLOOKUP(D887,'NOC-Oc-Ca'!B$6:D$990,3,FALSE)</f>
        <v>64200</v>
      </c>
      <c r="D887" s="77" t="s">
        <v>1177</v>
      </c>
      <c r="E887" s="77" t="s">
        <v>185</v>
      </c>
      <c r="F887" s="78" t="str">
        <f>VLOOKUP(D887,'NOC-Oc-Ca'!B$6:D$990,2,FALSE)</f>
        <v>Tailors, dressmakers, furriers and milliners</v>
      </c>
      <c r="G887" s="79"/>
      <c r="H887" s="79"/>
      <c r="I887" s="79"/>
      <c r="J887" s="79"/>
      <c r="K887" s="79"/>
      <c r="L887" s="79"/>
      <c r="M887" s="79"/>
      <c r="N887" s="79"/>
      <c r="O887" s="80"/>
    </row>
    <row r="888" spans="3:15" ht="15.75" customHeight="1" x14ac:dyDescent="0.25">
      <c r="C888" s="55">
        <f>VLOOKUP(D888,'NOC-Oc-Ca'!B$6:D$990,3,FALSE)</f>
        <v>22310</v>
      </c>
      <c r="D888" s="77" t="s">
        <v>1178</v>
      </c>
      <c r="E888" s="77" t="s">
        <v>185</v>
      </c>
      <c r="F888" s="78" t="str">
        <f>VLOOKUP(D888,'NOC-Oc-Ca'!B$6:D$990,2,FALSE)</f>
        <v>Electrical and electronics engineering technologists and technicians</v>
      </c>
      <c r="G888" s="79"/>
      <c r="H888" s="79"/>
      <c r="I888" s="79"/>
      <c r="J888" s="79"/>
      <c r="K888" s="79"/>
      <c r="L888" s="79"/>
      <c r="M888" s="79"/>
      <c r="N888" s="79"/>
      <c r="O888" s="80"/>
    </row>
    <row r="889" spans="3:15" ht="15.75" customHeight="1" x14ac:dyDescent="0.25">
      <c r="C889" s="55">
        <f>VLOOKUP(D889,'NOC-Oc-Ca'!B$6:D$990,3,FALSE)</f>
        <v>22311</v>
      </c>
      <c r="D889" s="77" t="s">
        <v>1179</v>
      </c>
      <c r="E889" s="77" t="s">
        <v>185</v>
      </c>
      <c r="F889" s="78" t="str">
        <f>VLOOKUP(D889,'NOC-Oc-Ca'!B$6:D$990,2,FALSE)</f>
        <v>Electronic service technicians (household and business equipment)</v>
      </c>
      <c r="G889" s="79"/>
      <c r="H889" s="79"/>
      <c r="I889" s="79"/>
      <c r="J889" s="79"/>
      <c r="K889" s="79"/>
      <c r="L889" s="79"/>
      <c r="M889" s="79"/>
      <c r="N889" s="79"/>
      <c r="O889" s="80"/>
    </row>
    <row r="890" spans="3:15" ht="15.75" customHeight="1" x14ac:dyDescent="0.25">
      <c r="C890" s="55">
        <f>VLOOKUP(D890,'NOC-Oc-Ca'!B$6:D$990,3,FALSE)</f>
        <v>72601</v>
      </c>
      <c r="D890" s="77" t="s">
        <v>1180</v>
      </c>
      <c r="E890" s="77" t="s">
        <v>185</v>
      </c>
      <c r="F890" s="78" t="str">
        <f>VLOOKUP(D890,'NOC-Oc-Ca'!B$6:D$990,2,FALSE)</f>
        <v>Air traffic controllers and related occupations</v>
      </c>
      <c r="G890" s="79"/>
      <c r="H890" s="79"/>
      <c r="I890" s="79"/>
      <c r="J890" s="79"/>
      <c r="K890" s="79"/>
      <c r="L890" s="79"/>
      <c r="M890" s="79"/>
      <c r="N890" s="79"/>
      <c r="O890" s="80"/>
    </row>
    <row r="891" spans="3:15" ht="15.75" customHeight="1" x14ac:dyDescent="0.25">
      <c r="C891" s="55">
        <f>VLOOKUP(D891,'NOC-Oc-Ca'!B$6:D$990,3,FALSE)</f>
        <v>64200</v>
      </c>
      <c r="D891" s="77" t="s">
        <v>1181</v>
      </c>
      <c r="E891" s="77" t="s">
        <v>185</v>
      </c>
      <c r="F891" s="78" t="str">
        <f>VLOOKUP(D891,'NOC-Oc-Ca'!B$6:D$990,2,FALSE)</f>
        <v>Tailors, dressmakers, furriers and milliners</v>
      </c>
      <c r="G891" s="79"/>
      <c r="H891" s="79"/>
      <c r="I891" s="79"/>
      <c r="J891" s="79"/>
      <c r="K891" s="79"/>
      <c r="L891" s="79"/>
      <c r="M891" s="79"/>
      <c r="N891" s="79"/>
      <c r="O891" s="80"/>
    </row>
    <row r="892" spans="3:15" ht="15.75" customHeight="1" x14ac:dyDescent="0.25">
      <c r="C892" s="55">
        <f>VLOOKUP(D892,'NOC-Oc-Ca'!B$6:D$990,3,FALSE)</f>
        <v>22214</v>
      </c>
      <c r="D892" s="77" t="s">
        <v>1182</v>
      </c>
      <c r="E892" s="77" t="s">
        <v>185</v>
      </c>
      <c r="F892" s="78" t="str">
        <f>VLOOKUP(D892,'NOC-Oc-Ca'!B$6:D$990,2,FALSE)</f>
        <v>Technical occupations in geomatics and meteorology</v>
      </c>
      <c r="G892" s="79"/>
      <c r="H892" s="79"/>
      <c r="I892" s="79"/>
      <c r="J892" s="79"/>
      <c r="K892" s="79"/>
      <c r="L892" s="79"/>
      <c r="M892" s="79"/>
      <c r="N892" s="79"/>
      <c r="O892" s="80"/>
    </row>
    <row r="893" spans="3:15" ht="15.75" customHeight="1" x14ac:dyDescent="0.25">
      <c r="C893" s="55">
        <f>VLOOKUP(D893,'NOC-Oc-Ca'!B$6:D$990,3,FALSE)</f>
        <v>72999</v>
      </c>
      <c r="D893" s="77" t="s">
        <v>1183</v>
      </c>
      <c r="E893" s="77" t="s">
        <v>185</v>
      </c>
      <c r="F893" s="78" t="str">
        <f>VLOOKUP(D893,'NOC-Oc-Ca'!B$6:D$990,2,FALSE)</f>
        <v>Other technical trades and related occupations</v>
      </c>
      <c r="G893" s="79"/>
      <c r="H893" s="79"/>
      <c r="I893" s="79"/>
      <c r="J893" s="79"/>
      <c r="K893" s="79"/>
      <c r="L893" s="79"/>
      <c r="M893" s="79"/>
      <c r="N893" s="79"/>
      <c r="O893" s="80"/>
    </row>
    <row r="894" spans="3:15" ht="15.75" customHeight="1" x14ac:dyDescent="0.25">
      <c r="C894" s="55">
        <f>VLOOKUP(D894,'NOC-Oc-Ca'!B$6:D$990,3,FALSE)</f>
        <v>22312</v>
      </c>
      <c r="D894" s="77" t="s">
        <v>1184</v>
      </c>
      <c r="E894" s="77" t="s">
        <v>185</v>
      </c>
      <c r="F894" s="78" t="str">
        <f>VLOOKUP(D894,'NOC-Oc-Ca'!B$6:D$990,2,FALSE)</f>
        <v>Industrial instrument technicians and mechanics</v>
      </c>
      <c r="G894" s="79"/>
      <c r="H894" s="79"/>
      <c r="I894" s="79"/>
      <c r="J894" s="79"/>
      <c r="K894" s="79"/>
      <c r="L894" s="79"/>
      <c r="M894" s="79"/>
      <c r="N894" s="79"/>
      <c r="O894" s="80"/>
    </row>
    <row r="895" spans="3:15" ht="15.75" customHeight="1" x14ac:dyDescent="0.25">
      <c r="C895" s="55">
        <f>VLOOKUP(D895,'NOC-Oc-Ca'!B$6:D$990,3,FALSE)</f>
        <v>62202</v>
      </c>
      <c r="D895" s="77" t="s">
        <v>1185</v>
      </c>
      <c r="E895" s="77" t="s">
        <v>185</v>
      </c>
      <c r="F895" s="78" t="str">
        <f>VLOOKUP(D895,'NOC-Oc-Ca'!B$6:D$990,2,FALSE)</f>
        <v>Jewellers, jewellery and watch repairers and related occupations</v>
      </c>
      <c r="G895" s="79"/>
      <c r="H895" s="79"/>
      <c r="I895" s="79"/>
      <c r="J895" s="79"/>
      <c r="K895" s="79"/>
      <c r="L895" s="79"/>
      <c r="M895" s="79"/>
      <c r="N895" s="79"/>
      <c r="O895" s="80"/>
    </row>
    <row r="896" spans="3:15" ht="15.75" customHeight="1" x14ac:dyDescent="0.25">
      <c r="C896" s="55">
        <f>VLOOKUP(D896,'NOC-Oc-Ca'!B$6:D$990,3,FALSE)</f>
        <v>22213</v>
      </c>
      <c r="D896" s="77" t="s">
        <v>1186</v>
      </c>
      <c r="E896" s="77" t="s">
        <v>185</v>
      </c>
      <c r="F896" s="78" t="str">
        <f>VLOOKUP(D896,'NOC-Oc-Ca'!B$6:D$990,2,FALSE)</f>
        <v>Land survey technologists and technicians</v>
      </c>
      <c r="G896" s="79"/>
      <c r="H896" s="79"/>
      <c r="I896" s="79"/>
      <c r="J896" s="79"/>
      <c r="K896" s="79"/>
      <c r="L896" s="79"/>
      <c r="M896" s="79"/>
      <c r="N896" s="79"/>
      <c r="O896" s="80"/>
    </row>
    <row r="897" spans="3:15" ht="15.75" customHeight="1" x14ac:dyDescent="0.25">
      <c r="C897" s="55">
        <f>VLOOKUP(D897,'NOC-Oc-Ca'!B$6:D$990,3,FALSE)</f>
        <v>72100</v>
      </c>
      <c r="D897" s="77" t="s">
        <v>1187</v>
      </c>
      <c r="E897" s="77" t="s">
        <v>185</v>
      </c>
      <c r="F897" s="78" t="str">
        <f>VLOOKUP(D897,'NOC-Oc-Ca'!B$6:D$990,2,FALSE)</f>
        <v>Machinists and machining and tooling inspectors</v>
      </c>
      <c r="G897" s="79"/>
      <c r="H897" s="79"/>
      <c r="I897" s="79"/>
      <c r="J897" s="79"/>
      <c r="K897" s="79"/>
      <c r="L897" s="79"/>
      <c r="M897" s="79"/>
      <c r="N897" s="79"/>
      <c r="O897" s="80"/>
    </row>
    <row r="898" spans="3:15" ht="15.75" customHeight="1" x14ac:dyDescent="0.25">
      <c r="C898" s="55">
        <f>VLOOKUP(D898,'NOC-Oc-Ca'!B$6:D$990,3,FALSE)</f>
        <v>22301</v>
      </c>
      <c r="D898" s="77" t="s">
        <v>1188</v>
      </c>
      <c r="E898" s="77" t="s">
        <v>185</v>
      </c>
      <c r="F898" s="78" t="str">
        <f>VLOOKUP(D898,'NOC-Oc-Ca'!B$6:D$990,2,FALSE)</f>
        <v>Mechanical engineering technologists and technicians</v>
      </c>
      <c r="G898" s="79"/>
      <c r="H898" s="79"/>
      <c r="I898" s="79"/>
      <c r="J898" s="79"/>
      <c r="K898" s="79"/>
      <c r="L898" s="79"/>
      <c r="M898" s="79"/>
      <c r="N898" s="79"/>
      <c r="O898" s="80"/>
    </row>
    <row r="899" spans="3:15" ht="15.75" customHeight="1" x14ac:dyDescent="0.25">
      <c r="C899" s="55">
        <f>VLOOKUP(D899,'NOC-Oc-Ca'!B$6:D$990,3,FALSE)</f>
        <v>72101</v>
      </c>
      <c r="D899" s="77" t="s">
        <v>1189</v>
      </c>
      <c r="E899" s="77" t="s">
        <v>185</v>
      </c>
      <c r="F899" s="78" t="str">
        <f>VLOOKUP(D899,'NOC-Oc-Ca'!B$6:D$990,2,FALSE)</f>
        <v>Tool and die makers</v>
      </c>
      <c r="G899" s="79"/>
      <c r="H899" s="79"/>
      <c r="I899" s="79"/>
      <c r="J899" s="79"/>
      <c r="K899" s="79"/>
      <c r="L899" s="79"/>
      <c r="M899" s="79"/>
      <c r="N899" s="79"/>
      <c r="O899" s="80"/>
    </row>
    <row r="900" spans="3:15" ht="15.75" customHeight="1" x14ac:dyDescent="0.25">
      <c r="C900" s="55">
        <f>VLOOKUP(D900,'NOC-Oc-Ca'!B$6:D$990,3,FALSE)</f>
        <v>51101</v>
      </c>
      <c r="D900" s="77" t="s">
        <v>1190</v>
      </c>
      <c r="E900" s="77" t="s">
        <v>224</v>
      </c>
      <c r="F900" s="78" t="str">
        <f>VLOOKUP(D900,'NOC-Oc-Ca'!B$6:D$990,2,FALSE)</f>
        <v>Conservators and curators</v>
      </c>
      <c r="G900" s="79"/>
      <c r="H900" s="79"/>
      <c r="I900" s="79"/>
      <c r="J900" s="79"/>
      <c r="K900" s="79"/>
      <c r="L900" s="79"/>
      <c r="M900" s="79"/>
      <c r="N900" s="79"/>
      <c r="O900" s="80"/>
    </row>
    <row r="901" spans="3:15" ht="15.75" customHeight="1" x14ac:dyDescent="0.25">
      <c r="C901" s="55">
        <f>VLOOKUP(D901,'NOC-Oc-Ca'!B$6:D$990,3,FALSE)</f>
        <v>62200</v>
      </c>
      <c r="D901" s="77" t="s">
        <v>1191</v>
      </c>
      <c r="E901" s="77" t="s">
        <v>224</v>
      </c>
      <c r="F901" s="78" t="str">
        <f>VLOOKUP(D901,'NOC-Oc-Ca'!B$6:D$990,2,FALSE)</f>
        <v>Chefs</v>
      </c>
      <c r="G901" s="79"/>
      <c r="H901" s="79"/>
      <c r="I901" s="79"/>
      <c r="J901" s="79"/>
      <c r="K901" s="79"/>
      <c r="L901" s="79"/>
      <c r="M901" s="79"/>
      <c r="N901" s="79"/>
      <c r="O901" s="80"/>
    </row>
    <row r="902" spans="3:15" ht="15.75" customHeight="1" x14ac:dyDescent="0.25">
      <c r="C902" s="55">
        <f>VLOOKUP(D902,'NOC-Oc-Ca'!B$6:D$990,3,FALSE)</f>
        <v>22112</v>
      </c>
      <c r="D902" s="77" t="s">
        <v>1192</v>
      </c>
      <c r="E902" s="77" t="s">
        <v>224</v>
      </c>
      <c r="F902" s="78" t="str">
        <f>VLOOKUP(D902,'NOC-Oc-Ca'!B$6:D$990,2,FALSE)</f>
        <v>Forestry technologists and technicians</v>
      </c>
      <c r="G902" s="79"/>
      <c r="H902" s="79"/>
      <c r="I902" s="79"/>
      <c r="J902" s="79"/>
      <c r="K902" s="79"/>
      <c r="L902" s="79"/>
      <c r="M902" s="79"/>
      <c r="N902" s="79"/>
      <c r="O902" s="80"/>
    </row>
    <row r="903" spans="3:15" ht="15.75" customHeight="1" x14ac:dyDescent="0.25">
      <c r="C903" s="55">
        <f>VLOOKUP(D903,'NOC-Oc-Ca'!B$6:D$990,3,FALSE)</f>
        <v>41100</v>
      </c>
      <c r="D903" s="77" t="s">
        <v>1193</v>
      </c>
      <c r="E903" s="77" t="s">
        <v>224</v>
      </c>
      <c r="F903" s="78" t="str">
        <f>VLOOKUP(D903,'NOC-Oc-Ca'!B$6:D$990,2,FALSE)</f>
        <v>Judges</v>
      </c>
      <c r="G903" s="79"/>
      <c r="H903" s="79"/>
      <c r="I903" s="79"/>
      <c r="J903" s="79"/>
      <c r="K903" s="79"/>
      <c r="L903" s="79"/>
      <c r="M903" s="79"/>
      <c r="N903" s="79"/>
      <c r="O903" s="80"/>
    </row>
    <row r="904" spans="3:15" ht="15.75" customHeight="1" x14ac:dyDescent="0.25">
      <c r="C904" s="55">
        <f>VLOOKUP(D904,'NOC-Oc-Ca'!B$6:D$990,3,FALSE)</f>
        <v>50010</v>
      </c>
      <c r="D904" s="77" t="s">
        <v>1194</v>
      </c>
      <c r="E904" s="77" t="s">
        <v>224</v>
      </c>
      <c r="F904" s="78" t="str">
        <f>VLOOKUP(D904,'NOC-Oc-Ca'!B$6:D$990,2,FALSE)</f>
        <v>Library, archive, museum and art gallery managers</v>
      </c>
      <c r="G904" s="79"/>
      <c r="H904" s="79"/>
      <c r="I904" s="79"/>
      <c r="J904" s="79"/>
      <c r="K904" s="79"/>
      <c r="L904" s="79"/>
      <c r="M904" s="79"/>
      <c r="N904" s="79"/>
      <c r="O904" s="80"/>
    </row>
    <row r="905" spans="3:15" ht="15.75" customHeight="1" x14ac:dyDescent="0.25">
      <c r="C905" s="55">
        <f>VLOOKUP(D905,'NOC-Oc-Ca'!B$6:D$990,3,FALSE)</f>
        <v>30010</v>
      </c>
      <c r="D905" s="77" t="s">
        <v>1195</v>
      </c>
      <c r="E905" s="77" t="s">
        <v>224</v>
      </c>
      <c r="F905" s="78" t="str">
        <f>VLOOKUP(D905,'NOC-Oc-Ca'!B$6:D$990,2,FALSE)</f>
        <v>Managers in health care</v>
      </c>
      <c r="G905" s="79"/>
      <c r="H905" s="79"/>
      <c r="I905" s="79"/>
      <c r="J905" s="79"/>
      <c r="K905" s="79"/>
      <c r="L905" s="79"/>
      <c r="M905" s="79"/>
      <c r="N905" s="79"/>
      <c r="O905" s="80"/>
    </row>
    <row r="906" spans="3:15" ht="15.75" customHeight="1" x14ac:dyDescent="0.25">
      <c r="C906" s="55">
        <f>VLOOKUP(D906,'NOC-Oc-Ca'!B$6:D$990,3,FALSE)</f>
        <v>50012</v>
      </c>
      <c r="D906" s="77" t="s">
        <v>1196</v>
      </c>
      <c r="E906" s="77" t="s">
        <v>224</v>
      </c>
      <c r="F906" s="78" t="str">
        <f>VLOOKUP(D906,'NOC-Oc-Ca'!B$6:D$990,2,FALSE)</f>
        <v>Recreation, sports and fitness program and service directors</v>
      </c>
      <c r="G906" s="79"/>
      <c r="H906" s="79"/>
      <c r="I906" s="79"/>
      <c r="J906" s="79"/>
      <c r="K906" s="79"/>
      <c r="L906" s="79"/>
      <c r="M906" s="79"/>
      <c r="N906" s="79"/>
      <c r="O906" s="80"/>
    </row>
    <row r="907" spans="3:15" ht="15.75" customHeight="1" x14ac:dyDescent="0.25">
      <c r="C907" s="55">
        <f>VLOOKUP(D907,'NOC-Oc-Ca'!B$6:D$990,3,FALSE)</f>
        <v>53121</v>
      </c>
      <c r="D907" s="77" t="s">
        <v>1197</v>
      </c>
      <c r="E907" s="77" t="s">
        <v>232</v>
      </c>
      <c r="F907" s="78" t="str">
        <f>VLOOKUP(D907,'NOC-Oc-Ca'!B$6:D$990,2,FALSE)</f>
        <v>Actors, comedians and circus performers</v>
      </c>
      <c r="G907" s="79"/>
      <c r="H907" s="79"/>
      <c r="I907" s="79"/>
      <c r="J907" s="79"/>
      <c r="K907" s="79"/>
      <c r="L907" s="79"/>
      <c r="M907" s="79"/>
      <c r="N907" s="79"/>
      <c r="O907" s="80"/>
    </row>
    <row r="908" spans="3:15" ht="15.75" customHeight="1" x14ac:dyDescent="0.25">
      <c r="C908" s="55">
        <f>VLOOKUP(D908,'NOC-Oc-Ca'!B$6:D$990,3,FALSE)</f>
        <v>53120</v>
      </c>
      <c r="D908" s="77" t="s">
        <v>1198</v>
      </c>
      <c r="E908" s="77" t="s">
        <v>232</v>
      </c>
      <c r="F908" s="78" t="str">
        <f>VLOOKUP(D908,'NOC-Oc-Ca'!B$6:D$990,2,FALSE)</f>
        <v>Dancers</v>
      </c>
      <c r="G908" s="79"/>
      <c r="H908" s="79"/>
      <c r="I908" s="79"/>
      <c r="J908" s="79"/>
      <c r="K908" s="79"/>
      <c r="L908" s="79"/>
      <c r="M908" s="79"/>
      <c r="N908" s="79"/>
      <c r="O908" s="80"/>
    </row>
    <row r="909" spans="3:15" ht="15.75" customHeight="1" x14ac:dyDescent="0.25">
      <c r="C909" s="55">
        <f>VLOOKUP(D909,'NOC-Oc-Ca'!B$6:D$990,3,FALSE)</f>
        <v>82030</v>
      </c>
      <c r="D909" s="77" t="s">
        <v>1199</v>
      </c>
      <c r="E909" s="77" t="s">
        <v>232</v>
      </c>
      <c r="F909" s="78" t="str">
        <f>VLOOKUP(D909,'NOC-Oc-Ca'!B$6:D$990,2,FALSE)</f>
        <v>Agricultural service contractors and farm supervisors</v>
      </c>
      <c r="G909" s="79"/>
      <c r="H909" s="79"/>
      <c r="I909" s="79"/>
      <c r="J909" s="79"/>
      <c r="K909" s="79"/>
      <c r="L909" s="79"/>
      <c r="M909" s="79"/>
      <c r="N909" s="79"/>
      <c r="O909" s="80"/>
    </row>
    <row r="910" spans="3:15" ht="15.75" customHeight="1" x14ac:dyDescent="0.25">
      <c r="C910" s="55">
        <f>VLOOKUP(D910,'NOC-Oc-Ca'!B$6:D$990,3,FALSE)</f>
        <v>50011</v>
      </c>
      <c r="D910" s="77" t="s">
        <v>1200</v>
      </c>
      <c r="E910" s="77" t="s">
        <v>232</v>
      </c>
      <c r="F910" s="78" t="str">
        <f>VLOOKUP(D910,'NOC-Oc-Ca'!B$6:D$990,2,FALSE)</f>
        <v>Managers - publishing, motion pictures, broadcasting and performing arts</v>
      </c>
      <c r="G910" s="79"/>
      <c r="H910" s="79"/>
      <c r="I910" s="79"/>
      <c r="J910" s="79"/>
      <c r="K910" s="79"/>
      <c r="L910" s="79"/>
      <c r="M910" s="79"/>
      <c r="N910" s="79"/>
      <c r="O910" s="80"/>
    </row>
    <row r="911" spans="3:15" ht="15.75" customHeight="1" x14ac:dyDescent="0.25">
      <c r="C911" s="55">
        <f>VLOOKUP(D911,'NOC-Oc-Ca'!B$6:D$990,3,FALSE)</f>
        <v>60020</v>
      </c>
      <c r="D911" s="77" t="s">
        <v>1201</v>
      </c>
      <c r="E911" s="77" t="s">
        <v>232</v>
      </c>
      <c r="F911" s="78" t="str">
        <f>VLOOKUP(D911,'NOC-Oc-Ca'!B$6:D$990,2,FALSE)</f>
        <v>Retail and wholesale trade managers</v>
      </c>
      <c r="G911" s="79"/>
      <c r="H911" s="79"/>
      <c r="I911" s="79"/>
      <c r="J911" s="79"/>
      <c r="K911" s="79"/>
      <c r="L911" s="79"/>
      <c r="M911" s="79"/>
      <c r="N911" s="79"/>
      <c r="O911" s="80"/>
    </row>
    <row r="912" spans="3:15" ht="15.75" customHeight="1" x14ac:dyDescent="0.25">
      <c r="C912" s="55">
        <f>VLOOKUP(D912,'NOC-Oc-Ca'!B$6:D$990,3,FALSE)</f>
        <v>51122</v>
      </c>
      <c r="D912" s="77" t="s">
        <v>1202</v>
      </c>
      <c r="E912" s="77" t="s">
        <v>232</v>
      </c>
      <c r="F912" s="78" t="str">
        <f>VLOOKUP(D912,'NOC-Oc-Ca'!B$6:D$990,2,FALSE)</f>
        <v>Musicians and singers</v>
      </c>
      <c r="G912" s="79"/>
      <c r="H912" s="79"/>
      <c r="I912" s="79"/>
      <c r="J912" s="79"/>
      <c r="K912" s="79"/>
      <c r="L912" s="79"/>
      <c r="M912" s="79"/>
      <c r="N912" s="79"/>
      <c r="O912" s="80"/>
    </row>
    <row r="913" spans="3:15" ht="15.75" customHeight="1" x14ac:dyDescent="0.25">
      <c r="C913" s="55">
        <f>VLOOKUP(D913,'NOC-Oc-Ca'!B$6:D$990,3,FALSE)</f>
        <v>51121</v>
      </c>
      <c r="D913" s="77" t="s">
        <v>1203</v>
      </c>
      <c r="E913" s="77" t="s">
        <v>203</v>
      </c>
      <c r="F913" s="78" t="str">
        <f>VLOOKUP(D913,'NOC-Oc-Ca'!B$6:D$990,2,FALSE)</f>
        <v>Conductors, composers and arrangers</v>
      </c>
      <c r="G913" s="79"/>
      <c r="H913" s="79"/>
      <c r="I913" s="79"/>
      <c r="J913" s="79"/>
      <c r="K913" s="79"/>
      <c r="L913" s="79"/>
      <c r="M913" s="79"/>
      <c r="N913" s="79"/>
      <c r="O913" s="80"/>
    </row>
    <row r="914" spans="3:15" ht="15.75" customHeight="1" x14ac:dyDescent="0.25">
      <c r="C914" s="55">
        <f>VLOOKUP(D914,'NOC-Oc-Ca'!B$6:D$990,3,FALSE)</f>
        <v>90011</v>
      </c>
      <c r="D914" s="77" t="s">
        <v>1204</v>
      </c>
      <c r="E914" s="77" t="s">
        <v>203</v>
      </c>
      <c r="F914" s="78" t="str">
        <f>VLOOKUP(D914,'NOC-Oc-Ca'!B$6:D$990,2,FALSE)</f>
        <v>Utilities managers</v>
      </c>
      <c r="G914" s="79"/>
      <c r="H914" s="79"/>
      <c r="I914" s="79"/>
      <c r="J914" s="79"/>
      <c r="K914" s="79"/>
      <c r="L914" s="79"/>
      <c r="M914" s="79"/>
      <c r="N914" s="79"/>
      <c r="O914" s="80"/>
    </row>
    <row r="915" spans="3:15" ht="15.75" customHeight="1" x14ac:dyDescent="0.25">
      <c r="C915" s="55">
        <f>VLOOKUP(D915,'NOC-Oc-Ca'!B$6:D$990,3,FALSE)</f>
        <v>40011</v>
      </c>
      <c r="D915" s="77" t="s">
        <v>1205</v>
      </c>
      <c r="E915" s="77" t="s">
        <v>203</v>
      </c>
      <c r="F915" s="78" t="str">
        <f>VLOOKUP(D915,'NOC-Oc-Ca'!B$6:D$990,2,FALSE)</f>
        <v>Government managers - economic analysis, policy development and program administration</v>
      </c>
      <c r="G915" s="79"/>
      <c r="H915" s="79"/>
      <c r="I915" s="79"/>
      <c r="J915" s="79"/>
      <c r="K915" s="79"/>
      <c r="L915" s="79"/>
      <c r="M915" s="79"/>
      <c r="N915" s="79"/>
      <c r="O915" s="80"/>
    </row>
    <row r="916" spans="3:15" ht="15.75" customHeight="1" x14ac:dyDescent="0.25">
      <c r="C916" s="55">
        <f>VLOOKUP(D916,'NOC-Oc-Ca'!B$6:D$990,3,FALSE)</f>
        <v>40012</v>
      </c>
      <c r="D916" s="77" t="s">
        <v>1206</v>
      </c>
      <c r="E916" s="77" t="s">
        <v>203</v>
      </c>
      <c r="F916" s="78" t="str">
        <f>VLOOKUP(D916,'NOC-Oc-Ca'!B$6:D$990,2,FALSE)</f>
        <v>Government managers - education policy development and program administration</v>
      </c>
      <c r="G916" s="79"/>
      <c r="H916" s="79"/>
      <c r="I916" s="79"/>
      <c r="J916" s="79"/>
      <c r="K916" s="79"/>
      <c r="L916" s="79"/>
      <c r="M916" s="79"/>
      <c r="N916" s="79"/>
      <c r="O916" s="80"/>
    </row>
    <row r="917" spans="3:15" ht="15.75" customHeight="1" x14ac:dyDescent="0.25">
      <c r="C917" s="55">
        <f>VLOOKUP(D917,'NOC-Oc-Ca'!B$6:D$990,3,FALSE)</f>
        <v>40010</v>
      </c>
      <c r="D917" s="77" t="s">
        <v>1207</v>
      </c>
      <c r="E917" s="77" t="s">
        <v>203</v>
      </c>
      <c r="F917" s="78" t="str">
        <f>VLOOKUP(D917,'NOC-Oc-Ca'!B$6:D$990,2,FALSE)</f>
        <v>Government managers - health and social policy development and program administration</v>
      </c>
      <c r="G917" s="79"/>
      <c r="H917" s="79"/>
      <c r="I917" s="79"/>
      <c r="J917" s="79"/>
      <c r="K917" s="79"/>
      <c r="L917" s="79"/>
      <c r="M917" s="79"/>
      <c r="N917" s="79"/>
      <c r="O917" s="80"/>
    </row>
    <row r="918" spans="3:15" ht="15.75" customHeight="1" x14ac:dyDescent="0.25">
      <c r="C918" s="55">
        <f>VLOOKUP(D918,'NOC-Oc-Ca'!B$6:D$990,3,FALSE)</f>
        <v>90010</v>
      </c>
      <c r="D918" s="77" t="s">
        <v>1208</v>
      </c>
      <c r="E918" s="77" t="s">
        <v>203</v>
      </c>
      <c r="F918" s="78" t="str">
        <f>VLOOKUP(D918,'NOC-Oc-Ca'!B$6:D$990,2,FALSE)</f>
        <v>Manufacturing managers</v>
      </c>
      <c r="G918" s="79"/>
      <c r="H918" s="79"/>
      <c r="I918" s="79"/>
      <c r="J918" s="79"/>
      <c r="K918" s="79"/>
      <c r="L918" s="79"/>
      <c r="M918" s="79"/>
      <c r="N918" s="79"/>
      <c r="O918" s="80"/>
    </row>
    <row r="919" spans="3:15" ht="15.75" customHeight="1" x14ac:dyDescent="0.25">
      <c r="C919" s="55">
        <f>VLOOKUP(D919,'NOC-Oc-Ca'!B$6:D$990,3,FALSE)</f>
        <v>90011</v>
      </c>
      <c r="D919" s="77" t="s">
        <v>1209</v>
      </c>
      <c r="E919" s="77" t="s">
        <v>203</v>
      </c>
      <c r="F919" s="78" t="str">
        <f>VLOOKUP(D919,'NOC-Oc-Ca'!B$6:D$990,2,FALSE)</f>
        <v>Utilities managers</v>
      </c>
      <c r="G919" s="79"/>
      <c r="H919" s="79"/>
      <c r="I919" s="79"/>
      <c r="J919" s="79"/>
      <c r="K919" s="79"/>
      <c r="L919" s="79"/>
      <c r="M919" s="79"/>
      <c r="N919" s="79"/>
      <c r="O919" s="80"/>
    </row>
    <row r="920" spans="3:15" ht="15.75" customHeight="1" x14ac:dyDescent="0.25">
      <c r="C920" s="55">
        <f>VLOOKUP(D920,'NOC-Oc-Ca'!B$6:D$990,3,FALSE)</f>
        <v>40019</v>
      </c>
      <c r="D920" s="77" t="s">
        <v>1210</v>
      </c>
      <c r="E920" s="77" t="s">
        <v>203</v>
      </c>
      <c r="F920" s="78" t="str">
        <f>VLOOKUP(D920,'NOC-Oc-Ca'!B$6:D$990,2,FALSE)</f>
        <v>Other managers in public administration</v>
      </c>
      <c r="G920" s="79"/>
      <c r="H920" s="79"/>
      <c r="I920" s="79"/>
      <c r="J920" s="79"/>
      <c r="K920" s="79"/>
      <c r="L920" s="79"/>
      <c r="M920" s="79"/>
      <c r="N920" s="79"/>
      <c r="O920" s="80"/>
    </row>
    <row r="921" spans="3:15" ht="15.75" customHeight="1" x14ac:dyDescent="0.25">
      <c r="C921" s="55">
        <f>VLOOKUP(D921,'NOC-Oc-Ca'!B$6:D$990,3,FALSE)</f>
        <v>90011</v>
      </c>
      <c r="D921" s="77" t="s">
        <v>1211</v>
      </c>
      <c r="E921" s="77" t="s">
        <v>203</v>
      </c>
      <c r="F921" s="78" t="str">
        <f>VLOOKUP(D921,'NOC-Oc-Ca'!B$6:D$990,2,FALSE)</f>
        <v>Utilities managers</v>
      </c>
      <c r="G921" s="79"/>
      <c r="H921" s="79"/>
      <c r="I921" s="79"/>
      <c r="J921" s="79"/>
      <c r="K921" s="79"/>
      <c r="L921" s="79"/>
      <c r="M921" s="79"/>
      <c r="N921" s="79"/>
      <c r="O921" s="80"/>
    </row>
    <row r="922" spans="3:15" ht="15.75" customHeight="1" x14ac:dyDescent="0.25">
      <c r="C922" s="55">
        <f>VLOOKUP(D922,'NOC-Oc-Ca'!B$6:D$990,3,FALSE)</f>
        <v>12013</v>
      </c>
      <c r="D922" s="77" t="s">
        <v>1212</v>
      </c>
      <c r="E922" s="77" t="s">
        <v>203</v>
      </c>
      <c r="F922" s="78" t="str">
        <f>VLOOKUP(D922,'NOC-Oc-Ca'!B$6:D$990,2,FALSE)</f>
        <v>Supervisors, supply chain, tracking and scheduling coordination occupations</v>
      </c>
      <c r="G922" s="79"/>
      <c r="H922" s="79"/>
      <c r="I922" s="79"/>
      <c r="J922" s="79"/>
      <c r="K922" s="79"/>
      <c r="L922" s="79"/>
      <c r="M922" s="79"/>
      <c r="N922" s="79"/>
      <c r="O922" s="80"/>
    </row>
    <row r="923" spans="3:15" ht="15.75" customHeight="1" x14ac:dyDescent="0.25">
      <c r="C923" s="55">
        <f>VLOOKUP(D923,'NOC-Oc-Ca'!B$6:D$990,3,FALSE)</f>
        <v>90011</v>
      </c>
      <c r="D923" s="77" t="s">
        <v>1213</v>
      </c>
      <c r="E923" s="77" t="s">
        <v>203</v>
      </c>
      <c r="F923" s="78" t="str">
        <f>VLOOKUP(D923,'NOC-Oc-Ca'!B$6:D$990,2,FALSE)</f>
        <v>Utilities managers</v>
      </c>
      <c r="G923" s="79"/>
      <c r="H923" s="79"/>
      <c r="I923" s="79"/>
      <c r="J923" s="79"/>
      <c r="K923" s="79"/>
      <c r="L923" s="79"/>
      <c r="M923" s="79"/>
      <c r="N923" s="79"/>
      <c r="O923" s="80"/>
    </row>
    <row r="924" spans="3:15" ht="15.75" customHeight="1" x14ac:dyDescent="0.25">
      <c r="C924" s="55">
        <f>VLOOKUP(D924,'NOC-Oc-Ca'!B$6:D$990,3,FALSE)</f>
        <v>90011</v>
      </c>
      <c r="D924" s="77" t="s">
        <v>1214</v>
      </c>
      <c r="E924" s="77" t="s">
        <v>203</v>
      </c>
      <c r="F924" s="78" t="str">
        <f>VLOOKUP(D924,'NOC-Oc-Ca'!B$6:D$990,2,FALSE)</f>
        <v>Utilities managers</v>
      </c>
      <c r="G924" s="79"/>
      <c r="H924" s="79"/>
      <c r="I924" s="79"/>
      <c r="J924" s="79"/>
      <c r="K924" s="79"/>
      <c r="L924" s="79"/>
      <c r="M924" s="79"/>
      <c r="N924" s="79"/>
      <c r="O924" s="80"/>
    </row>
    <row r="925" spans="3:15" ht="15.75" customHeight="1" x14ac:dyDescent="0.25">
      <c r="C925" s="55">
        <f>VLOOKUP(D925,'NOC-Oc-Ca'!B$6:D$990,3,FALSE)</f>
        <v>90011</v>
      </c>
      <c r="D925" s="77" t="s">
        <v>1215</v>
      </c>
      <c r="E925" s="77" t="s">
        <v>203</v>
      </c>
      <c r="F925" s="78" t="str">
        <f>VLOOKUP(D925,'NOC-Oc-Ca'!B$6:D$990,2,FALSE)</f>
        <v>Utilities managers</v>
      </c>
      <c r="G925" s="79"/>
      <c r="H925" s="79"/>
      <c r="I925" s="79"/>
      <c r="J925" s="79"/>
      <c r="K925" s="79"/>
      <c r="L925" s="79"/>
      <c r="M925" s="79"/>
      <c r="N925" s="79"/>
      <c r="O925" s="80"/>
    </row>
    <row r="926" spans="3:15" ht="15.75" customHeight="1" x14ac:dyDescent="0.25">
      <c r="C926" s="55">
        <f>VLOOKUP(D926,'NOC-Oc-Ca'!B$6:D$990,3,FALSE)</f>
        <v>51121</v>
      </c>
      <c r="D926" s="77" t="s">
        <v>1216</v>
      </c>
      <c r="E926" s="77" t="s">
        <v>278</v>
      </c>
      <c r="F926" s="78" t="str">
        <f>VLOOKUP(D926,'NOC-Oc-Ca'!B$6:D$990,2,FALSE)</f>
        <v>Conductors, composers and arrangers</v>
      </c>
      <c r="G926" s="79"/>
      <c r="H926" s="79"/>
      <c r="I926" s="79"/>
      <c r="J926" s="79"/>
      <c r="K926" s="79"/>
      <c r="L926" s="79"/>
      <c r="M926" s="79"/>
      <c r="N926" s="79"/>
      <c r="O926" s="80"/>
    </row>
    <row r="927" spans="3:15" ht="15.75" customHeight="1" x14ac:dyDescent="0.25">
      <c r="C927" s="55">
        <f>VLOOKUP(D927,'NOC-Oc-Ca'!B$6:D$990,3,FALSE)</f>
        <v>51101</v>
      </c>
      <c r="D927" s="77" t="s">
        <v>1217</v>
      </c>
      <c r="E927" s="77" t="s">
        <v>230</v>
      </c>
      <c r="F927" s="78" t="str">
        <f>VLOOKUP(D927,'NOC-Oc-Ca'!B$6:D$990,2,FALSE)</f>
        <v>Conservators and curators</v>
      </c>
      <c r="G927" s="79"/>
      <c r="H927" s="79"/>
      <c r="I927" s="79"/>
      <c r="J927" s="79"/>
      <c r="K927" s="79"/>
      <c r="L927" s="79"/>
      <c r="M927" s="79"/>
      <c r="N927" s="79"/>
      <c r="O927" s="80"/>
    </row>
    <row r="928" spans="3:15" ht="15.75" customHeight="1" x14ac:dyDescent="0.25">
      <c r="C928" s="55">
        <f>VLOOKUP(D928,'NOC-Oc-Ca'!B$6:D$990,3,FALSE)</f>
        <v>92012</v>
      </c>
      <c r="D928" s="77" t="s">
        <v>1218</v>
      </c>
      <c r="E928" s="77" t="s">
        <v>230</v>
      </c>
      <c r="F928" s="78" t="str">
        <f>VLOOKUP(D928,'NOC-Oc-Ca'!B$6:D$990,2,FALSE)</f>
        <v>Supervisors, food and beverage processing</v>
      </c>
      <c r="G928" s="79"/>
      <c r="H928" s="79"/>
      <c r="I928" s="79"/>
      <c r="J928" s="79"/>
      <c r="K928" s="79"/>
      <c r="L928" s="79"/>
      <c r="M928" s="79"/>
      <c r="N928" s="79"/>
      <c r="O928" s="80"/>
    </row>
    <row r="929" spans="5:15" ht="15.75" customHeight="1" x14ac:dyDescent="0.25">
      <c r="E929" s="25"/>
      <c r="G929" s="50"/>
      <c r="H929" s="50"/>
      <c r="I929" s="50"/>
      <c r="J929" s="50"/>
      <c r="K929" s="50"/>
      <c r="L929" s="50"/>
      <c r="M929" s="50"/>
      <c r="N929" s="50"/>
      <c r="O929" s="80"/>
    </row>
    <row r="930" spans="5:15" ht="15.75" customHeight="1" x14ac:dyDescent="0.25">
      <c r="E930" s="25"/>
      <c r="G930" s="50"/>
      <c r="H930" s="50"/>
      <c r="I930" s="50"/>
      <c r="J930" s="50"/>
      <c r="K930" s="50"/>
      <c r="L930" s="50"/>
      <c r="M930" s="50"/>
      <c r="N930" s="50"/>
      <c r="O930" s="80"/>
    </row>
    <row r="931" spans="5:15" ht="15.75" customHeight="1" x14ac:dyDescent="0.25">
      <c r="E931" s="25"/>
      <c r="G931" s="50"/>
      <c r="H931" s="50"/>
      <c r="I931" s="50"/>
      <c r="J931" s="50"/>
      <c r="K931" s="50"/>
      <c r="L931" s="50"/>
      <c r="M931" s="50"/>
      <c r="N931" s="50"/>
      <c r="O931" s="80"/>
    </row>
    <row r="932" spans="5:15" ht="15.75" customHeight="1" x14ac:dyDescent="0.25">
      <c r="E932" s="25"/>
      <c r="G932" s="50"/>
      <c r="H932" s="50"/>
      <c r="I932" s="50"/>
      <c r="J932" s="50"/>
      <c r="K932" s="50"/>
      <c r="L932" s="50"/>
      <c r="M932" s="50"/>
      <c r="N932" s="50"/>
      <c r="O932" s="80"/>
    </row>
    <row r="933" spans="5:15" ht="15.75" customHeight="1" x14ac:dyDescent="0.25">
      <c r="E933" s="25"/>
      <c r="G933" s="50"/>
      <c r="H933" s="50"/>
      <c r="I933" s="50"/>
      <c r="J933" s="50"/>
      <c r="K933" s="50"/>
      <c r="L933" s="50"/>
      <c r="M933" s="50"/>
      <c r="N933" s="50"/>
      <c r="O933" s="80"/>
    </row>
    <row r="934" spans="5:15" ht="15.75" customHeight="1" x14ac:dyDescent="0.25">
      <c r="E934" s="25"/>
      <c r="G934" s="50"/>
      <c r="H934" s="50"/>
      <c r="I934" s="50"/>
      <c r="J934" s="50"/>
      <c r="K934" s="50"/>
      <c r="L934" s="50"/>
      <c r="M934" s="50"/>
      <c r="N934" s="50"/>
      <c r="O934" s="80"/>
    </row>
    <row r="935" spans="5:15" ht="15.75" customHeight="1" x14ac:dyDescent="0.25">
      <c r="E935" s="25"/>
      <c r="G935" s="50"/>
      <c r="H935" s="50"/>
      <c r="I935" s="50"/>
      <c r="J935" s="50"/>
      <c r="K935" s="50"/>
      <c r="L935" s="50"/>
      <c r="M935" s="50"/>
      <c r="N935" s="50"/>
      <c r="O935" s="80"/>
    </row>
    <row r="936" spans="5:15" ht="15.75" customHeight="1" x14ac:dyDescent="0.25">
      <c r="E936" s="25"/>
      <c r="G936" s="50"/>
      <c r="H936" s="50"/>
      <c r="I936" s="50"/>
      <c r="J936" s="50"/>
      <c r="K936" s="50"/>
      <c r="L936" s="50"/>
      <c r="M936" s="50"/>
      <c r="N936" s="50"/>
      <c r="O936" s="80"/>
    </row>
    <row r="937" spans="5:15" ht="15.75" customHeight="1" x14ac:dyDescent="0.25">
      <c r="E937" s="25"/>
      <c r="G937" s="50"/>
      <c r="H937" s="50"/>
      <c r="I937" s="50"/>
      <c r="J937" s="50"/>
      <c r="K937" s="50"/>
      <c r="L937" s="50"/>
      <c r="M937" s="50"/>
      <c r="N937" s="50"/>
      <c r="O937" s="80"/>
    </row>
    <row r="938" spans="5:15" ht="15.75" customHeight="1" x14ac:dyDescent="0.25">
      <c r="E938" s="25"/>
      <c r="G938" s="50"/>
      <c r="H938" s="50"/>
      <c r="I938" s="50"/>
      <c r="J938" s="50"/>
      <c r="K938" s="50"/>
      <c r="L938" s="50"/>
      <c r="M938" s="50"/>
      <c r="N938" s="50"/>
      <c r="O938" s="80"/>
    </row>
    <row r="939" spans="5:15" ht="15.75" customHeight="1" x14ac:dyDescent="0.25">
      <c r="E939" s="25"/>
      <c r="G939" s="50"/>
      <c r="H939" s="50"/>
      <c r="I939" s="50"/>
      <c r="J939" s="50"/>
      <c r="K939" s="50"/>
      <c r="L939" s="50"/>
      <c r="M939" s="50"/>
      <c r="N939" s="50"/>
      <c r="O939" s="80"/>
    </row>
    <row r="940" spans="5:15" ht="15.75" customHeight="1" x14ac:dyDescent="0.25">
      <c r="E940" s="25"/>
      <c r="G940" s="50"/>
      <c r="H940" s="50"/>
      <c r="I940" s="50"/>
      <c r="J940" s="50"/>
      <c r="K940" s="50"/>
      <c r="L940" s="50"/>
      <c r="M940" s="50"/>
      <c r="N940" s="50"/>
      <c r="O940" s="80"/>
    </row>
    <row r="941" spans="5:15" ht="15.75" customHeight="1" x14ac:dyDescent="0.25">
      <c r="E941" s="25"/>
      <c r="G941" s="50"/>
      <c r="H941" s="50"/>
      <c r="I941" s="50"/>
      <c r="J941" s="50"/>
      <c r="K941" s="50"/>
      <c r="L941" s="50"/>
      <c r="M941" s="50"/>
      <c r="N941" s="50"/>
      <c r="O941" s="80"/>
    </row>
    <row r="942" spans="5:15" ht="15.75" customHeight="1" x14ac:dyDescent="0.25">
      <c r="E942" s="25"/>
      <c r="G942" s="50"/>
      <c r="H942" s="50"/>
      <c r="I942" s="50"/>
      <c r="J942" s="50"/>
      <c r="K942" s="50"/>
      <c r="L942" s="50"/>
      <c r="M942" s="50"/>
      <c r="N942" s="50"/>
      <c r="O942" s="80"/>
    </row>
    <row r="943" spans="5:15" ht="15.75" customHeight="1" x14ac:dyDescent="0.25">
      <c r="E943" s="25"/>
      <c r="G943" s="50"/>
      <c r="H943" s="50"/>
      <c r="I943" s="50"/>
      <c r="J943" s="50"/>
      <c r="K943" s="50"/>
      <c r="L943" s="50"/>
      <c r="M943" s="50"/>
      <c r="N943" s="50"/>
      <c r="O943" s="80"/>
    </row>
    <row r="944" spans="5:15" ht="15.75" customHeight="1" x14ac:dyDescent="0.25">
      <c r="E944" s="25"/>
      <c r="G944" s="50"/>
      <c r="H944" s="50"/>
      <c r="I944" s="50"/>
      <c r="J944" s="50"/>
      <c r="K944" s="50"/>
      <c r="L944" s="50"/>
      <c r="M944" s="50"/>
      <c r="N944" s="50"/>
      <c r="O944" s="80"/>
    </row>
    <row r="945" spans="5:15" ht="15.75" customHeight="1" x14ac:dyDescent="0.25">
      <c r="E945" s="25"/>
      <c r="G945" s="50"/>
      <c r="H945" s="50"/>
      <c r="I945" s="50"/>
      <c r="J945" s="50"/>
      <c r="K945" s="50"/>
      <c r="L945" s="50"/>
      <c r="M945" s="50"/>
      <c r="N945" s="50"/>
      <c r="O945" s="80"/>
    </row>
    <row r="946" spans="5:15" ht="15.75" customHeight="1" x14ac:dyDescent="0.25">
      <c r="E946" s="25"/>
      <c r="G946" s="50"/>
      <c r="H946" s="50"/>
      <c r="I946" s="50"/>
      <c r="J946" s="50"/>
      <c r="K946" s="50"/>
      <c r="L946" s="50"/>
      <c r="M946" s="50"/>
      <c r="N946" s="50"/>
      <c r="O946" s="80"/>
    </row>
    <row r="947" spans="5:15" ht="15.75" customHeight="1" x14ac:dyDescent="0.25">
      <c r="E947" s="25"/>
      <c r="G947" s="50"/>
      <c r="H947" s="50"/>
      <c r="I947" s="50"/>
      <c r="J947" s="50"/>
      <c r="K947" s="50"/>
      <c r="L947" s="50"/>
      <c r="M947" s="50"/>
      <c r="N947" s="50"/>
      <c r="O947" s="80"/>
    </row>
    <row r="948" spans="5:15" ht="15.75" customHeight="1" x14ac:dyDescent="0.25">
      <c r="E948" s="25"/>
      <c r="G948" s="50"/>
      <c r="H948" s="50"/>
      <c r="I948" s="50"/>
      <c r="J948" s="50"/>
      <c r="K948" s="50"/>
      <c r="L948" s="50"/>
      <c r="M948" s="50"/>
      <c r="N948" s="50"/>
      <c r="O948" s="80"/>
    </row>
    <row r="949" spans="5:15" ht="15.75" customHeight="1" x14ac:dyDescent="0.25">
      <c r="E949" s="25"/>
      <c r="G949" s="50"/>
      <c r="H949" s="50"/>
      <c r="I949" s="50"/>
      <c r="J949" s="50"/>
      <c r="K949" s="50"/>
      <c r="L949" s="50"/>
      <c r="M949" s="50"/>
      <c r="N949" s="50"/>
      <c r="O949" s="80"/>
    </row>
    <row r="950" spans="5:15" ht="15.75" customHeight="1" x14ac:dyDescent="0.25">
      <c r="E950" s="25"/>
      <c r="G950" s="50"/>
      <c r="H950" s="50"/>
      <c r="I950" s="50"/>
      <c r="J950" s="50"/>
      <c r="K950" s="50"/>
      <c r="L950" s="50"/>
      <c r="M950" s="50"/>
      <c r="N950" s="50"/>
      <c r="O950" s="80"/>
    </row>
    <row r="951" spans="5:15" ht="15.75" customHeight="1" x14ac:dyDescent="0.25">
      <c r="E951" s="25"/>
      <c r="G951" s="50"/>
      <c r="H951" s="50"/>
      <c r="I951" s="50"/>
      <c r="J951" s="50"/>
      <c r="K951" s="50"/>
      <c r="L951" s="50"/>
      <c r="M951" s="50"/>
      <c r="N951" s="50"/>
      <c r="O951" s="80"/>
    </row>
    <row r="952" spans="5:15" ht="15.75" customHeight="1" x14ac:dyDescent="0.25">
      <c r="E952" s="25"/>
      <c r="G952" s="50"/>
      <c r="H952" s="50"/>
      <c r="I952" s="50"/>
      <c r="J952" s="50"/>
      <c r="K952" s="50"/>
      <c r="L952" s="50"/>
      <c r="M952" s="50"/>
      <c r="N952" s="50"/>
      <c r="O952" s="80"/>
    </row>
    <row r="953" spans="5:15" ht="15.75" customHeight="1" x14ac:dyDescent="0.25">
      <c r="E953" s="25"/>
      <c r="G953" s="50"/>
      <c r="H953" s="50"/>
      <c r="I953" s="50"/>
      <c r="J953" s="50"/>
      <c r="K953" s="50"/>
      <c r="L953" s="50"/>
      <c r="M953" s="50"/>
      <c r="N953" s="50"/>
      <c r="O953" s="80"/>
    </row>
    <row r="954" spans="5:15" ht="15.75" customHeight="1" x14ac:dyDescent="0.25">
      <c r="E954" s="25"/>
      <c r="G954" s="50"/>
      <c r="H954" s="50"/>
      <c r="I954" s="50"/>
      <c r="J954" s="50"/>
      <c r="K954" s="50"/>
      <c r="L954" s="50"/>
      <c r="M954" s="50"/>
      <c r="N954" s="50"/>
      <c r="O954" s="80"/>
    </row>
    <row r="955" spans="5:15" ht="15.75" customHeight="1" x14ac:dyDescent="0.25">
      <c r="E955" s="25"/>
      <c r="G955" s="50"/>
      <c r="H955" s="50"/>
      <c r="I955" s="50"/>
      <c r="J955" s="50"/>
      <c r="K955" s="50"/>
      <c r="L955" s="50"/>
      <c r="M955" s="50"/>
      <c r="N955" s="50"/>
      <c r="O955" s="80"/>
    </row>
    <row r="956" spans="5:15" ht="15.75" customHeight="1" x14ac:dyDescent="0.25">
      <c r="E956" s="25"/>
      <c r="G956" s="50"/>
      <c r="H956" s="50"/>
      <c r="I956" s="50"/>
      <c r="J956" s="50"/>
      <c r="K956" s="50"/>
      <c r="L956" s="50"/>
      <c r="M956" s="50"/>
      <c r="N956" s="50"/>
      <c r="O956" s="80"/>
    </row>
    <row r="957" spans="5:15" ht="15.75" customHeight="1" x14ac:dyDescent="0.25">
      <c r="E957" s="25"/>
      <c r="G957" s="50"/>
      <c r="H957" s="50"/>
      <c r="I957" s="50"/>
      <c r="J957" s="50"/>
      <c r="K957" s="50"/>
      <c r="L957" s="50"/>
      <c r="M957" s="50"/>
      <c r="N957" s="50"/>
      <c r="O957" s="80"/>
    </row>
    <row r="958" spans="5:15" ht="15.75" customHeight="1" x14ac:dyDescent="0.25">
      <c r="E958" s="25"/>
      <c r="G958" s="50"/>
      <c r="H958" s="50"/>
      <c r="I958" s="50"/>
      <c r="J958" s="50"/>
      <c r="K958" s="50"/>
      <c r="L958" s="50"/>
      <c r="M958" s="50"/>
      <c r="N958" s="50"/>
      <c r="O958" s="80"/>
    </row>
    <row r="959" spans="5:15" ht="15.75" customHeight="1" x14ac:dyDescent="0.25">
      <c r="E959" s="25"/>
      <c r="G959" s="50"/>
      <c r="H959" s="50"/>
      <c r="I959" s="50"/>
      <c r="J959" s="50"/>
      <c r="K959" s="50"/>
      <c r="L959" s="50"/>
      <c r="M959" s="50"/>
      <c r="N959" s="50"/>
      <c r="O959" s="80"/>
    </row>
    <row r="960" spans="5:15" ht="15.75" customHeight="1" x14ac:dyDescent="0.25">
      <c r="E960" s="25"/>
      <c r="G960" s="50"/>
      <c r="H960" s="50"/>
      <c r="I960" s="50"/>
      <c r="J960" s="50"/>
      <c r="K960" s="50"/>
      <c r="L960" s="50"/>
      <c r="M960" s="50"/>
      <c r="N960" s="50"/>
      <c r="O960" s="80"/>
    </row>
    <row r="961" spans="5:15" ht="15.75" customHeight="1" x14ac:dyDescent="0.25">
      <c r="E961" s="25"/>
      <c r="G961" s="50"/>
      <c r="H961" s="50"/>
      <c r="I961" s="50"/>
      <c r="J961" s="50"/>
      <c r="K961" s="50"/>
      <c r="L961" s="50"/>
      <c r="M961" s="50"/>
      <c r="N961" s="50"/>
      <c r="O961" s="80"/>
    </row>
    <row r="962" spans="5:15" ht="15.75" customHeight="1" x14ac:dyDescent="0.25">
      <c r="E962" s="25"/>
      <c r="G962" s="50"/>
      <c r="H962" s="50"/>
      <c r="I962" s="50"/>
      <c r="J962" s="50"/>
      <c r="K962" s="50"/>
      <c r="L962" s="50"/>
      <c r="M962" s="50"/>
      <c r="N962" s="50"/>
      <c r="O962" s="80"/>
    </row>
    <row r="963" spans="5:15" ht="15.75" customHeight="1" x14ac:dyDescent="0.25">
      <c r="E963" s="25"/>
      <c r="G963" s="50"/>
      <c r="H963" s="50"/>
      <c r="I963" s="50"/>
      <c r="J963" s="50"/>
      <c r="K963" s="50"/>
      <c r="L963" s="50"/>
      <c r="M963" s="50"/>
      <c r="N963" s="50"/>
      <c r="O963" s="80"/>
    </row>
    <row r="964" spans="5:15" ht="15.75" customHeight="1" x14ac:dyDescent="0.25">
      <c r="E964" s="25"/>
      <c r="G964" s="50"/>
      <c r="H964" s="50"/>
      <c r="I964" s="50"/>
      <c r="J964" s="50"/>
      <c r="K964" s="50"/>
      <c r="L964" s="50"/>
      <c r="M964" s="50"/>
      <c r="N964" s="50"/>
      <c r="O964" s="80"/>
    </row>
    <row r="965" spans="5:15" ht="15.75" customHeight="1" x14ac:dyDescent="0.25">
      <c r="E965" s="25"/>
      <c r="G965" s="50"/>
      <c r="H965" s="50"/>
      <c r="I965" s="50"/>
      <c r="J965" s="50"/>
      <c r="K965" s="50"/>
      <c r="L965" s="50"/>
      <c r="M965" s="50"/>
      <c r="N965" s="50"/>
      <c r="O965" s="80"/>
    </row>
    <row r="966" spans="5:15" ht="15.75" customHeight="1" x14ac:dyDescent="0.25">
      <c r="E966" s="25"/>
      <c r="G966" s="50"/>
      <c r="H966" s="50"/>
      <c r="I966" s="50"/>
      <c r="J966" s="50"/>
      <c r="K966" s="50"/>
      <c r="L966" s="50"/>
      <c r="M966" s="50"/>
      <c r="N966" s="50"/>
      <c r="O966" s="80"/>
    </row>
    <row r="967" spans="5:15" ht="15.75" customHeight="1" x14ac:dyDescent="0.25">
      <c r="E967" s="25"/>
      <c r="G967" s="50"/>
      <c r="H967" s="50"/>
      <c r="I967" s="50"/>
      <c r="J967" s="50"/>
      <c r="K967" s="50"/>
      <c r="L967" s="50"/>
      <c r="M967" s="50"/>
      <c r="N967" s="50"/>
      <c r="O967" s="80"/>
    </row>
    <row r="968" spans="5:15" ht="15.75" customHeight="1" x14ac:dyDescent="0.25">
      <c r="E968" s="25"/>
      <c r="G968" s="50"/>
      <c r="H968" s="50"/>
      <c r="I968" s="50"/>
      <c r="J968" s="50"/>
      <c r="K968" s="50"/>
      <c r="L968" s="50"/>
      <c r="M968" s="50"/>
      <c r="N968" s="50"/>
      <c r="O968" s="80"/>
    </row>
    <row r="969" spans="5:15" ht="15.75" customHeight="1" x14ac:dyDescent="0.25">
      <c r="E969" s="25"/>
      <c r="G969" s="50"/>
      <c r="H969" s="50"/>
      <c r="I969" s="50"/>
      <c r="J969" s="50"/>
      <c r="K969" s="50"/>
      <c r="L969" s="50"/>
      <c r="M969" s="50"/>
      <c r="N969" s="50"/>
      <c r="O969" s="25"/>
    </row>
    <row r="970" spans="5:15" ht="15.75" customHeight="1" x14ac:dyDescent="0.25">
      <c r="E970" s="25"/>
      <c r="G970" s="50"/>
      <c r="H970" s="50"/>
      <c r="I970" s="50"/>
      <c r="J970" s="50"/>
      <c r="K970" s="50"/>
      <c r="L970" s="50"/>
      <c r="M970" s="50"/>
      <c r="N970" s="50"/>
      <c r="O970" s="25"/>
    </row>
    <row r="971" spans="5:15" ht="15.75" customHeight="1" x14ac:dyDescent="0.25">
      <c r="E971" s="25"/>
      <c r="G971" s="50"/>
      <c r="H971" s="50"/>
      <c r="I971" s="50"/>
      <c r="J971" s="50"/>
      <c r="K971" s="50"/>
      <c r="L971" s="50"/>
      <c r="M971" s="50"/>
      <c r="N971" s="50"/>
      <c r="O971" s="25"/>
    </row>
    <row r="972" spans="5:15" ht="15.75" customHeight="1" x14ac:dyDescent="0.25">
      <c r="E972" s="25"/>
      <c r="G972" s="50"/>
      <c r="H972" s="50"/>
      <c r="I972" s="50"/>
      <c r="J972" s="50"/>
      <c r="K972" s="50"/>
      <c r="L972" s="50"/>
      <c r="M972" s="50"/>
      <c r="N972" s="50"/>
      <c r="O972" s="25"/>
    </row>
    <row r="973" spans="5:15" ht="15.75" customHeight="1" x14ac:dyDescent="0.25">
      <c r="E973" s="25"/>
      <c r="G973" s="50"/>
      <c r="H973" s="50"/>
      <c r="I973" s="50"/>
      <c r="J973" s="50"/>
      <c r="K973" s="50"/>
      <c r="L973" s="50"/>
      <c r="M973" s="50"/>
      <c r="N973" s="50"/>
      <c r="O973" s="25"/>
    </row>
    <row r="974" spans="5:15" ht="15.75" customHeight="1" x14ac:dyDescent="0.25">
      <c r="E974" s="25"/>
      <c r="G974" s="50"/>
      <c r="H974" s="50"/>
      <c r="I974" s="50"/>
      <c r="J974" s="50"/>
      <c r="K974" s="50"/>
      <c r="L974" s="50"/>
      <c r="M974" s="50"/>
      <c r="N974" s="50"/>
      <c r="O974" s="25"/>
    </row>
    <row r="975" spans="5:15" ht="15.75" customHeight="1" x14ac:dyDescent="0.25">
      <c r="E975" s="25"/>
      <c r="G975" s="50"/>
      <c r="H975" s="50"/>
      <c r="I975" s="50"/>
      <c r="J975" s="50"/>
      <c r="K975" s="50"/>
      <c r="L975" s="50"/>
      <c r="M975" s="50"/>
      <c r="N975" s="50"/>
      <c r="O975" s="25"/>
    </row>
    <row r="976" spans="5:15" ht="15.75" customHeight="1" x14ac:dyDescent="0.25">
      <c r="E976" s="25"/>
      <c r="G976" s="50"/>
      <c r="H976" s="50"/>
      <c r="I976" s="50"/>
      <c r="J976" s="50"/>
      <c r="K976" s="50"/>
      <c r="L976" s="50"/>
      <c r="M976" s="50"/>
      <c r="N976" s="50"/>
      <c r="O976" s="25"/>
    </row>
    <row r="977" spans="5:15" ht="15.75" customHeight="1" x14ac:dyDescent="0.25">
      <c r="E977" s="25"/>
      <c r="G977" s="50"/>
      <c r="H977" s="50"/>
      <c r="I977" s="50"/>
      <c r="J977" s="50"/>
      <c r="K977" s="50"/>
      <c r="L977" s="50"/>
      <c r="M977" s="50"/>
      <c r="N977" s="50"/>
      <c r="O977" s="25"/>
    </row>
    <row r="978" spans="5:15" ht="15.75" customHeight="1" x14ac:dyDescent="0.25">
      <c r="E978" s="25"/>
      <c r="G978" s="50"/>
      <c r="H978" s="50"/>
      <c r="I978" s="50"/>
      <c r="J978" s="50"/>
      <c r="K978" s="50"/>
      <c r="L978" s="50"/>
      <c r="M978" s="50"/>
      <c r="N978" s="50"/>
      <c r="O978" s="25"/>
    </row>
    <row r="979" spans="5:15" ht="15.75" customHeight="1" x14ac:dyDescent="0.25">
      <c r="E979" s="25"/>
      <c r="G979" s="50"/>
      <c r="H979" s="50"/>
      <c r="I979" s="50"/>
      <c r="J979" s="50"/>
      <c r="K979" s="50"/>
      <c r="L979" s="50"/>
      <c r="M979" s="50"/>
      <c r="N979" s="50"/>
      <c r="O979" s="25"/>
    </row>
    <row r="980" spans="5:15" ht="15.75" customHeight="1" x14ac:dyDescent="0.25">
      <c r="E980" s="25"/>
      <c r="G980" s="50"/>
      <c r="H980" s="50"/>
      <c r="I980" s="50"/>
      <c r="J980" s="50"/>
      <c r="K980" s="50"/>
      <c r="L980" s="50"/>
      <c r="M980" s="50"/>
      <c r="N980" s="50"/>
      <c r="O980" s="25"/>
    </row>
    <row r="981" spans="5:15" ht="15.75" customHeight="1" x14ac:dyDescent="0.25">
      <c r="E981" s="25"/>
      <c r="G981" s="50"/>
      <c r="H981" s="50"/>
      <c r="I981" s="50"/>
      <c r="J981" s="50"/>
      <c r="K981" s="50"/>
      <c r="L981" s="50"/>
      <c r="M981" s="50"/>
      <c r="N981" s="50"/>
      <c r="O981" s="25"/>
    </row>
    <row r="982" spans="5:15" ht="15.75" customHeight="1" x14ac:dyDescent="0.25">
      <c r="E982" s="25"/>
      <c r="G982" s="50"/>
      <c r="H982" s="50"/>
      <c r="I982" s="50"/>
      <c r="J982" s="50"/>
      <c r="K982" s="50"/>
      <c r="L982" s="50"/>
      <c r="M982" s="50"/>
      <c r="N982" s="50"/>
      <c r="O982" s="25"/>
    </row>
    <row r="983" spans="5:15" ht="15.75" customHeight="1" x14ac:dyDescent="0.25">
      <c r="E983" s="25"/>
      <c r="G983" s="50"/>
      <c r="H983" s="50"/>
      <c r="I983" s="50"/>
      <c r="J983" s="50"/>
      <c r="K983" s="50"/>
      <c r="L983" s="50"/>
      <c r="M983" s="50"/>
      <c r="N983" s="50"/>
      <c r="O983" s="25"/>
    </row>
    <row r="984" spans="5:15" ht="15.75" customHeight="1" x14ac:dyDescent="0.25">
      <c r="E984" s="25"/>
      <c r="G984" s="50"/>
      <c r="H984" s="50"/>
      <c r="I984" s="50"/>
      <c r="J984" s="50"/>
      <c r="K984" s="50"/>
      <c r="L984" s="50"/>
      <c r="M984" s="50"/>
      <c r="N984" s="50"/>
      <c r="O984" s="25"/>
    </row>
    <row r="985" spans="5:15" ht="15.75" customHeight="1" x14ac:dyDescent="0.25">
      <c r="E985" s="25"/>
      <c r="G985" s="50"/>
      <c r="H985" s="50"/>
      <c r="I985" s="50"/>
      <c r="J985" s="50"/>
      <c r="K985" s="50"/>
      <c r="L985" s="50"/>
      <c r="M985" s="50"/>
      <c r="N985" s="50"/>
      <c r="O985" s="25"/>
    </row>
    <row r="986" spans="5:15" ht="15.75" customHeight="1" x14ac:dyDescent="0.25">
      <c r="E986" s="25"/>
      <c r="G986" s="50"/>
      <c r="H986" s="50"/>
      <c r="I986" s="50"/>
      <c r="J986" s="50"/>
      <c r="K986" s="50"/>
      <c r="L986" s="50"/>
      <c r="M986" s="50"/>
      <c r="N986" s="50"/>
      <c r="O986" s="25"/>
    </row>
    <row r="987" spans="5:15" ht="15.75" customHeight="1" x14ac:dyDescent="0.25">
      <c r="E987" s="25"/>
      <c r="G987" s="50"/>
      <c r="H987" s="50"/>
      <c r="I987" s="50"/>
      <c r="J987" s="50"/>
      <c r="K987" s="50"/>
      <c r="L987" s="50"/>
      <c r="M987" s="50"/>
      <c r="N987" s="50"/>
      <c r="O987" s="25"/>
    </row>
    <row r="988" spans="5:15" ht="15.75" customHeight="1" x14ac:dyDescent="0.25">
      <c r="E988" s="25"/>
      <c r="G988" s="50"/>
      <c r="H988" s="50"/>
      <c r="I988" s="50"/>
      <c r="J988" s="50"/>
      <c r="K988" s="50"/>
      <c r="L988" s="50"/>
      <c r="M988" s="50"/>
      <c r="N988" s="50"/>
      <c r="O988" s="25"/>
    </row>
    <row r="989" spans="5:15" ht="15.75" customHeight="1" x14ac:dyDescent="0.25">
      <c r="E989" s="25"/>
      <c r="G989" s="50"/>
      <c r="H989" s="50"/>
      <c r="I989" s="50"/>
      <c r="J989" s="50"/>
      <c r="K989" s="50"/>
      <c r="L989" s="50"/>
      <c r="M989" s="50"/>
      <c r="N989" s="50"/>
      <c r="O989" s="25"/>
    </row>
    <row r="990" spans="5:15" ht="15.75" customHeight="1" x14ac:dyDescent="0.25">
      <c r="E990" s="25"/>
      <c r="G990" s="50"/>
      <c r="H990" s="50"/>
      <c r="I990" s="50"/>
      <c r="J990" s="50"/>
      <c r="K990" s="50"/>
      <c r="L990" s="50"/>
      <c r="M990" s="50"/>
      <c r="N990" s="50"/>
      <c r="O990" s="25"/>
    </row>
    <row r="991" spans="5:15" ht="15.75" customHeight="1" x14ac:dyDescent="0.25">
      <c r="E991" s="25"/>
      <c r="G991" s="50"/>
      <c r="H991" s="50"/>
      <c r="I991" s="50"/>
      <c r="J991" s="50"/>
      <c r="K991" s="50"/>
      <c r="L991" s="50"/>
      <c r="M991" s="50"/>
      <c r="N991" s="50"/>
      <c r="O991" s="25"/>
    </row>
    <row r="992" spans="5:15" ht="15.75" customHeight="1" x14ac:dyDescent="0.25">
      <c r="E992" s="25"/>
      <c r="G992" s="50"/>
      <c r="H992" s="50"/>
      <c r="I992" s="50"/>
      <c r="J992" s="50"/>
      <c r="K992" s="50"/>
      <c r="L992" s="50"/>
      <c r="M992" s="50"/>
      <c r="N992" s="50"/>
      <c r="O992" s="25"/>
    </row>
    <row r="993" spans="5:15" ht="15.75" customHeight="1" x14ac:dyDescent="0.25">
      <c r="E993" s="25"/>
      <c r="G993" s="50"/>
      <c r="H993" s="50"/>
      <c r="I993" s="50"/>
      <c r="J993" s="50"/>
      <c r="K993" s="50"/>
      <c r="L993" s="50"/>
      <c r="M993" s="50"/>
      <c r="N993" s="50"/>
      <c r="O993" s="25"/>
    </row>
    <row r="994" spans="5:15" ht="15.75" customHeight="1" x14ac:dyDescent="0.25">
      <c r="E994" s="25"/>
      <c r="G994" s="50"/>
      <c r="H994" s="50"/>
      <c r="I994" s="50"/>
      <c r="J994" s="50"/>
      <c r="K994" s="50"/>
      <c r="L994" s="50"/>
      <c r="M994" s="50"/>
      <c r="N994" s="50"/>
      <c r="O994" s="25"/>
    </row>
    <row r="995" spans="5:15" ht="15.75" customHeight="1" x14ac:dyDescent="0.25">
      <c r="E995" s="25"/>
      <c r="G995" s="50"/>
      <c r="H995" s="50"/>
      <c r="I995" s="50"/>
      <c r="J995" s="50"/>
      <c r="K995" s="50"/>
      <c r="L995" s="50"/>
      <c r="M995" s="50"/>
      <c r="N995" s="50"/>
      <c r="O995" s="25"/>
    </row>
    <row r="996" spans="5:15" ht="15.75" customHeight="1" x14ac:dyDescent="0.25">
      <c r="E996" s="25"/>
      <c r="G996" s="50"/>
      <c r="H996" s="50"/>
      <c r="I996" s="50"/>
      <c r="J996" s="50"/>
      <c r="K996" s="50"/>
      <c r="L996" s="50"/>
      <c r="M996" s="50"/>
      <c r="N996" s="50"/>
      <c r="O996" s="25"/>
    </row>
    <row r="997" spans="5:15" ht="15.75" customHeight="1" x14ac:dyDescent="0.25">
      <c r="E997" s="25"/>
      <c r="G997" s="50"/>
      <c r="H997" s="50"/>
      <c r="I997" s="50"/>
      <c r="J997" s="50"/>
      <c r="K997" s="50"/>
      <c r="L997" s="50"/>
      <c r="M997" s="50"/>
      <c r="N997" s="50"/>
      <c r="O997" s="25"/>
    </row>
    <row r="998" spans="5:15" ht="15.75" customHeight="1" x14ac:dyDescent="0.25">
      <c r="E998" s="25"/>
      <c r="G998" s="50"/>
      <c r="H998" s="50"/>
      <c r="I998" s="50"/>
      <c r="J998" s="50"/>
      <c r="K998" s="50"/>
      <c r="L998" s="50"/>
      <c r="M998" s="50"/>
      <c r="N998" s="50"/>
      <c r="O998" s="25"/>
    </row>
    <row r="999" spans="5:15" ht="15.75" customHeight="1" x14ac:dyDescent="0.25">
      <c r="E999" s="25"/>
      <c r="G999" s="50"/>
      <c r="H999" s="50"/>
      <c r="I999" s="50"/>
      <c r="J999" s="50"/>
      <c r="K999" s="50"/>
      <c r="L999" s="50"/>
      <c r="M999" s="50"/>
      <c r="N999" s="50"/>
      <c r="O999" s="25"/>
    </row>
    <row r="1000" spans="5:15" ht="15.75" customHeight="1" x14ac:dyDescent="0.25">
      <c r="E1000" s="25"/>
      <c r="G1000" s="50"/>
      <c r="H1000" s="50"/>
      <c r="I1000" s="50"/>
      <c r="J1000" s="50"/>
      <c r="K1000" s="50"/>
      <c r="L1000" s="50"/>
      <c r="M1000" s="50"/>
      <c r="N1000" s="50"/>
      <c r="O1000" s="25"/>
    </row>
  </sheetData>
  <customSheetViews>
    <customSheetView guid="{DBF5FA79-6BE1-414B-8AB0-8083E1F220A7}" filter="1" showAutoFilter="1">
      <pageMargins left="0.7" right="0.7" top="0.75" bottom="0.75" header="0.3" footer="0.3"/>
      <autoFilter ref="B2:F928" xr:uid="{9B688CE4-3460-4FFC-847A-873781094C12}"/>
    </customSheetView>
    <customSheetView guid="{E7E38D76-1720-4466-B034-67600735660D}" filter="1" showAutoFilter="1">
      <pageMargins left="0.7" right="0.7" top="0.75" bottom="0.75" header="0.3" footer="0.3"/>
      <autoFilter ref="A5:AA928" xr:uid="{5C6AFBA6-A640-4DDD-901D-C35489C50987}">
        <sortState xmlns:xlrd2="http://schemas.microsoft.com/office/spreadsheetml/2017/richdata2" ref="A5:AA928">
          <sortCondition descending="1" sortBy="cellColor" ref="D5:D928" dxfId="6"/>
        </sortState>
      </autoFilter>
    </customSheetView>
    <customSheetView guid="{AEDBCF9F-63DD-4BB5-AFE2-F03B65338215}" filter="1" showAutoFilter="1">
      <pageMargins left="0.7" right="0.7" top="0.75" bottom="0.75" header="0.3" footer="0.3"/>
      <autoFilter ref="B2:F928" xr:uid="{66A28D06-CD37-449E-AC8E-14C746FC2839}">
        <filterColumn colId="2">
          <customFilters>
            <customFilter val="*Clerks*"/>
          </customFilters>
        </filterColumn>
      </autoFilter>
    </customSheetView>
  </customSheetViews>
  <conditionalFormatting sqref="C6:F1000">
    <cfRule type="expression" dxfId="2" priority="1">
      <formula>$C6&gt;0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1000"/>
  <sheetViews>
    <sheetView topLeftCell="A39" workbookViewId="0">
      <selection activeCell="F11" sqref="F11"/>
    </sheetView>
  </sheetViews>
  <sheetFormatPr defaultColWidth="12.6328125" defaultRowHeight="15" customHeight="1" x14ac:dyDescent="0.25"/>
  <cols>
    <col min="1" max="1" width="10" customWidth="1"/>
    <col min="2" max="2" width="45.7265625" customWidth="1"/>
    <col min="3" max="3" width="58.7265625" customWidth="1"/>
    <col min="4" max="4" width="15" customWidth="1"/>
    <col min="5" max="12" width="3.90625" customWidth="1"/>
  </cols>
  <sheetData>
    <row r="1" spans="1:27" ht="15" customHeight="1" x14ac:dyDescent="0.45">
      <c r="A1" s="82" t="str">
        <f>Masters!C5</f>
        <v>NOCCodes</v>
      </c>
      <c r="B1" s="83" t="str">
        <f>Masters!D5</f>
        <v>OCCUPATION</v>
      </c>
      <c r="C1" s="82" t="str">
        <f>Masters!F5</f>
        <v>Career</v>
      </c>
      <c r="D1" s="83" t="str">
        <f>Masters!E5</f>
        <v>CODE</v>
      </c>
      <c r="E1" s="82">
        <f>Masters!G5</f>
        <v>0</v>
      </c>
      <c r="F1" s="82">
        <f>Masters!H5</f>
        <v>0</v>
      </c>
      <c r="G1" s="82">
        <f>Masters!I5</f>
        <v>0</v>
      </c>
      <c r="H1" s="82">
        <f>Masters!J5</f>
        <v>0</v>
      </c>
      <c r="I1" s="82">
        <f>Masters!K5</f>
        <v>0</v>
      </c>
      <c r="J1" s="82">
        <f>Masters!L5</f>
        <v>0</v>
      </c>
      <c r="K1" s="82">
        <f>Masters!M5</f>
        <v>0</v>
      </c>
      <c r="L1" s="82">
        <f>Masters!N5</f>
        <v>0</v>
      </c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 spans="1:27" ht="15" customHeight="1" x14ac:dyDescent="0.45">
      <c r="A2" s="84">
        <f>Masters!C6</f>
        <v>40021</v>
      </c>
      <c r="B2" s="85" t="str">
        <f>Masters!D6</f>
        <v>School Principals</v>
      </c>
      <c r="C2" s="84" t="str">
        <f>Masters!F6</f>
        <v>School principals and administrators of elementary and secondary education</v>
      </c>
      <c r="D2" s="85" t="str">
        <f>Masters!E6</f>
        <v>DMS</v>
      </c>
      <c r="E2" s="84">
        <f>Masters!G6</f>
        <v>0</v>
      </c>
      <c r="F2" s="84">
        <f>Masters!H6</f>
        <v>0</v>
      </c>
      <c r="G2" s="84">
        <f>Masters!I6</f>
        <v>0</v>
      </c>
      <c r="H2" s="84">
        <f>Masters!J6</f>
        <v>0</v>
      </c>
      <c r="I2" s="84">
        <f>Masters!K6</f>
        <v>0</v>
      </c>
      <c r="J2" s="84">
        <f>Masters!L6</f>
        <v>0</v>
      </c>
      <c r="K2" s="84">
        <f>Masters!M6</f>
        <v>0</v>
      </c>
      <c r="L2" s="84">
        <f>Masters!N6</f>
        <v>0</v>
      </c>
    </row>
    <row r="3" spans="1:27" ht="15" customHeight="1" x14ac:dyDescent="0.45">
      <c r="A3" s="84">
        <f>Masters!C7</f>
        <v>40021</v>
      </c>
      <c r="B3" s="85" t="str">
        <f>Masters!D7</f>
        <v>Administrators of Elementary and Secondary Education</v>
      </c>
      <c r="C3" s="84" t="str">
        <f>Masters!F7</f>
        <v>School principals and administrators of elementary and secondary education</v>
      </c>
      <c r="D3" s="85" t="str">
        <f>Masters!E7</f>
        <v>DMs</v>
      </c>
      <c r="E3" s="84">
        <f>Masters!G7</f>
        <v>0</v>
      </c>
      <c r="F3" s="84">
        <f>Masters!H7</f>
        <v>0</v>
      </c>
      <c r="G3" s="84">
        <f>Masters!I7</f>
        <v>0</v>
      </c>
      <c r="H3" s="84">
        <f>Masters!J7</f>
        <v>0</v>
      </c>
      <c r="I3" s="84">
        <f>Masters!K7</f>
        <v>0</v>
      </c>
      <c r="J3" s="84">
        <f>Masters!L7</f>
        <v>0</v>
      </c>
      <c r="K3" s="84">
        <f>Masters!M7</f>
        <v>0</v>
      </c>
      <c r="L3" s="84">
        <f>Masters!N7</f>
        <v>0</v>
      </c>
    </row>
    <row r="4" spans="1:27" ht="15" customHeight="1" x14ac:dyDescent="0.45">
      <c r="A4" s="84">
        <f>Masters!C8</f>
        <v>40020</v>
      </c>
      <c r="B4" s="85" t="str">
        <f>Masters!D8</f>
        <v>Administrators of Vocational Training Schools</v>
      </c>
      <c r="C4" s="84" t="str">
        <f>Masters!F8</f>
        <v>Administrators - post-secondary education and vocational training</v>
      </c>
      <c r="D4" s="85" t="str">
        <f>Masters!E8</f>
        <v>DMs</v>
      </c>
      <c r="E4" s="84">
        <f>Masters!G8</f>
        <v>0</v>
      </c>
      <c r="F4" s="84">
        <f>Masters!H8</f>
        <v>0</v>
      </c>
      <c r="G4" s="84">
        <f>Masters!I8</f>
        <v>0</v>
      </c>
      <c r="H4" s="84">
        <f>Masters!J8</f>
        <v>0</v>
      </c>
      <c r="I4" s="84">
        <f>Masters!K8</f>
        <v>0</v>
      </c>
      <c r="J4" s="84">
        <f>Masters!L8</f>
        <v>0</v>
      </c>
      <c r="K4" s="84">
        <f>Masters!M8</f>
        <v>0</v>
      </c>
      <c r="L4" s="84">
        <f>Masters!N8</f>
        <v>0</v>
      </c>
    </row>
    <row r="5" spans="1:27" ht="15" customHeight="1" x14ac:dyDescent="0.45">
      <c r="A5" s="84">
        <f>Masters!C9</f>
        <v>10021</v>
      </c>
      <c r="B5" s="85" t="str">
        <f>Masters!D9</f>
        <v>Banking and Other Investment Managers</v>
      </c>
      <c r="C5" s="84" t="str">
        <f>Masters!F9</f>
        <v>Banking, credit and other investment managers</v>
      </c>
      <c r="D5" s="85" t="str">
        <f>Masters!E9</f>
        <v>DMs</v>
      </c>
      <c r="E5" s="84">
        <f>Masters!G9</f>
        <v>0</v>
      </c>
      <c r="F5" s="84">
        <f>Masters!H9</f>
        <v>0</v>
      </c>
      <c r="G5" s="84">
        <f>Masters!I9</f>
        <v>0</v>
      </c>
      <c r="H5" s="84">
        <f>Masters!J9</f>
        <v>0</v>
      </c>
      <c r="I5" s="84">
        <f>Masters!K9</f>
        <v>0</v>
      </c>
      <c r="J5" s="84">
        <f>Masters!L9</f>
        <v>0</v>
      </c>
      <c r="K5" s="84">
        <f>Masters!M9</f>
        <v>0</v>
      </c>
      <c r="L5" s="84">
        <f>Masters!N9</f>
        <v>0</v>
      </c>
    </row>
    <row r="6" spans="1:27" ht="15" customHeight="1" x14ac:dyDescent="0.45">
      <c r="A6" s="84">
        <f>Masters!C10</f>
        <v>40042</v>
      </c>
      <c r="B6" s="85" t="str">
        <f>Masters!D10</f>
        <v>Commissioned Officers, Armed Forces</v>
      </c>
      <c r="C6" s="84" t="str">
        <f>Masters!F10</f>
        <v>Commissioned officers of the Canadian Armed Forces</v>
      </c>
      <c r="D6" s="85" t="str">
        <f>Masters!E10</f>
        <v>DMs</v>
      </c>
      <c r="E6" s="84">
        <f>Masters!G10</f>
        <v>0</v>
      </c>
      <c r="F6" s="84">
        <f>Masters!H10</f>
        <v>0</v>
      </c>
      <c r="G6" s="84">
        <f>Masters!I10</f>
        <v>0</v>
      </c>
      <c r="H6" s="84">
        <f>Masters!J10</f>
        <v>0</v>
      </c>
      <c r="I6" s="84">
        <f>Masters!K10</f>
        <v>0</v>
      </c>
      <c r="J6" s="84">
        <f>Masters!L10</f>
        <v>0</v>
      </c>
      <c r="K6" s="84">
        <f>Masters!M10</f>
        <v>0</v>
      </c>
      <c r="L6" s="84">
        <f>Masters!N10</f>
        <v>0</v>
      </c>
    </row>
    <row r="7" spans="1:27" ht="15" customHeight="1" x14ac:dyDescent="0.45">
      <c r="A7" s="84">
        <f>Masters!C11</f>
        <v>40040</v>
      </c>
      <c r="B7" s="85" t="str">
        <f>Masters!D11</f>
        <v>Commissioned Police Officers</v>
      </c>
      <c r="C7" s="84" t="str">
        <f>Masters!F11</f>
        <v>Commissioned police officers and related occupations in public protection services</v>
      </c>
      <c r="D7" s="85" t="str">
        <f>Masters!E11</f>
        <v>DMs</v>
      </c>
      <c r="E7" s="84">
        <f>Masters!G11</f>
        <v>0</v>
      </c>
      <c r="F7" s="84">
        <f>Masters!H11</f>
        <v>0</v>
      </c>
      <c r="G7" s="84">
        <f>Masters!I11</f>
        <v>0</v>
      </c>
      <c r="H7" s="84">
        <f>Masters!J11</f>
        <v>0</v>
      </c>
      <c r="I7" s="84">
        <f>Masters!K11</f>
        <v>0</v>
      </c>
      <c r="J7" s="84">
        <f>Masters!L11</f>
        <v>0</v>
      </c>
      <c r="K7" s="84">
        <f>Masters!M11</f>
        <v>0</v>
      </c>
      <c r="L7" s="84">
        <f>Masters!N11</f>
        <v>0</v>
      </c>
    </row>
    <row r="8" spans="1:27" ht="15" customHeight="1" x14ac:dyDescent="0.45">
      <c r="A8" s="84">
        <f>Masters!C12</f>
        <v>70010</v>
      </c>
      <c r="B8" s="85" t="str">
        <f>Masters!D12</f>
        <v>Construction Managers</v>
      </c>
      <c r="C8" s="84" t="str">
        <f>Masters!F12</f>
        <v>Construction managers</v>
      </c>
      <c r="D8" s="85" t="str">
        <f>Masters!E12</f>
        <v>DMs</v>
      </c>
      <c r="E8" s="84">
        <f>Masters!G12</f>
        <v>0</v>
      </c>
      <c r="F8" s="84">
        <f>Masters!H12</f>
        <v>0</v>
      </c>
      <c r="G8" s="84">
        <f>Masters!I12</f>
        <v>0</v>
      </c>
      <c r="H8" s="84">
        <f>Masters!J12</f>
        <v>0</v>
      </c>
      <c r="I8" s="84">
        <f>Masters!K12</f>
        <v>0</v>
      </c>
      <c r="J8" s="84">
        <f>Masters!L12</f>
        <v>0</v>
      </c>
      <c r="K8" s="84">
        <f>Masters!M12</f>
        <v>0</v>
      </c>
      <c r="L8" s="84">
        <f>Masters!N12</f>
        <v>0</v>
      </c>
    </row>
    <row r="9" spans="1:27" ht="15" customHeight="1" x14ac:dyDescent="0.45">
      <c r="A9" s="84">
        <f>Masters!C13</f>
        <v>70012</v>
      </c>
      <c r="B9" s="85" t="str">
        <f>Masters!D13</f>
        <v>Facility Operation Managers</v>
      </c>
      <c r="C9" s="84" t="str">
        <f>Masters!F13</f>
        <v>Facility operation and maintenance managers</v>
      </c>
      <c r="D9" s="85" t="str">
        <f>Masters!E13</f>
        <v>DMs</v>
      </c>
      <c r="E9" s="84">
        <f>Masters!G13</f>
        <v>0</v>
      </c>
      <c r="F9" s="84">
        <f>Masters!H13</f>
        <v>0</v>
      </c>
      <c r="G9" s="84">
        <f>Masters!I13</f>
        <v>0</v>
      </c>
      <c r="H9" s="84">
        <f>Masters!J13</f>
        <v>0</v>
      </c>
      <c r="I9" s="84">
        <f>Masters!K13</f>
        <v>0</v>
      </c>
      <c r="J9" s="84">
        <f>Masters!L13</f>
        <v>0</v>
      </c>
      <c r="K9" s="84">
        <f>Masters!M13</f>
        <v>0</v>
      </c>
      <c r="L9" s="84">
        <f>Masters!N13</f>
        <v>0</v>
      </c>
    </row>
    <row r="10" spans="1:27" ht="15" customHeight="1" x14ac:dyDescent="0.45">
      <c r="A10" s="84">
        <f>Masters!C14</f>
        <v>40020</v>
      </c>
      <c r="B10" s="85" t="str">
        <f>Masters!D14</f>
        <v>Faculty Administrators</v>
      </c>
      <c r="C10" s="84" t="str">
        <f>Masters!F14</f>
        <v>Administrators - post-secondary education and vocational training</v>
      </c>
      <c r="D10" s="85" t="str">
        <f>Masters!E14</f>
        <v>DMs</v>
      </c>
      <c r="E10" s="84">
        <f>Masters!G14</f>
        <v>0</v>
      </c>
      <c r="F10" s="84">
        <f>Masters!H14</f>
        <v>0</v>
      </c>
      <c r="G10" s="84">
        <f>Masters!I14</f>
        <v>0</v>
      </c>
      <c r="H10" s="84">
        <f>Masters!J14</f>
        <v>0</v>
      </c>
      <c r="I10" s="84">
        <f>Masters!K14</f>
        <v>0</v>
      </c>
      <c r="J10" s="84">
        <f>Masters!L14</f>
        <v>0</v>
      </c>
      <c r="K10" s="84">
        <f>Masters!M14</f>
        <v>0</v>
      </c>
      <c r="L10" s="84">
        <f>Masters!N14</f>
        <v>0</v>
      </c>
    </row>
    <row r="11" spans="1:27" ht="15" customHeight="1" x14ac:dyDescent="0.45">
      <c r="A11" s="84">
        <f>Masters!C15</f>
        <v>10010</v>
      </c>
      <c r="B11" s="85" t="str">
        <f>Masters!D15</f>
        <v>Financial Managers</v>
      </c>
      <c r="C11" s="84" t="str">
        <f>Masters!F15</f>
        <v>Financial managers</v>
      </c>
      <c r="D11" s="85" t="str">
        <f>Masters!E15</f>
        <v>DMs</v>
      </c>
      <c r="E11" s="84">
        <f>Masters!G15</f>
        <v>0</v>
      </c>
      <c r="F11" s="84">
        <f>Masters!H15</f>
        <v>0</v>
      </c>
      <c r="G11" s="84">
        <f>Masters!I15</f>
        <v>0</v>
      </c>
      <c r="H11" s="84">
        <f>Masters!J15</f>
        <v>0</v>
      </c>
      <c r="I11" s="84">
        <f>Masters!K15</f>
        <v>0</v>
      </c>
      <c r="J11" s="84">
        <f>Masters!L15</f>
        <v>0</v>
      </c>
      <c r="K11" s="84">
        <f>Masters!M15</f>
        <v>0</v>
      </c>
      <c r="L11" s="84">
        <f>Masters!N15</f>
        <v>0</v>
      </c>
    </row>
    <row r="12" spans="1:27" ht="15" customHeight="1" x14ac:dyDescent="0.45">
      <c r="A12" s="84">
        <f>Masters!C16</f>
        <v>40041</v>
      </c>
      <c r="B12" s="85" t="str">
        <f>Masters!D16</f>
        <v>Fire Chiefs and Senior Firefighting Officers</v>
      </c>
      <c r="C12" s="84" t="str">
        <f>Masters!F16</f>
        <v>Fire chiefs and senior firefighting officers</v>
      </c>
      <c r="D12" s="85" t="str">
        <f>Masters!E16</f>
        <v>DMs</v>
      </c>
      <c r="E12" s="84">
        <f>Masters!G16</f>
        <v>0</v>
      </c>
      <c r="F12" s="84">
        <f>Masters!H16</f>
        <v>0</v>
      </c>
      <c r="G12" s="84">
        <f>Masters!I16</f>
        <v>0</v>
      </c>
      <c r="H12" s="84">
        <f>Masters!J16</f>
        <v>0</v>
      </c>
      <c r="I12" s="84">
        <f>Masters!K16</f>
        <v>0</v>
      </c>
      <c r="J12" s="84">
        <f>Masters!L16</f>
        <v>0</v>
      </c>
      <c r="K12" s="84">
        <f>Masters!M16</f>
        <v>0</v>
      </c>
      <c r="L12" s="84">
        <f>Masters!N16</f>
        <v>0</v>
      </c>
    </row>
    <row r="13" spans="1:27" ht="15" customHeight="1" x14ac:dyDescent="0.45">
      <c r="A13" s="84">
        <f>Masters!C17</f>
        <v>10020</v>
      </c>
      <c r="B13" s="85" t="str">
        <f>Masters!D17</f>
        <v>Insurance Managers</v>
      </c>
      <c r="C13" s="84" t="str">
        <f>Masters!F17</f>
        <v>Insurance, real estate and financial brokerage managers</v>
      </c>
      <c r="D13" s="85" t="str">
        <f>Masters!E17</f>
        <v>DMs</v>
      </c>
      <c r="E13" s="84">
        <f>Masters!G17</f>
        <v>0</v>
      </c>
      <c r="F13" s="84">
        <f>Masters!H17</f>
        <v>0</v>
      </c>
      <c r="G13" s="84">
        <f>Masters!I17</f>
        <v>0</v>
      </c>
      <c r="H13" s="84">
        <f>Masters!J17</f>
        <v>0</v>
      </c>
      <c r="I13" s="84">
        <f>Masters!K17</f>
        <v>0</v>
      </c>
      <c r="J13" s="84">
        <f>Masters!L17</f>
        <v>0</v>
      </c>
      <c r="K13" s="84">
        <f>Masters!M17</f>
        <v>0</v>
      </c>
      <c r="L13" s="84">
        <f>Masters!N17</f>
        <v>0</v>
      </c>
    </row>
    <row r="14" spans="1:27" ht="15" customHeight="1" x14ac:dyDescent="0.45">
      <c r="A14" s="84">
        <f>Masters!C18</f>
        <v>70012</v>
      </c>
      <c r="B14" s="85" t="str">
        <f>Masters!D18</f>
        <v>Maintenance Managers</v>
      </c>
      <c r="C14" s="84" t="str">
        <f>Masters!F18</f>
        <v>Facility operation and maintenance managers</v>
      </c>
      <c r="D14" s="85" t="str">
        <f>Masters!E18</f>
        <v>DMs</v>
      </c>
      <c r="E14" s="84">
        <f>Masters!G18</f>
        <v>0</v>
      </c>
      <c r="F14" s="84">
        <f>Masters!H18</f>
        <v>0</v>
      </c>
      <c r="G14" s="84">
        <f>Masters!I18</f>
        <v>0</v>
      </c>
      <c r="H14" s="84">
        <f>Masters!J18</f>
        <v>0</v>
      </c>
      <c r="I14" s="84">
        <f>Masters!K18</f>
        <v>0</v>
      </c>
      <c r="J14" s="84">
        <f>Masters!L18</f>
        <v>0</v>
      </c>
      <c r="K14" s="84">
        <f>Masters!M18</f>
        <v>0</v>
      </c>
      <c r="L14" s="84">
        <f>Masters!N18</f>
        <v>0</v>
      </c>
    </row>
    <row r="15" spans="1:27" ht="15" customHeight="1" x14ac:dyDescent="0.45">
      <c r="A15" s="84">
        <f>Masters!C19</f>
        <v>10020</v>
      </c>
      <c r="B15" s="85" t="str">
        <f>Masters!D19</f>
        <v>Mortgage Broker Managers</v>
      </c>
      <c r="C15" s="84" t="str">
        <f>Masters!F19</f>
        <v>Insurance, real estate and financial brokerage managers</v>
      </c>
      <c r="D15" s="85" t="str">
        <f>Masters!E19</f>
        <v>DMs</v>
      </c>
      <c r="E15" s="84">
        <f>Masters!G19</f>
        <v>0</v>
      </c>
      <c r="F15" s="84">
        <f>Masters!H19</f>
        <v>0</v>
      </c>
      <c r="G15" s="84">
        <f>Masters!I19</f>
        <v>0</v>
      </c>
      <c r="H15" s="84">
        <f>Masters!J19</f>
        <v>0</v>
      </c>
      <c r="I15" s="84">
        <f>Masters!K19</f>
        <v>0</v>
      </c>
      <c r="J15" s="84">
        <f>Masters!L19</f>
        <v>0</v>
      </c>
      <c r="K15" s="84">
        <f>Masters!M19</f>
        <v>0</v>
      </c>
      <c r="L15" s="84">
        <f>Masters!N19</f>
        <v>0</v>
      </c>
    </row>
    <row r="16" spans="1:27" ht="15" customHeight="1" x14ac:dyDescent="0.45">
      <c r="A16" s="84">
        <f>Masters!C20</f>
        <v>10019</v>
      </c>
      <c r="B16" s="85" t="str">
        <f>Masters!D20</f>
        <v>Other Administrative Services Managers</v>
      </c>
      <c r="C16" s="84" t="str">
        <f>Masters!F20</f>
        <v>Other administrative services managers</v>
      </c>
      <c r="D16" s="85" t="str">
        <f>Masters!E20</f>
        <v>DMs</v>
      </c>
      <c r="E16" s="84">
        <f>Masters!G20</f>
        <v>0</v>
      </c>
      <c r="F16" s="84">
        <f>Masters!H20</f>
        <v>0</v>
      </c>
      <c r="G16" s="84">
        <f>Masters!I20</f>
        <v>0</v>
      </c>
      <c r="H16" s="84">
        <f>Masters!J20</f>
        <v>0</v>
      </c>
      <c r="I16" s="84">
        <f>Masters!K20</f>
        <v>0</v>
      </c>
      <c r="J16" s="84">
        <f>Masters!L20</f>
        <v>0</v>
      </c>
      <c r="K16" s="84">
        <f>Masters!M20</f>
        <v>0</v>
      </c>
      <c r="L16" s="84">
        <f>Masters!N20</f>
        <v>0</v>
      </c>
    </row>
    <row r="17" spans="1:12" ht="15" customHeight="1" x14ac:dyDescent="0.45">
      <c r="A17" s="84">
        <f>Masters!C21</f>
        <v>10029</v>
      </c>
      <c r="B17" s="85" t="str">
        <f>Masters!D21</f>
        <v>Other Business Services Managers</v>
      </c>
      <c r="C17" s="84" t="str">
        <f>Masters!F21</f>
        <v>Other business services managers</v>
      </c>
      <c r="D17" s="85" t="str">
        <f>Masters!E21</f>
        <v>DMs</v>
      </c>
      <c r="E17" s="84">
        <f>Masters!G21</f>
        <v>0</v>
      </c>
      <c r="F17" s="84">
        <f>Masters!H21</f>
        <v>0</v>
      </c>
      <c r="G17" s="84">
        <f>Masters!I21</f>
        <v>0</v>
      </c>
      <c r="H17" s="84">
        <f>Masters!J21</f>
        <v>0</v>
      </c>
      <c r="I17" s="84">
        <f>Masters!K21</f>
        <v>0</v>
      </c>
      <c r="J17" s="84">
        <f>Masters!L21</f>
        <v>0</v>
      </c>
      <c r="K17" s="84">
        <f>Masters!M21</f>
        <v>0</v>
      </c>
      <c r="L17" s="84">
        <f>Masters!N21</f>
        <v>0</v>
      </c>
    </row>
    <row r="18" spans="1:12" ht="15" customHeight="1" x14ac:dyDescent="0.45">
      <c r="A18" s="84">
        <f>Masters!C22</f>
        <v>60040</v>
      </c>
      <c r="B18" s="85" t="str">
        <f>Masters!D22</f>
        <v>Other Services Managers</v>
      </c>
      <c r="C18" s="84" t="str">
        <f>Masters!F22</f>
        <v>Managers in customer and personal services</v>
      </c>
      <c r="D18" s="85" t="str">
        <f>Masters!E22</f>
        <v>DMs</v>
      </c>
      <c r="E18" s="84">
        <f>Masters!G22</f>
        <v>0</v>
      </c>
      <c r="F18" s="84">
        <f>Masters!H22</f>
        <v>0</v>
      </c>
      <c r="G18" s="84">
        <f>Masters!I22</f>
        <v>0</v>
      </c>
      <c r="H18" s="84">
        <f>Masters!J22</f>
        <v>0</v>
      </c>
      <c r="I18" s="84">
        <f>Masters!K22</f>
        <v>0</v>
      </c>
      <c r="J18" s="84">
        <f>Masters!L22</f>
        <v>0</v>
      </c>
      <c r="K18" s="84">
        <f>Masters!M22</f>
        <v>0</v>
      </c>
      <c r="L18" s="84">
        <f>Masters!N22</f>
        <v>0</v>
      </c>
    </row>
    <row r="19" spans="1:12" ht="15" customHeight="1" x14ac:dyDescent="0.45">
      <c r="A19" s="84">
        <f>Masters!C23</f>
        <v>70021</v>
      </c>
      <c r="B19" s="85" t="str">
        <f>Masters!D23</f>
        <v>Postal and Courier Services Managers</v>
      </c>
      <c r="C19" s="84" t="str">
        <f>Masters!F23</f>
        <v>Postal and courier services managers</v>
      </c>
      <c r="D19" s="85" t="str">
        <f>Masters!E23</f>
        <v>DMs</v>
      </c>
      <c r="E19" s="84">
        <f>Masters!G23</f>
        <v>0</v>
      </c>
      <c r="F19" s="84">
        <f>Masters!H23</f>
        <v>0</v>
      </c>
      <c r="G19" s="84">
        <f>Masters!I23</f>
        <v>0</v>
      </c>
      <c r="H19" s="84">
        <f>Masters!J23</f>
        <v>0</v>
      </c>
      <c r="I19" s="84">
        <f>Masters!K23</f>
        <v>0</v>
      </c>
      <c r="J19" s="84">
        <f>Masters!L23</f>
        <v>0</v>
      </c>
      <c r="K19" s="84">
        <f>Masters!M23</f>
        <v>0</v>
      </c>
      <c r="L19" s="84">
        <f>Masters!N23</f>
        <v>0</v>
      </c>
    </row>
    <row r="20" spans="1:12" ht="15.5" x14ac:dyDescent="0.45">
      <c r="A20" s="84">
        <f>Masters!C24</f>
        <v>10012</v>
      </c>
      <c r="B20" s="85" t="str">
        <f>Masters!D24</f>
        <v>Purchasing Managers</v>
      </c>
      <c r="C20" s="84" t="str">
        <f>Masters!F24</f>
        <v>Purchasing managers</v>
      </c>
      <c r="D20" s="85" t="str">
        <f>Masters!E24</f>
        <v>DMs</v>
      </c>
      <c r="E20" s="84">
        <f>Masters!G24</f>
        <v>0</v>
      </c>
      <c r="F20" s="84">
        <f>Masters!H24</f>
        <v>0</v>
      </c>
      <c r="G20" s="84">
        <f>Masters!I24</f>
        <v>0</v>
      </c>
      <c r="H20" s="84">
        <f>Masters!J24</f>
        <v>0</v>
      </c>
      <c r="I20" s="84">
        <f>Masters!K24</f>
        <v>0</v>
      </c>
      <c r="J20" s="84">
        <f>Masters!L24</f>
        <v>0</v>
      </c>
      <c r="K20" s="84">
        <f>Masters!M24</f>
        <v>0</v>
      </c>
      <c r="L20" s="84">
        <f>Masters!N24</f>
        <v>0</v>
      </c>
    </row>
    <row r="21" spans="1:12" ht="15.5" x14ac:dyDescent="0.45">
      <c r="A21" s="84">
        <f>Masters!C25</f>
        <v>73311</v>
      </c>
      <c r="B21" s="85" t="str">
        <f>Masters!D25</f>
        <v>Railway Conductors</v>
      </c>
      <c r="C21" s="84" t="str">
        <f>Masters!F25</f>
        <v>Railway conductors and brakemen/women</v>
      </c>
      <c r="D21" s="85" t="str">
        <f>Masters!E25</f>
        <v>DMs</v>
      </c>
      <c r="E21" s="84">
        <f>Masters!G25</f>
        <v>0</v>
      </c>
      <c r="F21" s="84">
        <f>Masters!H25</f>
        <v>0</v>
      </c>
      <c r="G21" s="84">
        <f>Masters!I25</f>
        <v>0</v>
      </c>
      <c r="H21" s="84">
        <f>Masters!J25</f>
        <v>0</v>
      </c>
      <c r="I21" s="84">
        <f>Masters!K25</f>
        <v>0</v>
      </c>
      <c r="J21" s="84">
        <f>Masters!L25</f>
        <v>0</v>
      </c>
      <c r="K21" s="84">
        <f>Masters!M25</f>
        <v>0</v>
      </c>
      <c r="L21" s="84">
        <f>Masters!N25</f>
        <v>0</v>
      </c>
    </row>
    <row r="22" spans="1:12" ht="15.5" x14ac:dyDescent="0.45">
      <c r="A22" s="84">
        <f>Masters!C26</f>
        <v>10020</v>
      </c>
      <c r="B22" s="85" t="str">
        <f>Masters!D26</f>
        <v>Real Estate Service Managers</v>
      </c>
      <c r="C22" s="84" t="str">
        <f>Masters!F26</f>
        <v>Insurance, real estate and financial brokerage managers</v>
      </c>
      <c r="D22" s="85" t="str">
        <f>Masters!E26</f>
        <v>DMs</v>
      </c>
      <c r="E22" s="84">
        <f>Masters!G26</f>
        <v>0</v>
      </c>
      <c r="F22" s="84">
        <f>Masters!H26</f>
        <v>0</v>
      </c>
      <c r="G22" s="84">
        <f>Masters!I26</f>
        <v>0</v>
      </c>
      <c r="H22" s="84">
        <f>Masters!J26</f>
        <v>0</v>
      </c>
      <c r="I22" s="84">
        <f>Masters!K26</f>
        <v>0</v>
      </c>
      <c r="J22" s="84">
        <f>Masters!L26</f>
        <v>0</v>
      </c>
      <c r="K22" s="84">
        <f>Masters!M26</f>
        <v>0</v>
      </c>
      <c r="L22" s="84">
        <f>Masters!N26</f>
        <v>0</v>
      </c>
    </row>
    <row r="23" spans="1:12" ht="15.5" x14ac:dyDescent="0.45">
      <c r="A23" s="84">
        <f>Masters!C27</f>
        <v>40020</v>
      </c>
      <c r="B23" s="85" t="str">
        <f>Masters!D27</f>
        <v>Registrars</v>
      </c>
      <c r="C23" s="84" t="str">
        <f>Masters!F27</f>
        <v>Administrators - post-secondary education and vocational training</v>
      </c>
      <c r="D23" s="85" t="str">
        <f>Masters!E27</f>
        <v>DMs</v>
      </c>
      <c r="E23" s="84">
        <f>Masters!G27</f>
        <v>0</v>
      </c>
      <c r="F23" s="84">
        <f>Masters!H27</f>
        <v>0</v>
      </c>
      <c r="G23" s="84">
        <f>Masters!I27</f>
        <v>0</v>
      </c>
      <c r="H23" s="84">
        <f>Masters!J27</f>
        <v>0</v>
      </c>
      <c r="I23" s="84">
        <f>Masters!K27</f>
        <v>0</v>
      </c>
      <c r="J23" s="84">
        <f>Masters!L27</f>
        <v>0</v>
      </c>
      <c r="K23" s="84">
        <f>Masters!M27</f>
        <v>0</v>
      </c>
      <c r="L23" s="84">
        <f>Masters!N27</f>
        <v>0</v>
      </c>
    </row>
    <row r="24" spans="1:12" ht="15.5" x14ac:dyDescent="0.45">
      <c r="A24" s="84">
        <f>Masters!C28</f>
        <v>10020</v>
      </c>
      <c r="B24" s="85" t="str">
        <f>Masters!D28</f>
        <v>Securities Managers</v>
      </c>
      <c r="C24" s="84" t="str">
        <f>Masters!F28</f>
        <v>Insurance, real estate and financial brokerage managers</v>
      </c>
      <c r="D24" s="85" t="str">
        <f>Masters!E28</f>
        <v>DMs</v>
      </c>
      <c r="E24" s="84">
        <f>Masters!G28</f>
        <v>0</v>
      </c>
      <c r="F24" s="84">
        <f>Masters!H28</f>
        <v>0</v>
      </c>
      <c r="G24" s="84">
        <f>Masters!I28</f>
        <v>0</v>
      </c>
      <c r="H24" s="84">
        <f>Masters!J28</f>
        <v>0</v>
      </c>
      <c r="I24" s="84">
        <f>Masters!K28</f>
        <v>0</v>
      </c>
      <c r="J24" s="84">
        <f>Masters!L28</f>
        <v>0</v>
      </c>
      <c r="K24" s="84">
        <f>Masters!M28</f>
        <v>0</v>
      </c>
      <c r="L24" s="84">
        <f>Masters!N28</f>
        <v>0</v>
      </c>
    </row>
    <row r="25" spans="1:12" ht="15.5" x14ac:dyDescent="0.45">
      <c r="A25" s="84">
        <f>Masters!C29</f>
        <v>18</v>
      </c>
      <c r="B25" s="85" t="str">
        <f>Masters!D29</f>
        <v>Senior Government Managers and Officials</v>
      </c>
      <c r="C25" s="84" t="str">
        <f>Masters!F29</f>
        <v>Senior managers - public and private sector</v>
      </c>
      <c r="D25" s="85" t="str">
        <f>Masters!E29</f>
        <v>DMs</v>
      </c>
      <c r="E25" s="84">
        <f>Masters!G29</f>
        <v>0</v>
      </c>
      <c r="F25" s="84">
        <f>Masters!H29</f>
        <v>0</v>
      </c>
      <c r="G25" s="84">
        <f>Masters!I29</f>
        <v>0</v>
      </c>
      <c r="H25" s="84">
        <f>Masters!J29</f>
        <v>0</v>
      </c>
      <c r="I25" s="84">
        <f>Masters!K29</f>
        <v>0</v>
      </c>
      <c r="J25" s="84">
        <f>Masters!L29</f>
        <v>0</v>
      </c>
      <c r="K25" s="84">
        <f>Masters!M29</f>
        <v>0</v>
      </c>
      <c r="L25" s="84">
        <f>Masters!N29</f>
        <v>0</v>
      </c>
    </row>
    <row r="26" spans="1:12" ht="15.5" x14ac:dyDescent="0.45">
      <c r="A26" s="84">
        <f>Masters!C30</f>
        <v>90011</v>
      </c>
      <c r="B26" s="85" t="str">
        <f>Masters!D30</f>
        <v>Senior Managers - Goods Production, Utilities,Transportation and Construction</v>
      </c>
      <c r="C26" s="84" t="str">
        <f>Masters!F30</f>
        <v>Utilities managers</v>
      </c>
      <c r="D26" s="85" t="str">
        <f>Masters!E30</f>
        <v>DMs</v>
      </c>
      <c r="E26" s="84">
        <f>Masters!G30</f>
        <v>0</v>
      </c>
      <c r="F26" s="84">
        <f>Masters!H30</f>
        <v>0</v>
      </c>
      <c r="G26" s="84">
        <f>Masters!I30</f>
        <v>0</v>
      </c>
      <c r="H26" s="84">
        <f>Masters!J30</f>
        <v>0</v>
      </c>
      <c r="I26" s="84">
        <f>Masters!K30</f>
        <v>0</v>
      </c>
      <c r="J26" s="84">
        <f>Masters!L30</f>
        <v>0</v>
      </c>
      <c r="K26" s="84">
        <f>Masters!M30</f>
        <v>0</v>
      </c>
      <c r="L26" s="84">
        <f>Masters!N30</f>
        <v>0</v>
      </c>
    </row>
    <row r="27" spans="1:12" ht="15.5" x14ac:dyDescent="0.45">
      <c r="A27" s="84">
        <f>Masters!C31</f>
        <v>18</v>
      </c>
      <c r="B27" s="85" t="str">
        <f>Masters!D31</f>
        <v>Senior Managers - Financial, Communications and Other Business Services</v>
      </c>
      <c r="C27" s="84" t="str">
        <f>Masters!F31</f>
        <v>Senior managers - public and private sector</v>
      </c>
      <c r="D27" s="85" t="str">
        <f>Masters!E31</f>
        <v>DMs</v>
      </c>
      <c r="E27" s="84">
        <f>Masters!G31</f>
        <v>0</v>
      </c>
      <c r="F27" s="84">
        <f>Masters!H31</f>
        <v>0</v>
      </c>
      <c r="G27" s="84">
        <f>Masters!I31</f>
        <v>0</v>
      </c>
      <c r="H27" s="84">
        <f>Masters!J31</f>
        <v>0</v>
      </c>
      <c r="I27" s="84">
        <f>Masters!K31</f>
        <v>0</v>
      </c>
      <c r="J27" s="84">
        <f>Masters!L31</f>
        <v>0</v>
      </c>
      <c r="K27" s="84">
        <f>Masters!M31</f>
        <v>0</v>
      </c>
      <c r="L27" s="84">
        <f>Masters!N31</f>
        <v>0</v>
      </c>
    </row>
    <row r="28" spans="1:12" ht="15.5" x14ac:dyDescent="0.45">
      <c r="A28" s="84">
        <f>Masters!C32</f>
        <v>18</v>
      </c>
      <c r="B28" s="85" t="str">
        <f>Masters!D32</f>
        <v>Senior Managers - Health, Education, Social and Community Services and Membership Organizations</v>
      </c>
      <c r="C28" s="84" t="str">
        <f>Masters!F32</f>
        <v>Senior managers - public and private sector</v>
      </c>
      <c r="D28" s="85" t="str">
        <f>Masters!E32</f>
        <v>DMs</v>
      </c>
      <c r="E28" s="84">
        <f>Masters!G32</f>
        <v>0</v>
      </c>
      <c r="F28" s="84">
        <f>Masters!H32</f>
        <v>0</v>
      </c>
      <c r="G28" s="84">
        <f>Masters!I32</f>
        <v>0</v>
      </c>
      <c r="H28" s="84">
        <f>Masters!J32</f>
        <v>0</v>
      </c>
      <c r="I28" s="84">
        <f>Masters!K32</f>
        <v>0</v>
      </c>
      <c r="J28" s="84">
        <f>Masters!L32</f>
        <v>0</v>
      </c>
      <c r="K28" s="84">
        <f>Masters!M32</f>
        <v>0</v>
      </c>
      <c r="L28" s="84">
        <f>Masters!N32</f>
        <v>0</v>
      </c>
    </row>
    <row r="29" spans="1:12" ht="15.5" x14ac:dyDescent="0.45">
      <c r="A29" s="84">
        <f>Masters!C33</f>
        <v>18</v>
      </c>
      <c r="B29" s="85" t="str">
        <f>Masters!D33</f>
        <v>Senior Managers - Trade, Broadcasting and Other Services, n.e.c.</v>
      </c>
      <c r="C29" s="84" t="str">
        <f>Masters!F33</f>
        <v>Senior managers - public and private sector</v>
      </c>
      <c r="D29" s="85" t="str">
        <f>Masters!E33</f>
        <v>DMs</v>
      </c>
      <c r="E29" s="84">
        <f>Masters!G33</f>
        <v>0</v>
      </c>
      <c r="F29" s="84">
        <f>Masters!H33</f>
        <v>0</v>
      </c>
      <c r="G29" s="84">
        <f>Masters!I33</f>
        <v>0</v>
      </c>
      <c r="H29" s="84">
        <f>Masters!J33</f>
        <v>0</v>
      </c>
      <c r="I29" s="84">
        <f>Masters!K33</f>
        <v>0</v>
      </c>
      <c r="J29" s="84">
        <f>Masters!L33</f>
        <v>0</v>
      </c>
      <c r="K29" s="84">
        <f>Masters!M33</f>
        <v>0</v>
      </c>
      <c r="L29" s="84">
        <f>Masters!N33</f>
        <v>0</v>
      </c>
    </row>
    <row r="30" spans="1:12" ht="15.5" x14ac:dyDescent="0.45">
      <c r="A30" s="84">
        <f>Masters!C34</f>
        <v>10030</v>
      </c>
      <c r="B30" s="85" t="str">
        <f>Masters!D34</f>
        <v>Telecommunication Carriers Managers</v>
      </c>
      <c r="C30" s="84" t="str">
        <f>Masters!F34</f>
        <v>Telecommunication carriers managers</v>
      </c>
      <c r="D30" s="85" t="str">
        <f>Masters!E34</f>
        <v>DMs</v>
      </c>
      <c r="E30" s="84">
        <f>Masters!G34</f>
        <v>0</v>
      </c>
      <c r="F30" s="84">
        <f>Masters!H34</f>
        <v>0</v>
      </c>
      <c r="G30" s="84">
        <f>Masters!I34</f>
        <v>0</v>
      </c>
      <c r="H30" s="84">
        <f>Masters!J34</f>
        <v>0</v>
      </c>
      <c r="I30" s="84">
        <f>Masters!K34</f>
        <v>0</v>
      </c>
      <c r="J30" s="84">
        <f>Masters!L34</f>
        <v>0</v>
      </c>
      <c r="K30" s="84">
        <f>Masters!M34</f>
        <v>0</v>
      </c>
      <c r="L30" s="84">
        <f>Masters!N34</f>
        <v>0</v>
      </c>
    </row>
    <row r="31" spans="1:12" ht="15.5" x14ac:dyDescent="0.45">
      <c r="A31" s="84">
        <f>Masters!C35</f>
        <v>70020</v>
      </c>
      <c r="B31" s="85" t="str">
        <f>Masters!D35</f>
        <v>Transportation Managers, Freight Traffic</v>
      </c>
      <c r="C31" s="84" t="str">
        <f>Masters!F35</f>
        <v>Managers in transportation</v>
      </c>
      <c r="D31" s="85" t="str">
        <f>Masters!E35</f>
        <v>DMs</v>
      </c>
      <c r="E31" s="84">
        <f>Masters!G35</f>
        <v>0</v>
      </c>
      <c r="F31" s="84">
        <f>Masters!H35</f>
        <v>0</v>
      </c>
      <c r="G31" s="84">
        <f>Masters!I35</f>
        <v>0</v>
      </c>
      <c r="H31" s="84">
        <f>Masters!J35</f>
        <v>0</v>
      </c>
      <c r="I31" s="84">
        <f>Masters!K35</f>
        <v>0</v>
      </c>
      <c r="J31" s="84">
        <f>Masters!L35</f>
        <v>0</v>
      </c>
      <c r="K31" s="84">
        <f>Masters!M35</f>
        <v>0</v>
      </c>
      <c r="L31" s="84">
        <f>Masters!N35</f>
        <v>0</v>
      </c>
    </row>
    <row r="32" spans="1:12" ht="15.5" x14ac:dyDescent="0.45">
      <c r="A32" s="84">
        <f>Masters!C36</f>
        <v>70020</v>
      </c>
      <c r="B32" s="85" t="str">
        <f>Masters!D36</f>
        <v>Transportation Managers, Operations</v>
      </c>
      <c r="C32" s="84" t="str">
        <f>Masters!F36</f>
        <v>Managers in transportation</v>
      </c>
      <c r="D32" s="85" t="str">
        <f>Masters!E36</f>
        <v>DMs</v>
      </c>
      <c r="E32" s="84">
        <f>Masters!G36</f>
        <v>0</v>
      </c>
      <c r="F32" s="84">
        <f>Masters!H36</f>
        <v>0</v>
      </c>
      <c r="G32" s="84">
        <f>Masters!I36</f>
        <v>0</v>
      </c>
      <c r="H32" s="84">
        <f>Masters!J36</f>
        <v>0</v>
      </c>
      <c r="I32" s="84">
        <f>Masters!K36</f>
        <v>0</v>
      </c>
      <c r="J32" s="84">
        <f>Masters!L36</f>
        <v>0</v>
      </c>
      <c r="K32" s="84">
        <f>Masters!M36</f>
        <v>0</v>
      </c>
      <c r="L32" s="84">
        <f>Masters!N36</f>
        <v>0</v>
      </c>
    </row>
    <row r="33" spans="1:12" ht="15.5" x14ac:dyDescent="0.45">
      <c r="A33" s="84">
        <f>Masters!C37</f>
        <v>53201</v>
      </c>
      <c r="B33" s="85" t="str">
        <f>Masters!D37</f>
        <v>Coaches</v>
      </c>
      <c r="C33" s="84" t="str">
        <f>Masters!F37</f>
        <v>Coaches</v>
      </c>
      <c r="D33" s="85" t="str">
        <f>Masters!E37</f>
        <v>DSM</v>
      </c>
      <c r="E33" s="84">
        <f>Masters!G37</f>
        <v>0</v>
      </c>
      <c r="F33" s="84">
        <f>Masters!H37</f>
        <v>0</v>
      </c>
      <c r="G33" s="84">
        <f>Masters!I37</f>
        <v>0</v>
      </c>
      <c r="H33" s="84">
        <f>Masters!J37</f>
        <v>0</v>
      </c>
      <c r="I33" s="84">
        <f>Masters!K37</f>
        <v>0</v>
      </c>
      <c r="J33" s="84">
        <f>Masters!L37</f>
        <v>0</v>
      </c>
      <c r="K33" s="84">
        <f>Masters!M37</f>
        <v>0</v>
      </c>
      <c r="L33" s="84">
        <f>Masters!N37</f>
        <v>0</v>
      </c>
    </row>
    <row r="34" spans="1:12" ht="15.5" x14ac:dyDescent="0.45">
      <c r="A34" s="84">
        <f>Masters!C38</f>
        <v>62201</v>
      </c>
      <c r="B34" s="85" t="str">
        <f>Masters!D38</f>
        <v>Funeral Directors</v>
      </c>
      <c r="C34" s="84" t="str">
        <f>Masters!F38</f>
        <v>Funeral directors and embalmers</v>
      </c>
      <c r="D34" s="85" t="str">
        <f>Masters!E38</f>
        <v>DSM</v>
      </c>
      <c r="E34" s="84">
        <f>Masters!G38</f>
        <v>0</v>
      </c>
      <c r="F34" s="84">
        <f>Masters!H38</f>
        <v>0</v>
      </c>
      <c r="G34" s="84">
        <f>Masters!I38</f>
        <v>0</v>
      </c>
      <c r="H34" s="84">
        <f>Masters!J38</f>
        <v>0</v>
      </c>
      <c r="I34" s="84">
        <f>Masters!K38</f>
        <v>0</v>
      </c>
      <c r="J34" s="84">
        <f>Masters!L38</f>
        <v>0</v>
      </c>
      <c r="K34" s="84">
        <f>Masters!M38</f>
        <v>0</v>
      </c>
      <c r="L34" s="84">
        <f>Masters!N38</f>
        <v>0</v>
      </c>
    </row>
    <row r="35" spans="1:12" ht="15.5" x14ac:dyDescent="0.45">
      <c r="A35" s="84">
        <f>Masters!C39</f>
        <v>82031</v>
      </c>
      <c r="B35" s="85" t="str">
        <f>Masters!D39</f>
        <v>Supervisors, Landscape and Horticulture</v>
      </c>
      <c r="C35" s="84" t="str">
        <f>Masters!F39</f>
        <v>Contractors and supervisors, landscaping, grounds maintenance and horticulture services</v>
      </c>
      <c r="D35" s="85" t="str">
        <f>Masters!E39</f>
        <v>DSM</v>
      </c>
      <c r="E35" s="84">
        <f>Masters!G39</f>
        <v>0</v>
      </c>
      <c r="F35" s="84">
        <f>Masters!H39</f>
        <v>0</v>
      </c>
      <c r="G35" s="84">
        <f>Masters!I39</f>
        <v>0</v>
      </c>
      <c r="H35" s="84">
        <f>Masters!J39</f>
        <v>0</v>
      </c>
      <c r="I35" s="84">
        <f>Masters!K39</f>
        <v>0</v>
      </c>
      <c r="J35" s="84">
        <f>Masters!L39</f>
        <v>0</v>
      </c>
      <c r="K35" s="84">
        <f>Masters!M39</f>
        <v>0</v>
      </c>
      <c r="L35" s="84">
        <f>Masters!N39</f>
        <v>0</v>
      </c>
    </row>
    <row r="36" spans="1:12" ht="15.5" x14ac:dyDescent="0.45">
      <c r="A36" s="84">
        <f>Masters!C40</f>
        <v>10011</v>
      </c>
      <c r="B36" s="85" t="str">
        <f>Masters!D40</f>
        <v>Human Resources Managers</v>
      </c>
      <c r="C36" s="84" t="str">
        <f>Masters!F40</f>
        <v>Human resources managers</v>
      </c>
      <c r="D36" s="85" t="str">
        <f>Masters!E40</f>
        <v>DSm</v>
      </c>
      <c r="E36" s="84">
        <f>Masters!G40</f>
        <v>0</v>
      </c>
      <c r="F36" s="84">
        <f>Masters!H40</f>
        <v>0</v>
      </c>
      <c r="G36" s="84">
        <f>Masters!I40</f>
        <v>0</v>
      </c>
      <c r="H36" s="84">
        <f>Masters!J40</f>
        <v>0</v>
      </c>
      <c r="I36" s="84">
        <f>Masters!K40</f>
        <v>0</v>
      </c>
      <c r="J36" s="84">
        <f>Masters!L40</f>
        <v>0</v>
      </c>
      <c r="K36" s="84">
        <f>Masters!M40</f>
        <v>0</v>
      </c>
      <c r="L36" s="84">
        <f>Masters!N40</f>
        <v>0</v>
      </c>
    </row>
    <row r="37" spans="1:12" ht="15.5" x14ac:dyDescent="0.45">
      <c r="A37" s="84">
        <f>Masters!C41</f>
        <v>10</v>
      </c>
      <c r="B37" s="85" t="str">
        <f>Masters!D41</f>
        <v>Legislators</v>
      </c>
      <c r="C37" s="84" t="str">
        <f>Masters!F41</f>
        <v>Legislators</v>
      </c>
      <c r="D37" s="85" t="str">
        <f>Masters!E41</f>
        <v>DSm</v>
      </c>
      <c r="E37" s="84">
        <f>Masters!G41</f>
        <v>0</v>
      </c>
      <c r="F37" s="84">
        <f>Masters!H41</f>
        <v>0</v>
      </c>
      <c r="G37" s="84">
        <f>Masters!I41</f>
        <v>0</v>
      </c>
      <c r="H37" s="84">
        <f>Masters!J41</f>
        <v>0</v>
      </c>
      <c r="I37" s="84">
        <f>Masters!K41</f>
        <v>0</v>
      </c>
      <c r="J37" s="84">
        <f>Masters!L41</f>
        <v>0</v>
      </c>
      <c r="K37" s="84">
        <f>Masters!M41</f>
        <v>0</v>
      </c>
      <c r="L37" s="84">
        <f>Masters!N41</f>
        <v>0</v>
      </c>
    </row>
    <row r="38" spans="1:12" ht="15.5" x14ac:dyDescent="0.45">
      <c r="A38" s="84">
        <f>Masters!C42</f>
        <v>13100</v>
      </c>
      <c r="B38" s="85" t="str">
        <f>Masters!D42</f>
        <v>Administrative Officers</v>
      </c>
      <c r="C38" s="84" t="str">
        <f>Masters!F42</f>
        <v>Administrative officers</v>
      </c>
      <c r="D38" s="85" t="str">
        <f>Masters!E42</f>
        <v>MDS</v>
      </c>
      <c r="E38" s="84">
        <f>Masters!G42</f>
        <v>0</v>
      </c>
      <c r="F38" s="84">
        <f>Masters!H42</f>
        <v>0</v>
      </c>
      <c r="G38" s="84">
        <f>Masters!I42</f>
        <v>0</v>
      </c>
      <c r="H38" s="84">
        <f>Masters!J42</f>
        <v>0</v>
      </c>
      <c r="I38" s="84">
        <f>Masters!K42</f>
        <v>0</v>
      </c>
      <c r="J38" s="84">
        <f>Masters!L42</f>
        <v>0</v>
      </c>
      <c r="K38" s="84">
        <f>Masters!M42</f>
        <v>0</v>
      </c>
      <c r="L38" s="84">
        <f>Masters!N42</f>
        <v>0</v>
      </c>
    </row>
    <row r="39" spans="1:12" ht="15.5" x14ac:dyDescent="0.45">
      <c r="A39" s="84">
        <f>Masters!C43</f>
        <v>14404</v>
      </c>
      <c r="B39" s="85" t="str">
        <f>Masters!D43</f>
        <v>Dispatchers</v>
      </c>
      <c r="C39" s="84" t="str">
        <f>Masters!F43</f>
        <v>Dispatchers</v>
      </c>
      <c r="D39" s="85" t="str">
        <f>Masters!E43</f>
        <v>MDS</v>
      </c>
      <c r="E39" s="84">
        <f>Masters!G43</f>
        <v>0</v>
      </c>
      <c r="F39" s="84">
        <f>Masters!H43</f>
        <v>0</v>
      </c>
      <c r="G39" s="84">
        <f>Masters!I43</f>
        <v>0</v>
      </c>
      <c r="H39" s="84">
        <f>Masters!J43</f>
        <v>0</v>
      </c>
      <c r="I39" s="84">
        <f>Masters!K43</f>
        <v>0</v>
      </c>
      <c r="J39" s="84">
        <f>Masters!L43</f>
        <v>0</v>
      </c>
      <c r="K39" s="84">
        <f>Masters!M43</f>
        <v>0</v>
      </c>
      <c r="L39" s="84">
        <f>Masters!N43</f>
        <v>0</v>
      </c>
    </row>
    <row r="40" spans="1:12" ht="15.5" x14ac:dyDescent="0.45">
      <c r="A40" s="84">
        <f>Masters!C44</f>
        <v>12104</v>
      </c>
      <c r="B40" s="85" t="str">
        <f>Masters!D44</f>
        <v>Employment Insurance Officers</v>
      </c>
      <c r="C40" s="84" t="str">
        <f>Masters!F44</f>
        <v>Employment insurance and revenue officers</v>
      </c>
      <c r="D40" s="85" t="str">
        <f>Masters!E44</f>
        <v>MDS</v>
      </c>
      <c r="E40" s="84">
        <f>Masters!G44</f>
        <v>0</v>
      </c>
      <c r="F40" s="84">
        <f>Masters!H44</f>
        <v>0</v>
      </c>
      <c r="G40" s="84">
        <f>Masters!I44</f>
        <v>0</v>
      </c>
      <c r="H40" s="84">
        <f>Masters!J44</f>
        <v>0</v>
      </c>
      <c r="I40" s="84">
        <f>Masters!K44</f>
        <v>0</v>
      </c>
      <c r="J40" s="84">
        <f>Masters!L44</f>
        <v>0</v>
      </c>
      <c r="K40" s="84">
        <f>Masters!M44</f>
        <v>0</v>
      </c>
      <c r="L40" s="84">
        <f>Masters!N44</f>
        <v>0</v>
      </c>
    </row>
    <row r="41" spans="1:12" ht="15.5" x14ac:dyDescent="0.45">
      <c r="A41" s="84">
        <f>Masters!C45</f>
        <v>12100</v>
      </c>
      <c r="B41" s="85" t="str">
        <f>Masters!D45</f>
        <v>Executive Assistants</v>
      </c>
      <c r="C41" s="84" t="str">
        <f>Masters!F45</f>
        <v>Executive assistants</v>
      </c>
      <c r="D41" s="85" t="str">
        <f>Masters!E45</f>
        <v>MDS</v>
      </c>
      <c r="E41" s="84">
        <f>Masters!G45</f>
        <v>0</v>
      </c>
      <c r="F41" s="84">
        <f>Masters!H45</f>
        <v>0</v>
      </c>
      <c r="G41" s="84">
        <f>Masters!I45</f>
        <v>0</v>
      </c>
      <c r="H41" s="84">
        <f>Masters!J45</f>
        <v>0</v>
      </c>
      <c r="I41" s="84">
        <f>Masters!K45</f>
        <v>0</v>
      </c>
      <c r="J41" s="84">
        <f>Masters!L45</f>
        <v>0</v>
      </c>
      <c r="K41" s="84">
        <f>Masters!M45</f>
        <v>0</v>
      </c>
      <c r="L41" s="84">
        <f>Masters!N45</f>
        <v>0</v>
      </c>
    </row>
    <row r="42" spans="1:12" ht="15.5" x14ac:dyDescent="0.45">
      <c r="A42" s="84">
        <f>Masters!C46</f>
        <v>43203</v>
      </c>
      <c r="B42" s="85" t="str">
        <f>Masters!D46</f>
        <v>Immigration Officers</v>
      </c>
      <c r="C42" s="84" t="str">
        <f>Masters!F46</f>
        <v>Border services, customs, and immigration officers</v>
      </c>
      <c r="D42" s="85" t="str">
        <f>Masters!E46</f>
        <v>MDS</v>
      </c>
      <c r="E42" s="84">
        <f>Masters!G46</f>
        <v>0</v>
      </c>
      <c r="F42" s="84">
        <f>Masters!H46</f>
        <v>0</v>
      </c>
      <c r="G42" s="84">
        <f>Masters!I46</f>
        <v>0</v>
      </c>
      <c r="H42" s="84">
        <f>Masters!J46</f>
        <v>0</v>
      </c>
      <c r="I42" s="84">
        <f>Masters!K46</f>
        <v>0</v>
      </c>
      <c r="J42" s="84">
        <f>Masters!L46</f>
        <v>0</v>
      </c>
      <c r="K42" s="84">
        <f>Masters!M46</f>
        <v>0</v>
      </c>
      <c r="L42" s="84">
        <f>Masters!N46</f>
        <v>0</v>
      </c>
    </row>
    <row r="43" spans="1:12" ht="15.5" x14ac:dyDescent="0.45">
      <c r="A43" s="84">
        <f>Masters!C47</f>
        <v>42200</v>
      </c>
      <c r="B43" s="85" t="str">
        <f>Masters!D47</f>
        <v>Notaries Public</v>
      </c>
      <c r="C43" s="84" t="str">
        <f>Masters!F47</f>
        <v>Paralegals and related occupations</v>
      </c>
      <c r="D43" s="85" t="str">
        <f>Masters!E47</f>
        <v>MDS</v>
      </c>
      <c r="E43" s="84">
        <f>Masters!G47</f>
        <v>0</v>
      </c>
      <c r="F43" s="84">
        <f>Masters!H47</f>
        <v>0</v>
      </c>
      <c r="G43" s="84">
        <f>Masters!I47</f>
        <v>0</v>
      </c>
      <c r="H43" s="84">
        <f>Masters!J47</f>
        <v>0</v>
      </c>
      <c r="I43" s="84">
        <f>Masters!K47</f>
        <v>0</v>
      </c>
      <c r="J43" s="84">
        <f>Masters!L47</f>
        <v>0</v>
      </c>
      <c r="K43" s="84">
        <f>Masters!M47</f>
        <v>0</v>
      </c>
      <c r="L43" s="84">
        <f>Masters!N47</f>
        <v>0</v>
      </c>
    </row>
    <row r="44" spans="1:12" ht="15.5" x14ac:dyDescent="0.45">
      <c r="A44" s="84">
        <f>Masters!C48</f>
        <v>42100</v>
      </c>
      <c r="B44" s="85" t="str">
        <f>Masters!D48</f>
        <v>Police Officers (Except Commissioned)</v>
      </c>
      <c r="C44" s="84" t="str">
        <f>Masters!F48</f>
        <v>Police officers (except commissioned)</v>
      </c>
      <c r="D44" s="85" t="str">
        <f>Masters!E48</f>
        <v>MDS</v>
      </c>
      <c r="E44" s="84">
        <f>Masters!G48</f>
        <v>0</v>
      </c>
      <c r="F44" s="84">
        <f>Masters!H48</f>
        <v>0</v>
      </c>
      <c r="G44" s="84">
        <f>Masters!I48</f>
        <v>0</v>
      </c>
      <c r="H44" s="84">
        <f>Masters!J48</f>
        <v>0</v>
      </c>
      <c r="I44" s="84">
        <f>Masters!K48</f>
        <v>0</v>
      </c>
      <c r="J44" s="84">
        <f>Masters!L48</f>
        <v>0</v>
      </c>
      <c r="K44" s="84">
        <f>Masters!M48</f>
        <v>0</v>
      </c>
      <c r="L44" s="84">
        <f>Masters!N48</f>
        <v>0</v>
      </c>
    </row>
    <row r="45" spans="1:12" ht="15.5" x14ac:dyDescent="0.45">
      <c r="A45" s="84">
        <f>Masters!C49</f>
        <v>12011</v>
      </c>
      <c r="B45" s="85" t="str">
        <f>Masters!D49</f>
        <v>Supervisors, Finance and Insurance Clerks</v>
      </c>
      <c r="C45" s="84" t="str">
        <f>Masters!F49</f>
        <v>Supervisors, finance and insurance office workers</v>
      </c>
      <c r="D45" s="85" t="str">
        <f>Masters!E49</f>
        <v>MDS</v>
      </c>
      <c r="E45" s="84">
        <f>Masters!G49</f>
        <v>0</v>
      </c>
      <c r="F45" s="84">
        <f>Masters!H49</f>
        <v>0</v>
      </c>
      <c r="G45" s="84">
        <f>Masters!I49</f>
        <v>0</v>
      </c>
      <c r="H45" s="84">
        <f>Masters!J49</f>
        <v>0</v>
      </c>
      <c r="I45" s="84">
        <f>Masters!K49</f>
        <v>0</v>
      </c>
      <c r="J45" s="84">
        <f>Masters!L49</f>
        <v>0</v>
      </c>
      <c r="K45" s="84">
        <f>Masters!M49</f>
        <v>0</v>
      </c>
      <c r="L45" s="84">
        <f>Masters!N49</f>
        <v>0</v>
      </c>
    </row>
    <row r="46" spans="1:12" ht="15.5" x14ac:dyDescent="0.45">
      <c r="A46" s="84">
        <f>Masters!C50</f>
        <v>12010</v>
      </c>
      <c r="B46" s="85" t="str">
        <f>Masters!D50</f>
        <v>Supervisors, General Office and Administrative Support Clerks</v>
      </c>
      <c r="C46" s="84" t="str">
        <f>Masters!F50</f>
        <v>Supervisors, general office and administrative support workers</v>
      </c>
      <c r="D46" s="85" t="str">
        <f>Masters!E50</f>
        <v>MDS</v>
      </c>
      <c r="E46" s="84">
        <f>Masters!G50</f>
        <v>0</v>
      </c>
      <c r="F46" s="84">
        <f>Masters!H50</f>
        <v>0</v>
      </c>
      <c r="G46" s="84">
        <f>Masters!I50</f>
        <v>0</v>
      </c>
      <c r="H46" s="84">
        <f>Masters!J50</f>
        <v>0</v>
      </c>
      <c r="I46" s="84">
        <f>Masters!K50</f>
        <v>0</v>
      </c>
      <c r="J46" s="84">
        <f>Masters!L50</f>
        <v>0</v>
      </c>
      <c r="K46" s="84">
        <f>Masters!M50</f>
        <v>0</v>
      </c>
      <c r="L46" s="84">
        <f>Masters!N50</f>
        <v>0</v>
      </c>
    </row>
    <row r="47" spans="1:12" ht="15.5" x14ac:dyDescent="0.45">
      <c r="A47" s="84">
        <f>Masters!C51</f>
        <v>12012</v>
      </c>
      <c r="B47" s="85" t="str">
        <f>Masters!D51</f>
        <v>Supervisors, Library, Correspondence and Related Information Clerks</v>
      </c>
      <c r="C47" s="84" t="str">
        <f>Masters!F51</f>
        <v>Supervisors, library, correspondence and related information workers</v>
      </c>
      <c r="D47" s="85" t="str">
        <f>Masters!E51</f>
        <v>MDS</v>
      </c>
      <c r="E47" s="84">
        <f>Masters!G51</f>
        <v>0</v>
      </c>
      <c r="F47" s="84">
        <f>Masters!H51</f>
        <v>0</v>
      </c>
      <c r="G47" s="84">
        <f>Masters!I51</f>
        <v>0</v>
      </c>
      <c r="H47" s="84">
        <f>Masters!J51</f>
        <v>0</v>
      </c>
      <c r="I47" s="84">
        <f>Masters!K51</f>
        <v>0</v>
      </c>
      <c r="J47" s="84">
        <f>Masters!L51</f>
        <v>0</v>
      </c>
      <c r="K47" s="84">
        <f>Masters!M51</f>
        <v>0</v>
      </c>
      <c r="L47" s="84">
        <f>Masters!N51</f>
        <v>0</v>
      </c>
    </row>
    <row r="48" spans="1:12" ht="15.5" x14ac:dyDescent="0.45">
      <c r="A48" s="84">
        <f>Masters!C52</f>
        <v>72025</v>
      </c>
      <c r="B48" s="85" t="str">
        <f>Masters!D52</f>
        <v>Supervisors, Mail and Message Distribution Occupations</v>
      </c>
      <c r="C48" s="84" t="str">
        <f>Masters!F52</f>
        <v>Supervisors, mail and message distribution occupations</v>
      </c>
      <c r="D48" s="85" t="str">
        <f>Masters!E52</f>
        <v>MDS</v>
      </c>
      <c r="E48" s="84">
        <f>Masters!G52</f>
        <v>0</v>
      </c>
      <c r="F48" s="84">
        <f>Masters!H52</f>
        <v>0</v>
      </c>
      <c r="G48" s="84">
        <f>Masters!I52</f>
        <v>0</v>
      </c>
      <c r="H48" s="84">
        <f>Masters!J52</f>
        <v>0</v>
      </c>
      <c r="I48" s="84">
        <f>Masters!K52</f>
        <v>0</v>
      </c>
      <c r="J48" s="84">
        <f>Masters!L52</f>
        <v>0</v>
      </c>
      <c r="K48" s="84">
        <f>Masters!M52</f>
        <v>0</v>
      </c>
      <c r="L48" s="84">
        <f>Masters!N52</f>
        <v>0</v>
      </c>
    </row>
    <row r="49" spans="1:12" ht="15.5" x14ac:dyDescent="0.45">
      <c r="A49" s="84">
        <f>Masters!C53</f>
        <v>12013</v>
      </c>
      <c r="B49" s="85" t="str">
        <f>Masters!D53</f>
        <v>Supervisors, Recording, Distributing and Scheduling Occupations</v>
      </c>
      <c r="C49" s="84" t="str">
        <f>Masters!F53</f>
        <v>Supervisors, supply chain, tracking and scheduling coordination occupations</v>
      </c>
      <c r="D49" s="85" t="str">
        <f>Masters!E53</f>
        <v>MDS</v>
      </c>
      <c r="E49" s="84">
        <f>Masters!G53</f>
        <v>0</v>
      </c>
      <c r="F49" s="84">
        <f>Masters!H53</f>
        <v>0</v>
      </c>
      <c r="G49" s="84">
        <f>Masters!I53</f>
        <v>0</v>
      </c>
      <c r="H49" s="84">
        <f>Masters!J53</f>
        <v>0</v>
      </c>
      <c r="I49" s="84">
        <f>Masters!K53</f>
        <v>0</v>
      </c>
      <c r="J49" s="84">
        <f>Masters!L53</f>
        <v>0</v>
      </c>
      <c r="K49" s="84">
        <f>Masters!M53</f>
        <v>0</v>
      </c>
      <c r="L49" s="84">
        <f>Masters!N53</f>
        <v>0</v>
      </c>
    </row>
    <row r="50" spans="1:12" ht="15.5" x14ac:dyDescent="0.45">
      <c r="A50" s="84">
        <f>Masters!C54</f>
        <v>43202</v>
      </c>
      <c r="B50" s="85" t="str">
        <f>Masters!D54</f>
        <v>Animal Control Officers</v>
      </c>
      <c r="C50" s="84" t="str">
        <f>Masters!F54</f>
        <v>By-law enforcement and other regulatory officers</v>
      </c>
      <c r="D50" s="85" t="str">
        <f>Masters!E54</f>
        <v>MDs</v>
      </c>
      <c r="E50" s="84">
        <f>Masters!G54</f>
        <v>0</v>
      </c>
      <c r="F50" s="84">
        <f>Masters!H54</f>
        <v>0</v>
      </c>
      <c r="G50" s="84">
        <f>Masters!I54</f>
        <v>0</v>
      </c>
      <c r="H50" s="84">
        <f>Masters!J54</f>
        <v>0</v>
      </c>
      <c r="I50" s="84">
        <f>Masters!K54</f>
        <v>0</v>
      </c>
      <c r="J50" s="84">
        <f>Masters!L54</f>
        <v>0</v>
      </c>
      <c r="K50" s="84">
        <f>Masters!M54</f>
        <v>0</v>
      </c>
      <c r="L50" s="84">
        <f>Masters!N54</f>
        <v>0</v>
      </c>
    </row>
    <row r="51" spans="1:12" ht="15.5" x14ac:dyDescent="0.45">
      <c r="A51" s="84">
        <f>Masters!C55</f>
        <v>43202</v>
      </c>
      <c r="B51" s="85" t="str">
        <f>Masters!D55</f>
        <v>By-law Enforcement Officers</v>
      </c>
      <c r="C51" s="84" t="str">
        <f>Masters!F55</f>
        <v>By-law enforcement and other regulatory officers</v>
      </c>
      <c r="D51" s="85" t="str">
        <f>Masters!E55</f>
        <v>MDs</v>
      </c>
      <c r="E51" s="84">
        <f>Masters!G55</f>
        <v>0</v>
      </c>
      <c r="F51" s="84">
        <f>Masters!H55</f>
        <v>0</v>
      </c>
      <c r="G51" s="84">
        <f>Masters!I55</f>
        <v>0</v>
      </c>
      <c r="H51" s="84">
        <f>Masters!J55</f>
        <v>0</v>
      </c>
      <c r="I51" s="84">
        <f>Masters!K55</f>
        <v>0</v>
      </c>
      <c r="J51" s="84">
        <f>Masters!L55</f>
        <v>0</v>
      </c>
      <c r="K51" s="84">
        <f>Masters!M55</f>
        <v>0</v>
      </c>
      <c r="L51" s="84">
        <f>Masters!N55</f>
        <v>0</v>
      </c>
    </row>
    <row r="52" spans="1:12" ht="15.5" x14ac:dyDescent="0.45">
      <c r="A52" s="84">
        <f>Masters!C56</f>
        <v>62024</v>
      </c>
      <c r="B52" s="85" t="str">
        <f>Masters!D56</f>
        <v>Cleaning Supervisors</v>
      </c>
      <c r="C52" s="84" t="str">
        <f>Masters!F56</f>
        <v>Cleaning supervisors</v>
      </c>
      <c r="D52" s="85" t="str">
        <f>Masters!E56</f>
        <v>MDs</v>
      </c>
      <c r="E52" s="84">
        <f>Masters!G56</f>
        <v>0</v>
      </c>
      <c r="F52" s="84">
        <f>Masters!H56</f>
        <v>0</v>
      </c>
      <c r="G52" s="84">
        <f>Masters!I56</f>
        <v>0</v>
      </c>
      <c r="H52" s="84">
        <f>Masters!J56</f>
        <v>0</v>
      </c>
      <c r="I52" s="84">
        <f>Masters!K56</f>
        <v>0</v>
      </c>
      <c r="J52" s="84">
        <f>Masters!L56</f>
        <v>0</v>
      </c>
      <c r="K52" s="84">
        <f>Masters!M56</f>
        <v>0</v>
      </c>
      <c r="L52" s="84">
        <f>Masters!N56</f>
        <v>0</v>
      </c>
    </row>
    <row r="53" spans="1:12" ht="15.5" x14ac:dyDescent="0.45">
      <c r="A53" s="84">
        <f>Masters!C57</f>
        <v>64410</v>
      </c>
      <c r="B53" s="85" t="str">
        <f>Masters!D57</f>
        <v>Corporate Security Officers</v>
      </c>
      <c r="C53" s="84" t="str">
        <f>Masters!F57</f>
        <v>Security guards and related security service occupations</v>
      </c>
      <c r="D53" s="85" t="str">
        <f>Masters!E57</f>
        <v>MDs</v>
      </c>
      <c r="E53" s="84">
        <f>Masters!G57</f>
        <v>0</v>
      </c>
      <c r="F53" s="84">
        <f>Masters!H57</f>
        <v>0</v>
      </c>
      <c r="G53" s="84">
        <f>Masters!I57</f>
        <v>0</v>
      </c>
      <c r="H53" s="84">
        <f>Masters!J57</f>
        <v>0</v>
      </c>
      <c r="I53" s="84">
        <f>Masters!K57</f>
        <v>0</v>
      </c>
      <c r="J53" s="84">
        <f>Masters!L57</f>
        <v>0</v>
      </c>
      <c r="K53" s="84">
        <f>Masters!M57</f>
        <v>0</v>
      </c>
      <c r="L53" s="84">
        <f>Masters!N57</f>
        <v>0</v>
      </c>
    </row>
    <row r="54" spans="1:12" ht="15.5" x14ac:dyDescent="0.45">
      <c r="A54" s="84">
        <f>Masters!C58</f>
        <v>43201</v>
      </c>
      <c r="B54" s="85" t="str">
        <f>Masters!D58</f>
        <v>Correctional Service Officers</v>
      </c>
      <c r="C54" s="84" t="str">
        <f>Masters!F58</f>
        <v>Correctional service officers</v>
      </c>
      <c r="D54" s="85" t="str">
        <f>Masters!E58</f>
        <v>MDs</v>
      </c>
      <c r="E54" s="84">
        <f>Masters!G58</f>
        <v>0</v>
      </c>
      <c r="F54" s="84">
        <f>Masters!H58</f>
        <v>0</v>
      </c>
      <c r="G54" s="84">
        <f>Masters!I58</f>
        <v>0</v>
      </c>
      <c r="H54" s="84">
        <f>Masters!J58</f>
        <v>0</v>
      </c>
      <c r="I54" s="84">
        <f>Masters!K58</f>
        <v>0</v>
      </c>
      <c r="J54" s="84">
        <f>Masters!L58</f>
        <v>0</v>
      </c>
      <c r="K54" s="84">
        <f>Masters!M58</f>
        <v>0</v>
      </c>
      <c r="L54" s="84">
        <f>Masters!N58</f>
        <v>0</v>
      </c>
    </row>
    <row r="55" spans="1:12" ht="15.5" x14ac:dyDescent="0.45">
      <c r="A55" s="84">
        <f>Masters!C59</f>
        <v>62029</v>
      </c>
      <c r="B55" s="85" t="str">
        <f>Masters!D59</f>
        <v>Dry Cleaning and Laundry Supervisors</v>
      </c>
      <c r="C55" s="84" t="str">
        <f>Masters!F59</f>
        <v>Other services supervisors</v>
      </c>
      <c r="D55" s="85" t="str">
        <f>Masters!E59</f>
        <v>MDs</v>
      </c>
      <c r="E55" s="84">
        <f>Masters!G59</f>
        <v>0</v>
      </c>
      <c r="F55" s="84">
        <f>Masters!H59</f>
        <v>0</v>
      </c>
      <c r="G55" s="84">
        <f>Masters!I59</f>
        <v>0</v>
      </c>
      <c r="H55" s="84">
        <f>Masters!J59</f>
        <v>0</v>
      </c>
      <c r="I55" s="84">
        <f>Masters!K59</f>
        <v>0</v>
      </c>
      <c r="J55" s="84">
        <f>Masters!L59</f>
        <v>0</v>
      </c>
      <c r="K55" s="84">
        <f>Masters!M59</f>
        <v>0</v>
      </c>
      <c r="L55" s="84">
        <f>Masters!N59</f>
        <v>0</v>
      </c>
    </row>
    <row r="56" spans="1:12" ht="15.5" x14ac:dyDescent="0.45">
      <c r="A56" s="84">
        <f>Masters!C60</f>
        <v>62021</v>
      </c>
      <c r="B56" s="85" t="str">
        <f>Masters!D60</f>
        <v>Executive Housekeepers</v>
      </c>
      <c r="C56" s="84" t="str">
        <f>Masters!F60</f>
        <v>Executive housekeepers</v>
      </c>
      <c r="D56" s="85" t="str">
        <f>Masters!E60</f>
        <v>MDs</v>
      </c>
      <c r="E56" s="84">
        <f>Masters!G60</f>
        <v>0</v>
      </c>
      <c r="F56" s="84">
        <f>Masters!H60</f>
        <v>0</v>
      </c>
      <c r="G56" s="84">
        <f>Masters!I60</f>
        <v>0</v>
      </c>
      <c r="H56" s="84">
        <f>Masters!J60</f>
        <v>0</v>
      </c>
      <c r="I56" s="84">
        <f>Masters!K60</f>
        <v>0</v>
      </c>
      <c r="J56" s="84">
        <f>Masters!L60</f>
        <v>0</v>
      </c>
      <c r="K56" s="84">
        <f>Masters!M60</f>
        <v>0</v>
      </c>
      <c r="L56" s="84">
        <f>Masters!N60</f>
        <v>0</v>
      </c>
    </row>
    <row r="57" spans="1:12" ht="15.5" x14ac:dyDescent="0.45">
      <c r="A57" s="84">
        <f>Masters!C61</f>
        <v>64311</v>
      </c>
      <c r="B57" s="85" t="str">
        <f>Masters!D61</f>
        <v>Flight Pursers, Customer Service Directors and Passenger Service Directors</v>
      </c>
      <c r="C57" s="84" t="str">
        <f>Masters!F61</f>
        <v>Pursers and flight attendants</v>
      </c>
      <c r="D57" s="85" t="str">
        <f>Masters!E61</f>
        <v>MDs</v>
      </c>
      <c r="E57" s="84">
        <f>Masters!G61</f>
        <v>0</v>
      </c>
      <c r="F57" s="84">
        <f>Masters!H61</f>
        <v>0</v>
      </c>
      <c r="G57" s="84">
        <f>Masters!I61</f>
        <v>0</v>
      </c>
      <c r="H57" s="84">
        <f>Masters!J61</f>
        <v>0</v>
      </c>
      <c r="I57" s="84">
        <f>Masters!K61</f>
        <v>0</v>
      </c>
      <c r="J57" s="84">
        <f>Masters!L61</f>
        <v>0</v>
      </c>
      <c r="K57" s="84">
        <f>Masters!M61</f>
        <v>0</v>
      </c>
      <c r="L57" s="84">
        <f>Masters!N61</f>
        <v>0</v>
      </c>
    </row>
    <row r="58" spans="1:12" ht="15.5" x14ac:dyDescent="0.45">
      <c r="A58" s="84">
        <f>Masters!C62</f>
        <v>62020</v>
      </c>
      <c r="B58" s="85" t="str">
        <f>Masters!D62</f>
        <v>Food Service Supervisors</v>
      </c>
      <c r="C58" s="84" t="str">
        <f>Masters!F62</f>
        <v>Food service supervisors</v>
      </c>
      <c r="D58" s="85" t="str">
        <f>Masters!E62</f>
        <v>MDs</v>
      </c>
      <c r="E58" s="84">
        <f>Masters!G62</f>
        <v>0</v>
      </c>
      <c r="F58" s="84">
        <f>Masters!H62</f>
        <v>0</v>
      </c>
      <c r="G58" s="84">
        <f>Masters!I62</f>
        <v>0</v>
      </c>
      <c r="H58" s="84">
        <f>Masters!J62</f>
        <v>0</v>
      </c>
      <c r="I58" s="84">
        <f>Masters!K62</f>
        <v>0</v>
      </c>
      <c r="J58" s="84">
        <f>Masters!L62</f>
        <v>0</v>
      </c>
      <c r="K58" s="84">
        <f>Masters!M62</f>
        <v>0</v>
      </c>
      <c r="L58" s="84">
        <f>Masters!N62</f>
        <v>0</v>
      </c>
    </row>
    <row r="59" spans="1:12" ht="15.5" x14ac:dyDescent="0.45">
      <c r="A59" s="84">
        <f>Masters!C63</f>
        <v>43202</v>
      </c>
      <c r="B59" s="85" t="str">
        <f>Masters!D63</f>
        <v>Garbage Collection Inspectors</v>
      </c>
      <c r="C59" s="84" t="str">
        <f>Masters!F63</f>
        <v>By-law enforcement and other regulatory officers</v>
      </c>
      <c r="D59" s="85" t="str">
        <f>Masters!E63</f>
        <v>MDs</v>
      </c>
      <c r="E59" s="84">
        <f>Masters!G63</f>
        <v>0</v>
      </c>
      <c r="F59" s="84">
        <f>Masters!H63</f>
        <v>0</v>
      </c>
      <c r="G59" s="84">
        <f>Masters!I63</f>
        <v>0</v>
      </c>
      <c r="H59" s="84">
        <f>Masters!J63</f>
        <v>0</v>
      </c>
      <c r="I59" s="84">
        <f>Masters!K63</f>
        <v>0</v>
      </c>
      <c r="J59" s="84">
        <f>Masters!L63</f>
        <v>0</v>
      </c>
      <c r="K59" s="84">
        <f>Masters!M63</f>
        <v>0</v>
      </c>
      <c r="L59" s="84">
        <f>Masters!N63</f>
        <v>0</v>
      </c>
    </row>
    <row r="60" spans="1:12" ht="15.5" x14ac:dyDescent="0.45">
      <c r="A60" s="84">
        <f>Masters!C64</f>
        <v>43202</v>
      </c>
      <c r="B60" s="85" t="str">
        <f>Masters!D64</f>
        <v>Liquor Licence Inspectors</v>
      </c>
      <c r="C60" s="84" t="str">
        <f>Masters!F64</f>
        <v>By-law enforcement and other regulatory officers</v>
      </c>
      <c r="D60" s="85" t="str">
        <f>Masters!E64</f>
        <v>MDs</v>
      </c>
      <c r="E60" s="84">
        <f>Masters!G64</f>
        <v>0</v>
      </c>
      <c r="F60" s="84">
        <f>Masters!H64</f>
        <v>0</v>
      </c>
      <c r="G60" s="84">
        <f>Masters!I64</f>
        <v>0</v>
      </c>
      <c r="H60" s="84">
        <f>Masters!J64</f>
        <v>0</v>
      </c>
      <c r="I60" s="84">
        <f>Masters!K64</f>
        <v>0</v>
      </c>
      <c r="J60" s="84">
        <f>Masters!L64</f>
        <v>0</v>
      </c>
      <c r="K60" s="84">
        <f>Masters!M64</f>
        <v>0</v>
      </c>
      <c r="L60" s="84">
        <f>Masters!N64</f>
        <v>0</v>
      </c>
    </row>
    <row r="61" spans="1:12" ht="15.5" x14ac:dyDescent="0.45">
      <c r="A61" s="84">
        <f>Masters!C65</f>
        <v>13101</v>
      </c>
      <c r="B61" s="85" t="str">
        <f>Masters!D65</f>
        <v>Property Administrators</v>
      </c>
      <c r="C61" s="84" t="str">
        <f>Masters!F65</f>
        <v>Property administrators</v>
      </c>
      <c r="D61" s="85" t="str">
        <f>Masters!E65</f>
        <v>MDs</v>
      </c>
      <c r="E61" s="84">
        <f>Masters!G65</f>
        <v>0</v>
      </c>
      <c r="F61" s="84">
        <f>Masters!H65</f>
        <v>0</v>
      </c>
      <c r="G61" s="84">
        <f>Masters!I65</f>
        <v>0</v>
      </c>
      <c r="H61" s="84">
        <f>Masters!J65</f>
        <v>0</v>
      </c>
      <c r="I61" s="84">
        <f>Masters!K65</f>
        <v>0</v>
      </c>
      <c r="J61" s="84">
        <f>Masters!L65</f>
        <v>0</v>
      </c>
      <c r="K61" s="84">
        <f>Masters!M65</f>
        <v>0</v>
      </c>
      <c r="L61" s="84">
        <f>Masters!N65</f>
        <v>0</v>
      </c>
    </row>
    <row r="62" spans="1:12" ht="15.5" x14ac:dyDescent="0.45">
      <c r="A62" s="84">
        <f>Masters!C66</f>
        <v>12102</v>
      </c>
      <c r="B62" s="85" t="str">
        <f>Masters!D66</f>
        <v>Purchasing Agents and Officers</v>
      </c>
      <c r="C62" s="84" t="str">
        <f>Masters!F66</f>
        <v>Procurement and purchasing agents and officers</v>
      </c>
      <c r="D62" s="85" t="str">
        <f>Masters!E66</f>
        <v>MDs</v>
      </c>
      <c r="E62" s="84">
        <f>Masters!G66</f>
        <v>0</v>
      </c>
      <c r="F62" s="84">
        <f>Masters!H66</f>
        <v>0</v>
      </c>
      <c r="G62" s="84">
        <f>Masters!I66</f>
        <v>0</v>
      </c>
      <c r="H62" s="84">
        <f>Masters!J66</f>
        <v>0</v>
      </c>
      <c r="I62" s="84">
        <f>Masters!K66</f>
        <v>0</v>
      </c>
      <c r="J62" s="84">
        <f>Masters!L66</f>
        <v>0</v>
      </c>
      <c r="K62" s="84">
        <f>Masters!M66</f>
        <v>0</v>
      </c>
      <c r="L62" s="84">
        <f>Masters!N66</f>
        <v>0</v>
      </c>
    </row>
    <row r="63" spans="1:12" ht="15.5" x14ac:dyDescent="0.45">
      <c r="A63" s="84">
        <f>Masters!C67</f>
        <v>64311</v>
      </c>
      <c r="B63" s="85" t="str">
        <f>Masters!D67</f>
        <v>Ship Pursers</v>
      </c>
      <c r="C63" s="84" t="str">
        <f>Masters!F67</f>
        <v>Pursers and flight attendants</v>
      </c>
      <c r="D63" s="85" t="str">
        <f>Masters!E67</f>
        <v>MDs</v>
      </c>
      <c r="E63" s="84">
        <f>Masters!G67</f>
        <v>0</v>
      </c>
      <c r="F63" s="84">
        <f>Masters!H67</f>
        <v>0</v>
      </c>
      <c r="G63" s="84">
        <f>Masters!I67</f>
        <v>0</v>
      </c>
      <c r="H63" s="84">
        <f>Masters!J67</f>
        <v>0</v>
      </c>
      <c r="I63" s="84">
        <f>Masters!K67</f>
        <v>0</v>
      </c>
      <c r="J63" s="84">
        <f>Masters!L67</f>
        <v>0</v>
      </c>
      <c r="K63" s="84">
        <f>Masters!M67</f>
        <v>0</v>
      </c>
      <c r="L63" s="84">
        <f>Masters!N67</f>
        <v>0</v>
      </c>
    </row>
    <row r="64" spans="1:12" ht="15.5" x14ac:dyDescent="0.45">
      <c r="A64" s="84">
        <f>Masters!C68</f>
        <v>53202</v>
      </c>
      <c r="B64" s="85" t="str">
        <f>Masters!D68</f>
        <v>Sports Officials and Referees</v>
      </c>
      <c r="C64" s="84" t="str">
        <f>Masters!F68</f>
        <v>Sports officials and referees</v>
      </c>
      <c r="D64" s="85" t="str">
        <f>Masters!E68</f>
        <v>MDs</v>
      </c>
      <c r="E64" s="84">
        <f>Masters!G68</f>
        <v>0</v>
      </c>
      <c r="F64" s="84">
        <f>Masters!H68</f>
        <v>0</v>
      </c>
      <c r="G64" s="84">
        <f>Masters!I68</f>
        <v>0</v>
      </c>
      <c r="H64" s="84">
        <f>Masters!J68</f>
        <v>0</v>
      </c>
      <c r="I64" s="84">
        <f>Masters!K68</f>
        <v>0</v>
      </c>
      <c r="J64" s="84">
        <f>Masters!L68</f>
        <v>0</v>
      </c>
      <c r="K64" s="84">
        <f>Masters!M68</f>
        <v>0</v>
      </c>
      <c r="L64" s="84">
        <f>Masters!N68</f>
        <v>0</v>
      </c>
    </row>
    <row r="65" spans="1:12" ht="15.5" x14ac:dyDescent="0.45">
      <c r="A65" s="84">
        <f>Masters!C69</f>
        <v>43202</v>
      </c>
      <c r="B65" s="85" t="str">
        <f>Masters!D69</f>
        <v>Zoning Inspectors</v>
      </c>
      <c r="C65" s="84" t="str">
        <f>Masters!F69</f>
        <v>By-law enforcement and other regulatory officers</v>
      </c>
      <c r="D65" s="85" t="str">
        <f>Masters!E69</f>
        <v>MDs</v>
      </c>
      <c r="E65" s="84">
        <f>Masters!G69</f>
        <v>0</v>
      </c>
      <c r="F65" s="84">
        <f>Masters!H69</f>
        <v>0</v>
      </c>
      <c r="G65" s="84">
        <f>Masters!I69</f>
        <v>0</v>
      </c>
      <c r="H65" s="84">
        <f>Masters!J69</f>
        <v>0</v>
      </c>
      <c r="I65" s="84">
        <f>Masters!K69</f>
        <v>0</v>
      </c>
      <c r="J65" s="84">
        <f>Masters!L69</f>
        <v>0</v>
      </c>
      <c r="K65" s="84">
        <f>Masters!M69</f>
        <v>0</v>
      </c>
      <c r="L65" s="84">
        <f>Masters!N69</f>
        <v>0</v>
      </c>
    </row>
    <row r="66" spans="1:12" ht="15.5" x14ac:dyDescent="0.45">
      <c r="A66" s="84">
        <f>Masters!C70</f>
        <v>12203</v>
      </c>
      <c r="B66" s="85" t="str">
        <f>Masters!D70</f>
        <v>Appraisers</v>
      </c>
      <c r="C66" s="84" t="str">
        <f>Masters!F70</f>
        <v>Assessors, business valuators and appraisers</v>
      </c>
      <c r="D66" s="85" t="str">
        <f>Masters!E70</f>
        <v>Mds</v>
      </c>
      <c r="E66" s="84">
        <f>Masters!G70</f>
        <v>0</v>
      </c>
      <c r="F66" s="84">
        <f>Masters!H70</f>
        <v>0</v>
      </c>
      <c r="G66" s="84">
        <f>Masters!I70</f>
        <v>0</v>
      </c>
      <c r="H66" s="84">
        <f>Masters!J70</f>
        <v>0</v>
      </c>
      <c r="I66" s="84">
        <f>Masters!K70</f>
        <v>0</v>
      </c>
      <c r="J66" s="84">
        <f>Masters!L70</f>
        <v>0</v>
      </c>
      <c r="K66" s="84">
        <f>Masters!M70</f>
        <v>0</v>
      </c>
      <c r="L66" s="84">
        <f>Masters!N70</f>
        <v>0</v>
      </c>
    </row>
    <row r="67" spans="1:12" ht="15.5" x14ac:dyDescent="0.45">
      <c r="A67" s="84">
        <f>Masters!C71</f>
        <v>12203</v>
      </c>
      <c r="B67" s="85" t="str">
        <f>Masters!D71</f>
        <v>Assessors</v>
      </c>
      <c r="C67" s="84" t="str">
        <f>Masters!F71</f>
        <v>Assessors, business valuators and appraisers</v>
      </c>
      <c r="D67" s="85" t="str">
        <f>Masters!E71</f>
        <v>Mds</v>
      </c>
      <c r="E67" s="84">
        <f>Masters!G71</f>
        <v>0</v>
      </c>
      <c r="F67" s="84">
        <f>Masters!H71</f>
        <v>0</v>
      </c>
      <c r="G67" s="84">
        <f>Masters!I71</f>
        <v>0</v>
      </c>
      <c r="H67" s="84">
        <f>Masters!J71</f>
        <v>0</v>
      </c>
      <c r="I67" s="84">
        <f>Masters!K71</f>
        <v>0</v>
      </c>
      <c r="J67" s="84">
        <f>Masters!L71</f>
        <v>0</v>
      </c>
      <c r="K67" s="84">
        <f>Masters!M71</f>
        <v>0</v>
      </c>
      <c r="L67" s="84">
        <f>Masters!N71</f>
        <v>0</v>
      </c>
    </row>
    <row r="68" spans="1:12" ht="15.5" x14ac:dyDescent="0.45">
      <c r="A68" s="84">
        <f>Masters!C72</f>
        <v>14103</v>
      </c>
      <c r="B68" s="85" t="str">
        <f>Masters!D72</f>
        <v>Court Officers</v>
      </c>
      <c r="C68" s="84" t="str">
        <f>Masters!F72</f>
        <v>Court clerks and related court services occupations</v>
      </c>
      <c r="D68" s="85" t="str">
        <f>Masters!E72</f>
        <v>Mds</v>
      </c>
      <c r="E68" s="84">
        <f>Masters!G72</f>
        <v>0</v>
      </c>
      <c r="F68" s="84">
        <f>Masters!H72</f>
        <v>0</v>
      </c>
      <c r="G68" s="84">
        <f>Masters!I72</f>
        <v>0</v>
      </c>
      <c r="H68" s="84">
        <f>Masters!J72</f>
        <v>0</v>
      </c>
      <c r="I68" s="84">
        <f>Masters!K72</f>
        <v>0</v>
      </c>
      <c r="J68" s="84">
        <f>Masters!L72</f>
        <v>0</v>
      </c>
      <c r="K68" s="84">
        <f>Masters!M72</f>
        <v>0</v>
      </c>
      <c r="L68" s="84">
        <f>Masters!N72</f>
        <v>0</v>
      </c>
    </row>
    <row r="69" spans="1:12" ht="15.5" x14ac:dyDescent="0.45">
      <c r="A69" s="84">
        <f>Masters!C73</f>
        <v>12201</v>
      </c>
      <c r="B69" s="85" t="str">
        <f>Masters!D73</f>
        <v>Insurance Claims Examiners</v>
      </c>
      <c r="C69" s="84" t="str">
        <f>Masters!F73</f>
        <v>Insurance adjusters and claims examiners</v>
      </c>
      <c r="D69" s="85" t="str">
        <f>Masters!E73</f>
        <v>Mds</v>
      </c>
      <c r="E69" s="84">
        <f>Masters!G73</f>
        <v>0</v>
      </c>
      <c r="F69" s="84">
        <f>Masters!H73</f>
        <v>0</v>
      </c>
      <c r="G69" s="84">
        <f>Masters!I73</f>
        <v>0</v>
      </c>
      <c r="H69" s="84">
        <f>Masters!J73</f>
        <v>0</v>
      </c>
      <c r="I69" s="84">
        <f>Masters!K73</f>
        <v>0</v>
      </c>
      <c r="J69" s="84">
        <f>Masters!L73</f>
        <v>0</v>
      </c>
      <c r="K69" s="84">
        <f>Masters!M73</f>
        <v>0</v>
      </c>
      <c r="L69" s="84">
        <f>Masters!N73</f>
        <v>0</v>
      </c>
    </row>
    <row r="70" spans="1:12" ht="15.5" x14ac:dyDescent="0.45">
      <c r="A70" s="84">
        <f>Masters!C74</f>
        <v>42200</v>
      </c>
      <c r="B70" s="85" t="str">
        <f>Masters!D74</f>
        <v>Justices of the Peace</v>
      </c>
      <c r="C70" s="84" t="str">
        <f>Masters!F74</f>
        <v>Paralegals and related occupations</v>
      </c>
      <c r="D70" s="85" t="str">
        <f>Masters!E74</f>
        <v>Mds</v>
      </c>
      <c r="E70" s="84">
        <f>Masters!G74</f>
        <v>0</v>
      </c>
      <c r="F70" s="84">
        <f>Masters!H74</f>
        <v>0</v>
      </c>
      <c r="G70" s="84">
        <f>Masters!I74</f>
        <v>0</v>
      </c>
      <c r="H70" s="84">
        <f>Masters!J74</f>
        <v>0</v>
      </c>
      <c r="I70" s="84">
        <f>Masters!K74</f>
        <v>0</v>
      </c>
      <c r="J70" s="84">
        <f>Masters!L74</f>
        <v>0</v>
      </c>
      <c r="K70" s="84">
        <f>Masters!M74</f>
        <v>0</v>
      </c>
      <c r="L70" s="84">
        <f>Masters!N74</f>
        <v>0</v>
      </c>
    </row>
    <row r="71" spans="1:12" ht="15.5" x14ac:dyDescent="0.45">
      <c r="A71" s="84">
        <f>Masters!C75</f>
        <v>64410</v>
      </c>
      <c r="B71" s="85" t="str">
        <f>Masters!D75</f>
        <v>Retail Loss Prevention Officers</v>
      </c>
      <c r="C71" s="84" t="str">
        <f>Masters!F75</f>
        <v>Security guards and related security service occupations</v>
      </c>
      <c r="D71" s="85" t="str">
        <f>Masters!E75</f>
        <v>Mds</v>
      </c>
      <c r="E71" s="84">
        <f>Masters!G75</f>
        <v>0</v>
      </c>
      <c r="F71" s="84">
        <f>Masters!H75</f>
        <v>0</v>
      </c>
      <c r="G71" s="84">
        <f>Masters!I75</f>
        <v>0</v>
      </c>
      <c r="H71" s="84">
        <f>Masters!J75</f>
        <v>0</v>
      </c>
      <c r="I71" s="84">
        <f>Masters!K75</f>
        <v>0</v>
      </c>
      <c r="J71" s="84">
        <f>Masters!L75</f>
        <v>0</v>
      </c>
      <c r="K71" s="84">
        <f>Masters!M75</f>
        <v>0</v>
      </c>
      <c r="L71" s="84">
        <f>Masters!N75</f>
        <v>0</v>
      </c>
    </row>
    <row r="72" spans="1:12" ht="15.5" x14ac:dyDescent="0.45">
      <c r="A72" s="84">
        <f>Masters!C76</f>
        <v>43200</v>
      </c>
      <c r="B72" s="85" t="str">
        <f>Masters!D76</f>
        <v>Sheriffs and Bailiffs</v>
      </c>
      <c r="C72" s="84" t="str">
        <f>Masters!F76</f>
        <v>Sheriffs and bailiffs</v>
      </c>
      <c r="D72" s="85" t="str">
        <f>Masters!E76</f>
        <v>Mds</v>
      </c>
      <c r="E72" s="84">
        <f>Masters!G76</f>
        <v>0</v>
      </c>
      <c r="F72" s="84">
        <f>Masters!H76</f>
        <v>0</v>
      </c>
      <c r="G72" s="84">
        <f>Masters!I76</f>
        <v>0</v>
      </c>
      <c r="H72" s="84">
        <f>Masters!J76</f>
        <v>0</v>
      </c>
      <c r="I72" s="84">
        <f>Masters!K76</f>
        <v>0</v>
      </c>
      <c r="J72" s="84">
        <f>Masters!L76</f>
        <v>0</v>
      </c>
      <c r="K72" s="84">
        <f>Masters!M76</f>
        <v>0</v>
      </c>
      <c r="L72" s="84">
        <f>Masters!N76</f>
        <v>0</v>
      </c>
    </row>
    <row r="73" spans="1:12" ht="15.5" x14ac:dyDescent="0.45">
      <c r="A73" s="84">
        <f>Masters!C77</f>
        <v>42200</v>
      </c>
      <c r="B73" s="85" t="str">
        <f>Masters!D77</f>
        <v>Trademark Agents</v>
      </c>
      <c r="C73" s="84" t="str">
        <f>Masters!F77</f>
        <v>Paralegals and related occupations</v>
      </c>
      <c r="D73" s="85" t="str">
        <f>Masters!E77</f>
        <v>Mds</v>
      </c>
      <c r="E73" s="84">
        <f>Masters!G77</f>
        <v>0</v>
      </c>
      <c r="F73" s="84">
        <f>Masters!H77</f>
        <v>0</v>
      </c>
      <c r="G73" s="84">
        <f>Masters!I77</f>
        <v>0</v>
      </c>
      <c r="H73" s="84">
        <f>Masters!J77</f>
        <v>0</v>
      </c>
      <c r="I73" s="84">
        <f>Masters!K77</f>
        <v>0</v>
      </c>
      <c r="J73" s="84">
        <f>Masters!L77</f>
        <v>0</v>
      </c>
      <c r="K73" s="84">
        <f>Masters!M77</f>
        <v>0</v>
      </c>
      <c r="L73" s="84">
        <f>Masters!N77</f>
        <v>0</v>
      </c>
    </row>
    <row r="74" spans="1:12" ht="15.5" x14ac:dyDescent="0.45">
      <c r="A74" s="84">
        <f>Masters!C78</f>
        <v>12203</v>
      </c>
      <c r="B74" s="85" t="str">
        <f>Masters!D78</f>
        <v>Valuators</v>
      </c>
      <c r="C74" s="84" t="str">
        <f>Masters!F78</f>
        <v>Assessors, business valuators and appraisers</v>
      </c>
      <c r="D74" s="85" t="str">
        <f>Masters!E78</f>
        <v>Mds</v>
      </c>
      <c r="E74" s="84">
        <f>Masters!G78</f>
        <v>0</v>
      </c>
      <c r="F74" s="84">
        <f>Masters!H78</f>
        <v>0</v>
      </c>
      <c r="G74" s="84">
        <f>Masters!I78</f>
        <v>0</v>
      </c>
      <c r="H74" s="84">
        <f>Masters!J78</f>
        <v>0</v>
      </c>
      <c r="I74" s="84">
        <f>Masters!K78</f>
        <v>0</v>
      </c>
      <c r="J74" s="84">
        <f>Masters!L78</f>
        <v>0</v>
      </c>
      <c r="K74" s="84">
        <f>Masters!M78</f>
        <v>0</v>
      </c>
      <c r="L74" s="84">
        <f>Masters!N78</f>
        <v>0</v>
      </c>
    </row>
    <row r="75" spans="1:12" ht="15.5" x14ac:dyDescent="0.45">
      <c r="A75" s="84">
        <f>Masters!C79</f>
        <v>53201</v>
      </c>
      <c r="B75" s="85" t="str">
        <f>Masters!D79</f>
        <v>Sports Scouts</v>
      </c>
      <c r="C75" s="84" t="str">
        <f>Masters!F79</f>
        <v>Coaches</v>
      </c>
      <c r="D75" s="85" t="str">
        <f>Masters!E79</f>
        <v>MSD</v>
      </c>
      <c r="E75" s="84">
        <f>Masters!G79</f>
        <v>0</v>
      </c>
      <c r="F75" s="84">
        <f>Masters!H79</f>
        <v>0</v>
      </c>
      <c r="G75" s="84">
        <f>Masters!I79</f>
        <v>0</v>
      </c>
      <c r="H75" s="84">
        <f>Masters!J79</f>
        <v>0</v>
      </c>
      <c r="I75" s="84">
        <f>Masters!K79</f>
        <v>0</v>
      </c>
      <c r="J75" s="84">
        <f>Masters!L79</f>
        <v>0</v>
      </c>
      <c r="K75" s="84">
        <f>Masters!M79</f>
        <v>0</v>
      </c>
      <c r="L75" s="84">
        <f>Masters!N79</f>
        <v>0</v>
      </c>
    </row>
    <row r="76" spans="1:12" ht="15.5" x14ac:dyDescent="0.45">
      <c r="A76" s="84">
        <f>Masters!C80</f>
        <v>64301</v>
      </c>
      <c r="B76" s="85" t="str">
        <f>Masters!D80</f>
        <v>Bartenders</v>
      </c>
      <c r="C76" s="84" t="str">
        <f>Masters!F80</f>
        <v>Bartenders</v>
      </c>
      <c r="D76" s="85" t="str">
        <f>Masters!E80</f>
        <v>MSd</v>
      </c>
      <c r="E76" s="84">
        <f>Masters!G80</f>
        <v>0</v>
      </c>
      <c r="F76" s="84">
        <f>Masters!H80</f>
        <v>0</v>
      </c>
      <c r="G76" s="84">
        <f>Masters!I80</f>
        <v>0</v>
      </c>
      <c r="H76" s="84">
        <f>Masters!J80</f>
        <v>0</v>
      </c>
      <c r="I76" s="84">
        <f>Masters!K80</f>
        <v>0</v>
      </c>
      <c r="J76" s="84">
        <f>Masters!L80</f>
        <v>0</v>
      </c>
      <c r="K76" s="84">
        <f>Masters!M80</f>
        <v>0</v>
      </c>
      <c r="L76" s="84">
        <f>Masters!N80</f>
        <v>0</v>
      </c>
    </row>
    <row r="77" spans="1:12" ht="15.5" x14ac:dyDescent="0.45">
      <c r="A77" s="84">
        <f>Masters!C81</f>
        <v>14103</v>
      </c>
      <c r="B77" s="85" t="str">
        <f>Masters!D81</f>
        <v>Court Clerks</v>
      </c>
      <c r="C77" s="84" t="str">
        <f>Masters!F81</f>
        <v>Court clerks and related court services occupations</v>
      </c>
      <c r="D77" s="85" t="str">
        <f>Masters!E81</f>
        <v>MSd</v>
      </c>
      <c r="E77" s="84">
        <f>Masters!G81</f>
        <v>0</v>
      </c>
      <c r="F77" s="84">
        <f>Masters!H81</f>
        <v>0</v>
      </c>
      <c r="G77" s="84">
        <f>Masters!I81</f>
        <v>0</v>
      </c>
      <c r="H77" s="84">
        <f>Masters!J81</f>
        <v>0</v>
      </c>
      <c r="I77" s="84">
        <f>Masters!K81</f>
        <v>0</v>
      </c>
      <c r="J77" s="84">
        <f>Masters!L81</f>
        <v>0</v>
      </c>
      <c r="K77" s="84">
        <f>Masters!M81</f>
        <v>0</v>
      </c>
      <c r="L77" s="84">
        <f>Masters!N81</f>
        <v>0</v>
      </c>
    </row>
    <row r="78" spans="1:12" ht="15.5" x14ac:dyDescent="0.45">
      <c r="A78" s="84">
        <f>Masters!C82</f>
        <v>13200</v>
      </c>
      <c r="B78" s="85" t="str">
        <f>Masters!D82</f>
        <v>Customs Brokers</v>
      </c>
      <c r="C78" s="84" t="str">
        <f>Masters!F82</f>
        <v>Customs, ship and other brokers</v>
      </c>
      <c r="D78" s="85" t="str">
        <f>Masters!E82</f>
        <v>MSd</v>
      </c>
      <c r="E78" s="84">
        <f>Masters!G82</f>
        <v>0</v>
      </c>
      <c r="F78" s="84">
        <f>Masters!H82</f>
        <v>0</v>
      </c>
      <c r="G78" s="84">
        <f>Masters!I82</f>
        <v>0</v>
      </c>
      <c r="H78" s="84">
        <f>Masters!J82</f>
        <v>0</v>
      </c>
      <c r="I78" s="84">
        <f>Masters!K82</f>
        <v>0</v>
      </c>
      <c r="J78" s="84">
        <f>Masters!L82</f>
        <v>0</v>
      </c>
      <c r="K78" s="84">
        <f>Masters!M82</f>
        <v>0</v>
      </c>
      <c r="L78" s="84">
        <f>Masters!N82</f>
        <v>0</v>
      </c>
    </row>
    <row r="79" spans="1:12" ht="15.5" x14ac:dyDescent="0.45">
      <c r="A79" s="84">
        <f>Masters!C83</f>
        <v>65109</v>
      </c>
      <c r="B79" s="85" t="str">
        <f>Masters!D83</f>
        <v>Direct Distributors</v>
      </c>
      <c r="C79" s="84" t="str">
        <f>Masters!F83</f>
        <v>Other sales related occupations</v>
      </c>
      <c r="D79" s="85" t="str">
        <f>Masters!E83</f>
        <v>MSd</v>
      </c>
      <c r="E79" s="84">
        <f>Masters!G83</f>
        <v>0</v>
      </c>
      <c r="F79" s="84">
        <f>Masters!H83</f>
        <v>0</v>
      </c>
      <c r="G79" s="84">
        <f>Masters!I83</f>
        <v>0</v>
      </c>
      <c r="H79" s="84">
        <f>Masters!J83</f>
        <v>0</v>
      </c>
      <c r="I79" s="84">
        <f>Masters!K83</f>
        <v>0</v>
      </c>
      <c r="J79" s="84">
        <f>Masters!L83</f>
        <v>0</v>
      </c>
      <c r="K79" s="84">
        <f>Masters!M83</f>
        <v>0</v>
      </c>
      <c r="L79" s="84">
        <f>Masters!N83</f>
        <v>0</v>
      </c>
    </row>
    <row r="80" spans="1:12" ht="15.5" x14ac:dyDescent="0.45">
      <c r="A80" s="84">
        <f>Masters!C84</f>
        <v>65109</v>
      </c>
      <c r="B80" s="85" t="str">
        <f>Masters!D84</f>
        <v>Door-to-Door Salespersons</v>
      </c>
      <c r="C80" s="84" t="str">
        <f>Masters!F84</f>
        <v>Other sales related occupations</v>
      </c>
      <c r="D80" s="85" t="str">
        <f>Masters!E84</f>
        <v>MSd</v>
      </c>
      <c r="E80" s="84">
        <f>Masters!G84</f>
        <v>0</v>
      </c>
      <c r="F80" s="84">
        <f>Masters!H84</f>
        <v>0</v>
      </c>
      <c r="G80" s="84">
        <f>Masters!I84</f>
        <v>0</v>
      </c>
      <c r="H80" s="84">
        <f>Masters!J84</f>
        <v>0</v>
      </c>
      <c r="I80" s="84">
        <f>Masters!K84</f>
        <v>0</v>
      </c>
      <c r="J80" s="84">
        <f>Masters!L84</f>
        <v>0</v>
      </c>
      <c r="K80" s="84">
        <f>Masters!M84</f>
        <v>0</v>
      </c>
      <c r="L80" s="84">
        <f>Masters!N84</f>
        <v>0</v>
      </c>
    </row>
    <row r="81" spans="1:12" ht="15.5" x14ac:dyDescent="0.45">
      <c r="A81" s="84">
        <f>Masters!C85</f>
        <v>75101</v>
      </c>
      <c r="B81" s="85" t="str">
        <f>Masters!D85</f>
        <v>Grain Elevator Operators</v>
      </c>
      <c r="C81" s="84" t="str">
        <f>Masters!F85</f>
        <v>Material handlers</v>
      </c>
      <c r="D81" s="85" t="str">
        <f>Masters!E85</f>
        <v>MSd</v>
      </c>
      <c r="E81" s="84">
        <f>Masters!G85</f>
        <v>0</v>
      </c>
      <c r="F81" s="84">
        <f>Masters!H85</f>
        <v>0</v>
      </c>
      <c r="G81" s="84">
        <f>Masters!I85</f>
        <v>0</v>
      </c>
      <c r="H81" s="84">
        <f>Masters!J85</f>
        <v>0</v>
      </c>
      <c r="I81" s="84">
        <f>Masters!K85</f>
        <v>0</v>
      </c>
      <c r="J81" s="84">
        <f>Masters!L85</f>
        <v>0</v>
      </c>
      <c r="K81" s="84">
        <f>Masters!M85</f>
        <v>0</v>
      </c>
      <c r="L81" s="84">
        <f>Masters!N85</f>
        <v>0</v>
      </c>
    </row>
    <row r="82" spans="1:12" ht="15.5" x14ac:dyDescent="0.45">
      <c r="A82" s="84">
        <f>Masters!C86</f>
        <v>12201</v>
      </c>
      <c r="B82" s="85" t="str">
        <f>Masters!D86</f>
        <v>Insurance Adjusters</v>
      </c>
      <c r="C82" s="84" t="str">
        <f>Masters!F86</f>
        <v>Insurance adjusters and claims examiners</v>
      </c>
      <c r="D82" s="85" t="str">
        <f>Masters!E86</f>
        <v>MSd</v>
      </c>
      <c r="E82" s="84">
        <f>Masters!G86</f>
        <v>0</v>
      </c>
      <c r="F82" s="84">
        <f>Masters!H86</f>
        <v>0</v>
      </c>
      <c r="G82" s="84">
        <f>Masters!I86</f>
        <v>0</v>
      </c>
      <c r="H82" s="84">
        <f>Masters!J86</f>
        <v>0</v>
      </c>
      <c r="I82" s="84">
        <f>Masters!K86</f>
        <v>0</v>
      </c>
      <c r="J82" s="84">
        <f>Masters!L86</f>
        <v>0</v>
      </c>
      <c r="K82" s="84">
        <f>Masters!M86</f>
        <v>0</v>
      </c>
      <c r="L82" s="84">
        <f>Masters!N86</f>
        <v>0</v>
      </c>
    </row>
    <row r="83" spans="1:12" ht="15.5" x14ac:dyDescent="0.45">
      <c r="A83" s="84">
        <f>Masters!C87</f>
        <v>63100</v>
      </c>
      <c r="B83" s="85" t="str">
        <f>Masters!D87</f>
        <v>Insurance Agents and Brokers</v>
      </c>
      <c r="C83" s="84" t="str">
        <f>Masters!F87</f>
        <v>Insurance agents and brokers</v>
      </c>
      <c r="D83" s="85" t="str">
        <f>Masters!E87</f>
        <v>MSd</v>
      </c>
      <c r="E83" s="84">
        <f>Masters!G87</f>
        <v>0</v>
      </c>
      <c r="F83" s="84">
        <f>Masters!H87</f>
        <v>0</v>
      </c>
      <c r="G83" s="84">
        <f>Masters!I87</f>
        <v>0</v>
      </c>
      <c r="H83" s="84">
        <f>Masters!J87</f>
        <v>0</v>
      </c>
      <c r="I83" s="84">
        <f>Masters!K87</f>
        <v>0</v>
      </c>
      <c r="J83" s="84">
        <f>Masters!L87</f>
        <v>0</v>
      </c>
      <c r="K83" s="84">
        <f>Masters!M87</f>
        <v>0</v>
      </c>
      <c r="L83" s="84">
        <f>Masters!N87</f>
        <v>0</v>
      </c>
    </row>
    <row r="84" spans="1:12" ht="15.5" x14ac:dyDescent="0.45">
      <c r="A84" s="84">
        <f>Masters!C88</f>
        <v>12202</v>
      </c>
      <c r="B84" s="85" t="str">
        <f>Masters!D88</f>
        <v>Insurance Underwriters</v>
      </c>
      <c r="C84" s="84" t="str">
        <f>Masters!F88</f>
        <v>Insurance underwriters</v>
      </c>
      <c r="D84" s="85" t="str">
        <f>Masters!E88</f>
        <v>MSd</v>
      </c>
      <c r="E84" s="84">
        <f>Masters!G88</f>
        <v>0</v>
      </c>
      <c r="F84" s="84">
        <f>Masters!H88</f>
        <v>0</v>
      </c>
      <c r="G84" s="84">
        <f>Masters!I88</f>
        <v>0</v>
      </c>
      <c r="H84" s="84">
        <f>Masters!J88</f>
        <v>0</v>
      </c>
      <c r="I84" s="84">
        <f>Masters!K88</f>
        <v>0</v>
      </c>
      <c r="J84" s="84">
        <f>Masters!L88</f>
        <v>0</v>
      </c>
      <c r="K84" s="84">
        <f>Masters!M88</f>
        <v>0</v>
      </c>
      <c r="L84" s="84">
        <f>Masters!N88</f>
        <v>0</v>
      </c>
    </row>
    <row r="85" spans="1:12" ht="15.5" x14ac:dyDescent="0.45">
      <c r="A85" s="84">
        <f>Masters!C89</f>
        <v>51100</v>
      </c>
      <c r="B85" s="85" t="str">
        <f>Masters!D89</f>
        <v>Librarians</v>
      </c>
      <c r="C85" s="84" t="str">
        <f>Masters!F89</f>
        <v>Librarians</v>
      </c>
      <c r="D85" s="85" t="str">
        <f>Masters!E89</f>
        <v>MSd</v>
      </c>
      <c r="E85" s="84">
        <f>Masters!G89</f>
        <v>0</v>
      </c>
      <c r="F85" s="84">
        <f>Masters!H89</f>
        <v>0</v>
      </c>
      <c r="G85" s="84">
        <f>Masters!I89</f>
        <v>0</v>
      </c>
      <c r="H85" s="84">
        <f>Masters!J89</f>
        <v>0</v>
      </c>
      <c r="I85" s="84">
        <f>Masters!K89</f>
        <v>0</v>
      </c>
      <c r="J85" s="84">
        <f>Masters!L89</f>
        <v>0</v>
      </c>
      <c r="K85" s="84">
        <f>Masters!M89</f>
        <v>0</v>
      </c>
      <c r="L85" s="84">
        <f>Masters!N89</f>
        <v>0</v>
      </c>
    </row>
    <row r="86" spans="1:12" ht="15.5" x14ac:dyDescent="0.45">
      <c r="A86" s="84">
        <f>Masters!C90</f>
        <v>63102</v>
      </c>
      <c r="B86" s="85" t="str">
        <f>Masters!D90</f>
        <v>Loan Officers</v>
      </c>
      <c r="C86" s="84" t="str">
        <f>Masters!F90</f>
        <v>Financial sales representatives</v>
      </c>
      <c r="D86" s="85" t="str">
        <f>Masters!E90</f>
        <v>MSd</v>
      </c>
      <c r="E86" s="84">
        <f>Masters!G90</f>
        <v>0</v>
      </c>
      <c r="F86" s="84">
        <f>Masters!H90</f>
        <v>0</v>
      </c>
      <c r="G86" s="84">
        <f>Masters!I90</f>
        <v>0</v>
      </c>
      <c r="H86" s="84">
        <f>Masters!J90</f>
        <v>0</v>
      </c>
      <c r="I86" s="84">
        <f>Masters!K90</f>
        <v>0</v>
      </c>
      <c r="J86" s="84">
        <f>Masters!L90</f>
        <v>0</v>
      </c>
      <c r="K86" s="84">
        <f>Masters!M90</f>
        <v>0</v>
      </c>
      <c r="L86" s="84">
        <f>Masters!N90</f>
        <v>0</v>
      </c>
    </row>
    <row r="87" spans="1:12" ht="15.5" x14ac:dyDescent="0.45">
      <c r="A87" s="84">
        <f>Masters!C91</f>
        <v>64300</v>
      </c>
      <c r="B87" s="85" t="str">
        <f>Masters!D91</f>
        <v>Maîtres d'hôtel and Hosts/Hostesses</v>
      </c>
      <c r="C87" s="84" t="str">
        <f>Masters!F91</f>
        <v>Maîtres d'hôtel and hosts/hostesses</v>
      </c>
      <c r="D87" s="85" t="str">
        <f>Masters!E91</f>
        <v>MSd</v>
      </c>
      <c r="E87" s="84">
        <f>Masters!G91</f>
        <v>0</v>
      </c>
      <c r="F87" s="84">
        <f>Masters!H91</f>
        <v>0</v>
      </c>
      <c r="G87" s="84">
        <f>Masters!I91</f>
        <v>0</v>
      </c>
      <c r="H87" s="84">
        <f>Masters!J91</f>
        <v>0</v>
      </c>
      <c r="I87" s="84">
        <f>Masters!K91</f>
        <v>0</v>
      </c>
      <c r="J87" s="84">
        <f>Masters!L91</f>
        <v>0</v>
      </c>
      <c r="K87" s="84">
        <f>Masters!M91</f>
        <v>0</v>
      </c>
      <c r="L87" s="84">
        <f>Masters!N91</f>
        <v>0</v>
      </c>
    </row>
    <row r="88" spans="1:12" ht="15.5" x14ac:dyDescent="0.45">
      <c r="A88" s="84">
        <f>Masters!C92</f>
        <v>62101</v>
      </c>
      <c r="B88" s="85" t="str">
        <f>Masters!D92</f>
        <v>Retail and Wholesale Buyers</v>
      </c>
      <c r="C88" s="84" t="str">
        <f>Masters!F92</f>
        <v>Retail and wholesale buyers</v>
      </c>
      <c r="D88" s="85" t="str">
        <f>Masters!E92</f>
        <v>MSd</v>
      </c>
      <c r="E88" s="84">
        <f>Masters!G92</f>
        <v>0</v>
      </c>
      <c r="F88" s="84">
        <f>Masters!H92</f>
        <v>0</v>
      </c>
      <c r="G88" s="84">
        <f>Masters!I92</f>
        <v>0</v>
      </c>
      <c r="H88" s="84">
        <f>Masters!J92</f>
        <v>0</v>
      </c>
      <c r="I88" s="84">
        <f>Masters!K92</f>
        <v>0</v>
      </c>
      <c r="J88" s="84">
        <f>Masters!L92</f>
        <v>0</v>
      </c>
      <c r="K88" s="84">
        <f>Masters!M92</f>
        <v>0</v>
      </c>
      <c r="L88" s="84">
        <f>Masters!N92</f>
        <v>0</v>
      </c>
    </row>
    <row r="89" spans="1:12" ht="15.5" x14ac:dyDescent="0.45">
      <c r="A89" s="84">
        <f>Masters!C93</f>
        <v>64100</v>
      </c>
      <c r="B89" s="85" t="str">
        <f>Masters!D93</f>
        <v>Retail Salespersons and Sales Clerks</v>
      </c>
      <c r="C89" s="84" t="str">
        <f>Masters!F93</f>
        <v>Retail salespersons and visual merchandisers</v>
      </c>
      <c r="D89" s="85" t="str">
        <f>Masters!E93</f>
        <v>MSd</v>
      </c>
      <c r="E89" s="84">
        <f>Masters!G93</f>
        <v>0</v>
      </c>
      <c r="F89" s="84">
        <f>Masters!H93</f>
        <v>0</v>
      </c>
      <c r="G89" s="84">
        <f>Masters!I93</f>
        <v>0</v>
      </c>
      <c r="H89" s="84">
        <f>Masters!J93</f>
        <v>0</v>
      </c>
      <c r="I89" s="84">
        <f>Masters!K93</f>
        <v>0</v>
      </c>
      <c r="J89" s="84">
        <f>Masters!L93</f>
        <v>0</v>
      </c>
      <c r="K89" s="84">
        <f>Masters!M93</f>
        <v>0</v>
      </c>
      <c r="L89" s="84">
        <f>Masters!N93</f>
        <v>0</v>
      </c>
    </row>
    <row r="90" spans="1:12" ht="15.5" x14ac:dyDescent="0.45">
      <c r="A90" s="84">
        <f>Masters!C94</f>
        <v>13200</v>
      </c>
      <c r="B90" s="85" t="str">
        <f>Masters!D94</f>
        <v>Ship Brokers</v>
      </c>
      <c r="C90" s="84" t="str">
        <f>Masters!F94</f>
        <v>Customs, ship and other brokers</v>
      </c>
      <c r="D90" s="85" t="str">
        <f>Masters!E94</f>
        <v>MSd</v>
      </c>
      <c r="E90" s="84">
        <f>Masters!G94</f>
        <v>0</v>
      </c>
      <c r="F90" s="84">
        <f>Masters!H94</f>
        <v>0</v>
      </c>
      <c r="G90" s="84">
        <f>Masters!I94</f>
        <v>0</v>
      </c>
      <c r="H90" s="84">
        <f>Masters!J94</f>
        <v>0</v>
      </c>
      <c r="I90" s="84">
        <f>Masters!K94</f>
        <v>0</v>
      </c>
      <c r="J90" s="84">
        <f>Masters!L94</f>
        <v>0</v>
      </c>
      <c r="K90" s="84">
        <f>Masters!M94</f>
        <v>0</v>
      </c>
      <c r="L90" s="84">
        <f>Masters!N94</f>
        <v>0</v>
      </c>
    </row>
    <row r="91" spans="1:12" ht="15.5" x14ac:dyDescent="0.45">
      <c r="A91" s="84">
        <f>Masters!C95</f>
        <v>65109</v>
      </c>
      <c r="B91" s="85" t="str">
        <f>Masters!D95</f>
        <v>Street Vendors</v>
      </c>
      <c r="C91" s="84" t="str">
        <f>Masters!F95</f>
        <v>Other sales related occupations</v>
      </c>
      <c r="D91" s="85" t="str">
        <f>Masters!E95</f>
        <v>MSd</v>
      </c>
      <c r="E91" s="84">
        <f>Masters!G95</f>
        <v>0</v>
      </c>
      <c r="F91" s="84">
        <f>Masters!H95</f>
        <v>0</v>
      </c>
      <c r="G91" s="84">
        <f>Masters!I95</f>
        <v>0</v>
      </c>
      <c r="H91" s="84">
        <f>Masters!J95</f>
        <v>0</v>
      </c>
      <c r="I91" s="84">
        <f>Masters!K95</f>
        <v>0</v>
      </c>
      <c r="J91" s="84">
        <f>Masters!L95</f>
        <v>0</v>
      </c>
      <c r="K91" s="84">
        <f>Masters!M95</f>
        <v>0</v>
      </c>
      <c r="L91" s="84">
        <f>Masters!N95</f>
        <v>0</v>
      </c>
    </row>
    <row r="92" spans="1:12" ht="15.5" x14ac:dyDescent="0.45">
      <c r="A92" s="84">
        <f>Masters!C96</f>
        <v>64410</v>
      </c>
      <c r="B92" s="85" t="str">
        <f>Masters!D96</f>
        <v>Security Guards and Related Occupations</v>
      </c>
      <c r="C92" s="84" t="str">
        <f>Masters!F96</f>
        <v>Security guards and related security service occupations</v>
      </c>
      <c r="D92" s="85" t="str">
        <f>Masters!E96</f>
        <v>Msd</v>
      </c>
      <c r="E92" s="84">
        <f>Masters!G96</f>
        <v>0</v>
      </c>
      <c r="F92" s="84">
        <f>Masters!H96</f>
        <v>0</v>
      </c>
      <c r="G92" s="84">
        <f>Masters!I96</f>
        <v>0</v>
      </c>
      <c r="H92" s="84">
        <f>Masters!J96</f>
        <v>0</v>
      </c>
      <c r="I92" s="84">
        <f>Masters!K96</f>
        <v>0</v>
      </c>
      <c r="J92" s="84">
        <f>Masters!L96</f>
        <v>0</v>
      </c>
      <c r="K92" s="84">
        <f>Masters!M96</f>
        <v>0</v>
      </c>
      <c r="L92" s="84">
        <f>Masters!N96</f>
        <v>0</v>
      </c>
    </row>
    <row r="93" spans="1:12" ht="15.5" x14ac:dyDescent="0.45">
      <c r="A93" s="84">
        <f>Masters!C97</f>
        <v>65109</v>
      </c>
      <c r="B93" s="85" t="str">
        <f>Masters!D97</f>
        <v>Telephone Solicitors and Telemarketers</v>
      </c>
      <c r="C93" s="84" t="str">
        <f>Masters!F97</f>
        <v>Other sales related occupations</v>
      </c>
      <c r="D93" s="85" t="str">
        <f>Masters!E97</f>
        <v>Msd</v>
      </c>
      <c r="E93" s="84">
        <f>Masters!G97</f>
        <v>0</v>
      </c>
      <c r="F93" s="84">
        <f>Masters!H97</f>
        <v>0</v>
      </c>
      <c r="G93" s="84">
        <f>Masters!I97</f>
        <v>0</v>
      </c>
      <c r="H93" s="84">
        <f>Masters!J97</f>
        <v>0</v>
      </c>
      <c r="I93" s="84">
        <f>Masters!K97</f>
        <v>0</v>
      </c>
      <c r="J93" s="84">
        <f>Masters!L97</f>
        <v>0</v>
      </c>
      <c r="K93" s="84">
        <f>Masters!M97</f>
        <v>0</v>
      </c>
      <c r="L93" s="84">
        <f>Masters!N97</f>
        <v>0</v>
      </c>
    </row>
    <row r="94" spans="1:12" ht="15.5" x14ac:dyDescent="0.45">
      <c r="A94" s="84">
        <f>Masters!C98</f>
        <v>65329</v>
      </c>
      <c r="B94" s="85" t="str">
        <f>Masters!D98</f>
        <v>Ticket Takers and Ushers</v>
      </c>
      <c r="C94" s="84" t="str">
        <f>Masters!F98</f>
        <v>Other service support occupations</v>
      </c>
      <c r="D94" s="85" t="str">
        <f>Masters!E98</f>
        <v>Msd</v>
      </c>
      <c r="E94" s="84">
        <f>Masters!G98</f>
        <v>0</v>
      </c>
      <c r="F94" s="84">
        <f>Masters!H98</f>
        <v>0</v>
      </c>
      <c r="G94" s="84">
        <f>Masters!I98</f>
        <v>0</v>
      </c>
      <c r="H94" s="84">
        <f>Masters!J98</f>
        <v>0</v>
      </c>
      <c r="I94" s="84">
        <f>Masters!K98</f>
        <v>0</v>
      </c>
      <c r="J94" s="84">
        <f>Masters!L98</f>
        <v>0</v>
      </c>
      <c r="K94" s="84">
        <f>Masters!M98</f>
        <v>0</v>
      </c>
      <c r="L94" s="84">
        <f>Masters!N98</f>
        <v>0</v>
      </c>
    </row>
    <row r="95" spans="1:12" ht="15.5" x14ac:dyDescent="0.45">
      <c r="A95" s="84">
        <f>Masters!C99</f>
        <v>43109</v>
      </c>
      <c r="B95" s="85" t="str">
        <f>Masters!D99</f>
        <v>Driving Instructors</v>
      </c>
      <c r="C95" s="84" t="str">
        <f>Masters!F99</f>
        <v>Other instructors</v>
      </c>
      <c r="D95" s="85" t="str">
        <f>Masters!E99</f>
        <v>SDM</v>
      </c>
      <c r="E95" s="84">
        <f>Masters!G99</f>
        <v>0</v>
      </c>
      <c r="F95" s="84">
        <f>Masters!H99</f>
        <v>0</v>
      </c>
      <c r="G95" s="84">
        <f>Masters!I99</f>
        <v>0</v>
      </c>
      <c r="H95" s="84">
        <f>Masters!J99</f>
        <v>0</v>
      </c>
      <c r="I95" s="84">
        <f>Masters!K99</f>
        <v>0</v>
      </c>
      <c r="J95" s="84">
        <f>Masters!L99</f>
        <v>0</v>
      </c>
      <c r="K95" s="84">
        <f>Masters!M99</f>
        <v>0</v>
      </c>
      <c r="L95" s="84">
        <f>Masters!N99</f>
        <v>0</v>
      </c>
    </row>
    <row r="96" spans="1:12" ht="15.5" x14ac:dyDescent="0.45">
      <c r="A96" s="84">
        <f>Masters!C100</f>
        <v>43109</v>
      </c>
      <c r="B96" s="85" t="str">
        <f>Masters!D100</f>
        <v>Modelling and Finishing School Instructors</v>
      </c>
      <c r="C96" s="84" t="str">
        <f>Masters!F100</f>
        <v>Other instructors</v>
      </c>
      <c r="D96" s="85" t="str">
        <f>Masters!E100</f>
        <v>SDM</v>
      </c>
      <c r="E96" s="84">
        <f>Masters!G100</f>
        <v>0</v>
      </c>
      <c r="F96" s="84">
        <f>Masters!H100</f>
        <v>0</v>
      </c>
      <c r="G96" s="84">
        <f>Masters!I100</f>
        <v>0</v>
      </c>
      <c r="H96" s="84">
        <f>Masters!J100</f>
        <v>0</v>
      </c>
      <c r="I96" s="84">
        <f>Masters!K100</f>
        <v>0</v>
      </c>
      <c r="J96" s="84">
        <f>Masters!L100</f>
        <v>0</v>
      </c>
      <c r="K96" s="84">
        <f>Masters!M100</f>
        <v>0</v>
      </c>
      <c r="L96" s="84">
        <f>Masters!N100</f>
        <v>0</v>
      </c>
    </row>
    <row r="97" spans="1:12" ht="15.5" x14ac:dyDescent="0.45">
      <c r="A97" s="84">
        <f>Masters!C101</f>
        <v>43109</v>
      </c>
      <c r="B97" s="85" t="str">
        <f>Masters!D101</f>
        <v>Sewing Instructors</v>
      </c>
      <c r="C97" s="84" t="str">
        <f>Masters!F101</f>
        <v>Other instructors</v>
      </c>
      <c r="D97" s="85" t="str">
        <f>Masters!E101</f>
        <v>SDM</v>
      </c>
      <c r="E97" s="84">
        <f>Masters!G101</f>
        <v>0</v>
      </c>
      <c r="F97" s="84">
        <f>Masters!H101</f>
        <v>0</v>
      </c>
      <c r="G97" s="84">
        <f>Masters!I101</f>
        <v>0</v>
      </c>
      <c r="H97" s="84">
        <f>Masters!J101</f>
        <v>0</v>
      </c>
      <c r="I97" s="84">
        <f>Masters!K101</f>
        <v>0</v>
      </c>
      <c r="J97" s="84">
        <f>Masters!L101</f>
        <v>0</v>
      </c>
      <c r="K97" s="84">
        <f>Masters!M101</f>
        <v>0</v>
      </c>
      <c r="L97" s="84">
        <f>Masters!N101</f>
        <v>0</v>
      </c>
    </row>
    <row r="98" spans="1:12" ht="15.5" x14ac:dyDescent="0.45">
      <c r="A98" s="84">
        <f>Masters!C102</f>
        <v>31301</v>
      </c>
      <c r="B98" s="85" t="str">
        <f>Masters!D102</f>
        <v>Community Health Nurses</v>
      </c>
      <c r="C98" s="84" t="str">
        <f>Masters!F102</f>
        <v>Registered nurses and registered psychiatric nurses</v>
      </c>
      <c r="D98" s="85" t="str">
        <f>Masters!E102</f>
        <v>SMD</v>
      </c>
      <c r="E98" s="84">
        <f>Masters!G102</f>
        <v>0</v>
      </c>
      <c r="F98" s="84">
        <f>Masters!H102</f>
        <v>0</v>
      </c>
      <c r="G98" s="84">
        <f>Masters!I102</f>
        <v>0</v>
      </c>
      <c r="H98" s="84">
        <f>Masters!J102</f>
        <v>0</v>
      </c>
      <c r="I98" s="84">
        <f>Masters!K102</f>
        <v>0</v>
      </c>
      <c r="J98" s="84">
        <f>Masters!L102</f>
        <v>0</v>
      </c>
      <c r="K98" s="84">
        <f>Masters!M102</f>
        <v>0</v>
      </c>
      <c r="L98" s="84">
        <f>Masters!N102</f>
        <v>0</v>
      </c>
    </row>
    <row r="99" spans="1:12" ht="15.5" x14ac:dyDescent="0.45">
      <c r="A99" s="84">
        <f>Masters!C103</f>
        <v>62022</v>
      </c>
      <c r="B99" s="85" t="str">
        <f>Masters!D103</f>
        <v>Gambling Casino Supervisors</v>
      </c>
      <c r="C99" s="84" t="str">
        <f>Masters!F103</f>
        <v>Accommodation, travel, tourism and related services supervisors</v>
      </c>
      <c r="D99" s="85" t="str">
        <f>Masters!E103</f>
        <v>SMD</v>
      </c>
      <c r="E99" s="84">
        <f>Masters!G103</f>
        <v>0</v>
      </c>
      <c r="F99" s="84">
        <f>Masters!H103</f>
        <v>0</v>
      </c>
      <c r="G99" s="84">
        <f>Masters!I103</f>
        <v>0</v>
      </c>
      <c r="H99" s="84">
        <f>Masters!J103</f>
        <v>0</v>
      </c>
      <c r="I99" s="84">
        <f>Masters!K103</f>
        <v>0</v>
      </c>
      <c r="J99" s="84">
        <f>Masters!L103</f>
        <v>0</v>
      </c>
      <c r="K99" s="84">
        <f>Masters!M103</f>
        <v>0</v>
      </c>
      <c r="L99" s="84">
        <f>Masters!N103</f>
        <v>0</v>
      </c>
    </row>
    <row r="100" spans="1:12" ht="15.5" x14ac:dyDescent="0.45">
      <c r="A100" s="84">
        <f>Masters!C104</f>
        <v>64321</v>
      </c>
      <c r="B100" s="85" t="str">
        <f>Masters!D104</f>
        <v>Gambling Casino Workers</v>
      </c>
      <c r="C100" s="84" t="str">
        <f>Masters!F104</f>
        <v>Casino workers</v>
      </c>
      <c r="D100" s="85" t="str">
        <f>Masters!E104</f>
        <v>SMD</v>
      </c>
      <c r="E100" s="84">
        <f>Masters!G104</f>
        <v>0</v>
      </c>
      <c r="F100" s="84">
        <f>Masters!H104</f>
        <v>0</v>
      </c>
      <c r="G100" s="84">
        <f>Masters!I104</f>
        <v>0</v>
      </c>
      <c r="H100" s="84">
        <f>Masters!J104</f>
        <v>0</v>
      </c>
      <c r="I100" s="84">
        <f>Masters!K104</f>
        <v>0</v>
      </c>
      <c r="J100" s="84">
        <f>Masters!L104</f>
        <v>0</v>
      </c>
      <c r="K100" s="84">
        <f>Masters!M104</f>
        <v>0</v>
      </c>
      <c r="L100" s="84">
        <f>Masters!N104</f>
        <v>0</v>
      </c>
    </row>
    <row r="101" spans="1:12" ht="15.5" x14ac:dyDescent="0.45">
      <c r="A101" s="84">
        <f>Masters!C105</f>
        <v>31301</v>
      </c>
      <c r="B101" s="85" t="str">
        <f>Masters!D105</f>
        <v>General Duty Registered Nurses</v>
      </c>
      <c r="C101" s="84" t="str">
        <f>Masters!F105</f>
        <v>Registered nurses and registered psychiatric nurses</v>
      </c>
      <c r="D101" s="85" t="str">
        <f>Masters!E105</f>
        <v>SMD</v>
      </c>
      <c r="E101" s="84">
        <f>Masters!G105</f>
        <v>0</v>
      </c>
      <c r="F101" s="84">
        <f>Masters!H105</f>
        <v>0</v>
      </c>
      <c r="G101" s="84">
        <f>Masters!I105</f>
        <v>0</v>
      </c>
      <c r="H101" s="84">
        <f>Masters!J105</f>
        <v>0</v>
      </c>
      <c r="I101" s="84">
        <f>Masters!K105</f>
        <v>0</v>
      </c>
      <c r="J101" s="84">
        <f>Masters!L105</f>
        <v>0</v>
      </c>
      <c r="K101" s="84">
        <f>Masters!M105</f>
        <v>0</v>
      </c>
      <c r="L101" s="84">
        <f>Masters!N105</f>
        <v>0</v>
      </c>
    </row>
    <row r="102" spans="1:12" ht="15.5" x14ac:dyDescent="0.45">
      <c r="A102" s="84">
        <f>Masters!C106</f>
        <v>42200</v>
      </c>
      <c r="B102" s="85" t="str">
        <f>Masters!D106</f>
        <v>Independent Paralegals</v>
      </c>
      <c r="C102" s="84" t="str">
        <f>Masters!F106</f>
        <v>Paralegals and related occupations</v>
      </c>
      <c r="D102" s="85" t="str">
        <f>Masters!E106</f>
        <v>SMD</v>
      </c>
      <c r="E102" s="84">
        <f>Masters!G106</f>
        <v>0</v>
      </c>
      <c r="F102" s="84">
        <f>Masters!H106</f>
        <v>0</v>
      </c>
      <c r="G102" s="84">
        <f>Masters!I106</f>
        <v>0</v>
      </c>
      <c r="H102" s="84">
        <f>Masters!J106</f>
        <v>0</v>
      </c>
      <c r="I102" s="84">
        <f>Masters!K106</f>
        <v>0</v>
      </c>
      <c r="J102" s="84">
        <f>Masters!L106</f>
        <v>0</v>
      </c>
      <c r="K102" s="84">
        <f>Masters!M106</f>
        <v>0</v>
      </c>
      <c r="L102" s="84">
        <f>Masters!N106</f>
        <v>0</v>
      </c>
    </row>
    <row r="103" spans="1:12" ht="15.5" x14ac:dyDescent="0.45">
      <c r="A103" s="84">
        <f>Masters!C107</f>
        <v>31301</v>
      </c>
      <c r="B103" s="85" t="str">
        <f>Masters!D107</f>
        <v>Nursing Consultants</v>
      </c>
      <c r="C103" s="84" t="str">
        <f>Masters!F107</f>
        <v>Registered nurses and registered psychiatric nurses</v>
      </c>
      <c r="D103" s="85" t="str">
        <f>Masters!E107</f>
        <v>SMD</v>
      </c>
      <c r="E103" s="84">
        <f>Masters!G107</f>
        <v>0</v>
      </c>
      <c r="F103" s="84">
        <f>Masters!H107</f>
        <v>0</v>
      </c>
      <c r="G103" s="84">
        <f>Masters!I107</f>
        <v>0</v>
      </c>
      <c r="H103" s="84">
        <f>Masters!J107</f>
        <v>0</v>
      </c>
      <c r="I103" s="84">
        <f>Masters!K107</f>
        <v>0</v>
      </c>
      <c r="J103" s="84">
        <f>Masters!L107</f>
        <v>0</v>
      </c>
      <c r="K103" s="84">
        <f>Masters!M107</f>
        <v>0</v>
      </c>
      <c r="L103" s="84">
        <f>Masters!N107</f>
        <v>0</v>
      </c>
    </row>
    <row r="104" spans="1:12" ht="15.5" x14ac:dyDescent="0.45">
      <c r="A104" s="84">
        <f>Masters!C108</f>
        <v>31301</v>
      </c>
      <c r="B104" s="85" t="str">
        <f>Masters!D108</f>
        <v>Nursing Researchers</v>
      </c>
      <c r="C104" s="84" t="str">
        <f>Masters!F108</f>
        <v>Registered nurses and registered psychiatric nurses</v>
      </c>
      <c r="D104" s="85" t="str">
        <f>Masters!E108</f>
        <v>SMD</v>
      </c>
      <c r="E104" s="84">
        <f>Masters!G108</f>
        <v>0</v>
      </c>
      <c r="F104" s="84">
        <f>Masters!H108</f>
        <v>0</v>
      </c>
      <c r="G104" s="84">
        <f>Masters!I108</f>
        <v>0</v>
      </c>
      <c r="H104" s="84">
        <f>Masters!J108</f>
        <v>0</v>
      </c>
      <c r="I104" s="84">
        <f>Masters!K108</f>
        <v>0</v>
      </c>
      <c r="J104" s="84">
        <f>Masters!L108</f>
        <v>0</v>
      </c>
      <c r="K104" s="84">
        <f>Masters!M108</f>
        <v>0</v>
      </c>
      <c r="L104" s="84">
        <f>Masters!N108</f>
        <v>0</v>
      </c>
    </row>
    <row r="105" spans="1:12" ht="15.5" x14ac:dyDescent="0.45">
      <c r="A105" s="84">
        <f>Masters!C109</f>
        <v>31301</v>
      </c>
      <c r="B105" s="85" t="str">
        <f>Masters!D109</f>
        <v>Occupational Health Nurses</v>
      </c>
      <c r="C105" s="84" t="str">
        <f>Masters!F109</f>
        <v>Registered nurses and registered psychiatric nurses</v>
      </c>
      <c r="D105" s="85" t="str">
        <f>Masters!E109</f>
        <v>SMD</v>
      </c>
      <c r="E105" s="84">
        <f>Masters!G109</f>
        <v>0</v>
      </c>
      <c r="F105" s="84">
        <f>Masters!H109</f>
        <v>0</v>
      </c>
      <c r="G105" s="84">
        <f>Masters!I109</f>
        <v>0</v>
      </c>
      <c r="H105" s="84">
        <f>Masters!J109</f>
        <v>0</v>
      </c>
      <c r="I105" s="84">
        <f>Masters!K109</f>
        <v>0</v>
      </c>
      <c r="J105" s="84">
        <f>Masters!L109</f>
        <v>0</v>
      </c>
      <c r="K105" s="84">
        <f>Masters!M109</f>
        <v>0</v>
      </c>
      <c r="L105" s="84">
        <f>Masters!N109</f>
        <v>0</v>
      </c>
    </row>
    <row r="106" spans="1:12" ht="15.5" x14ac:dyDescent="0.45">
      <c r="A106" s="84">
        <f>Masters!C110</f>
        <v>65211</v>
      </c>
      <c r="B106" s="85" t="str">
        <f>Masters!D110</f>
        <v>Other Service Providers</v>
      </c>
      <c r="C106" s="84" t="str">
        <f>Masters!F110</f>
        <v>Operators and attendants in amusement, recreation and sport</v>
      </c>
      <c r="D106" s="85" t="str">
        <f>Masters!E110</f>
        <v>SMD</v>
      </c>
      <c r="E106" s="84">
        <f>Masters!G110</f>
        <v>0</v>
      </c>
      <c r="F106" s="84">
        <f>Masters!H110</f>
        <v>0</v>
      </c>
      <c r="G106" s="84">
        <f>Masters!I110</f>
        <v>0</v>
      </c>
      <c r="H106" s="84">
        <f>Masters!J110</f>
        <v>0</v>
      </c>
      <c r="I106" s="84">
        <f>Masters!K110</f>
        <v>0</v>
      </c>
      <c r="J106" s="84">
        <f>Masters!L110</f>
        <v>0</v>
      </c>
      <c r="K106" s="84">
        <f>Masters!M110</f>
        <v>0</v>
      </c>
      <c r="L106" s="84">
        <f>Masters!N110</f>
        <v>0</v>
      </c>
    </row>
    <row r="107" spans="1:12" ht="15.5" x14ac:dyDescent="0.45">
      <c r="A107" s="84">
        <f>Masters!C111</f>
        <v>62022</v>
      </c>
      <c r="B107" s="85" t="str">
        <f>Masters!D111</f>
        <v>Other Service Supervisors</v>
      </c>
      <c r="C107" s="84" t="str">
        <f>Masters!F111</f>
        <v>Accommodation, travel, tourism and related services supervisors</v>
      </c>
      <c r="D107" s="85" t="str">
        <f>Masters!E111</f>
        <v>SMD</v>
      </c>
      <c r="E107" s="84">
        <f>Masters!G111</f>
        <v>0</v>
      </c>
      <c r="F107" s="84">
        <f>Masters!H111</f>
        <v>0</v>
      </c>
      <c r="G107" s="84">
        <f>Masters!I111</f>
        <v>0</v>
      </c>
      <c r="H107" s="84">
        <f>Masters!J111</f>
        <v>0</v>
      </c>
      <c r="I107" s="84">
        <f>Masters!K111</f>
        <v>0</v>
      </c>
      <c r="J107" s="84">
        <f>Masters!L111</f>
        <v>0</v>
      </c>
      <c r="K107" s="84">
        <f>Masters!M111</f>
        <v>0</v>
      </c>
      <c r="L107" s="84">
        <f>Masters!N111</f>
        <v>0</v>
      </c>
    </row>
    <row r="108" spans="1:12" ht="15.5" x14ac:dyDescent="0.45">
      <c r="A108" s="84">
        <f>Masters!C112</f>
        <v>41311</v>
      </c>
      <c r="B108" s="85" t="str">
        <f>Masters!D112</f>
        <v>Probation and Parole Officers</v>
      </c>
      <c r="C108" s="84" t="str">
        <f>Masters!F112</f>
        <v>Probation and parole officers</v>
      </c>
      <c r="D108" s="85" t="str">
        <f>Masters!E112</f>
        <v>SMD</v>
      </c>
      <c r="E108" s="84">
        <f>Masters!G112</f>
        <v>0</v>
      </c>
      <c r="F108" s="84">
        <f>Masters!H112</f>
        <v>0</v>
      </c>
      <c r="G108" s="84">
        <f>Masters!I112</f>
        <v>0</v>
      </c>
      <c r="H108" s="84">
        <f>Masters!J112</f>
        <v>0</v>
      </c>
      <c r="I108" s="84">
        <f>Masters!K112</f>
        <v>0</v>
      </c>
      <c r="J108" s="84">
        <f>Masters!L112</f>
        <v>0</v>
      </c>
      <c r="K108" s="84">
        <f>Masters!M112</f>
        <v>0</v>
      </c>
      <c r="L108" s="84">
        <f>Masters!N112</f>
        <v>0</v>
      </c>
    </row>
    <row r="109" spans="1:12" ht="15.5" x14ac:dyDescent="0.45">
      <c r="A109" s="84">
        <f>Masters!C113</f>
        <v>31301</v>
      </c>
      <c r="B109" s="85" t="str">
        <f>Masters!D113</f>
        <v>Psychiatric Nurses</v>
      </c>
      <c r="C109" s="84" t="str">
        <f>Masters!F113</f>
        <v>Registered nurses and registered psychiatric nurses</v>
      </c>
      <c r="D109" s="85" t="str">
        <f>Masters!E113</f>
        <v>SMD</v>
      </c>
      <c r="E109" s="84">
        <f>Masters!G113</f>
        <v>0</v>
      </c>
      <c r="F109" s="84">
        <f>Masters!H113</f>
        <v>0</v>
      </c>
      <c r="G109" s="84">
        <f>Masters!I113</f>
        <v>0</v>
      </c>
      <c r="H109" s="84">
        <f>Masters!J113</f>
        <v>0</v>
      </c>
      <c r="I109" s="84">
        <f>Masters!K113</f>
        <v>0</v>
      </c>
      <c r="J109" s="84">
        <f>Masters!L113</f>
        <v>0</v>
      </c>
      <c r="K109" s="84">
        <f>Masters!M113</f>
        <v>0</v>
      </c>
      <c r="L109" s="84">
        <f>Masters!N113</f>
        <v>0</v>
      </c>
    </row>
    <row r="110" spans="1:12" ht="15.5" x14ac:dyDescent="0.45">
      <c r="A110" s="84">
        <f>Masters!C114</f>
        <v>62010</v>
      </c>
      <c r="B110" s="85" t="str">
        <f>Masters!D114</f>
        <v>Retail Trade Supervisors</v>
      </c>
      <c r="C110" s="84" t="str">
        <f>Masters!F114</f>
        <v>Retail sales supervisors</v>
      </c>
      <c r="D110" s="85" t="str">
        <f>Masters!E114</f>
        <v>SMD</v>
      </c>
      <c r="E110" s="84">
        <f>Masters!G114</f>
        <v>0</v>
      </c>
      <c r="F110" s="84">
        <f>Masters!H114</f>
        <v>0</v>
      </c>
      <c r="G110" s="84">
        <f>Masters!I114</f>
        <v>0</v>
      </c>
      <c r="H110" s="84">
        <f>Masters!J114</f>
        <v>0</v>
      </c>
      <c r="I110" s="84">
        <f>Masters!K114</f>
        <v>0</v>
      </c>
      <c r="J110" s="84">
        <f>Masters!L114</f>
        <v>0</v>
      </c>
      <c r="K110" s="84">
        <f>Masters!M114</f>
        <v>0</v>
      </c>
      <c r="L110" s="84">
        <f>Masters!N114</f>
        <v>0</v>
      </c>
    </row>
    <row r="111" spans="1:12" ht="15.5" x14ac:dyDescent="0.45">
      <c r="A111" s="84">
        <f>Masters!C115</f>
        <v>64201</v>
      </c>
      <c r="B111" s="85" t="str">
        <f>Masters!D115</f>
        <v>Weight Loss Consultants</v>
      </c>
      <c r="C111" s="84" t="str">
        <f>Masters!F115</f>
        <v>Image, social and other personal consultants</v>
      </c>
      <c r="D111" s="85" t="str">
        <f>Masters!E115</f>
        <v>SMD</v>
      </c>
      <c r="E111" s="84">
        <f>Masters!G115</f>
        <v>0</v>
      </c>
      <c r="F111" s="84">
        <f>Masters!H115</f>
        <v>0</v>
      </c>
      <c r="G111" s="84">
        <f>Masters!I115</f>
        <v>0</v>
      </c>
      <c r="H111" s="84">
        <f>Masters!J115</f>
        <v>0</v>
      </c>
      <c r="I111" s="84">
        <f>Masters!K115</f>
        <v>0</v>
      </c>
      <c r="J111" s="84">
        <f>Masters!L115</f>
        <v>0</v>
      </c>
      <c r="K111" s="84">
        <f>Masters!M115</f>
        <v>0</v>
      </c>
      <c r="L111" s="84">
        <f>Masters!N115</f>
        <v>0</v>
      </c>
    </row>
    <row r="112" spans="1:12" ht="15.5" x14ac:dyDescent="0.45">
      <c r="A112" s="84">
        <f>Masters!C116</f>
        <v>14101</v>
      </c>
      <c r="B112" s="85" t="str">
        <f>Masters!D116</f>
        <v>Answering Service Operators</v>
      </c>
      <c r="C112" s="84" t="str">
        <f>Masters!F116</f>
        <v>Receptionists</v>
      </c>
      <c r="D112" s="85" t="str">
        <f>Masters!E116</f>
        <v>SMd</v>
      </c>
      <c r="E112" s="84">
        <f>Masters!G116</f>
        <v>0</v>
      </c>
      <c r="F112" s="84">
        <f>Masters!H116</f>
        <v>0</v>
      </c>
      <c r="G112" s="84">
        <f>Masters!I116</f>
        <v>0</v>
      </c>
      <c r="H112" s="84">
        <f>Masters!J116</f>
        <v>0</v>
      </c>
      <c r="I112" s="84">
        <f>Masters!K116</f>
        <v>0</v>
      </c>
      <c r="J112" s="84">
        <f>Masters!L116</f>
        <v>0</v>
      </c>
      <c r="K112" s="84">
        <f>Masters!M116</f>
        <v>0</v>
      </c>
      <c r="L112" s="84">
        <f>Masters!N116</f>
        <v>0</v>
      </c>
    </row>
    <row r="113" spans="1:12" ht="15.5" x14ac:dyDescent="0.45">
      <c r="A113" s="84">
        <f>Masters!C117</f>
        <v>44100</v>
      </c>
      <c r="B113" s="85" t="str">
        <f>Masters!D117</f>
        <v>Babysitters</v>
      </c>
      <c r="C113" s="84" t="str">
        <f>Masters!F117</f>
        <v>Home child care providers</v>
      </c>
      <c r="D113" s="85" t="str">
        <f>Masters!E117</f>
        <v>SMd</v>
      </c>
      <c r="E113" s="84">
        <f>Masters!G117</f>
        <v>0</v>
      </c>
      <c r="F113" s="84">
        <f>Masters!H117</f>
        <v>0</v>
      </c>
      <c r="G113" s="84">
        <f>Masters!I117</f>
        <v>0</v>
      </c>
      <c r="H113" s="84">
        <f>Masters!J117</f>
        <v>0</v>
      </c>
      <c r="I113" s="84">
        <f>Masters!K117</f>
        <v>0</v>
      </c>
      <c r="J113" s="84">
        <f>Masters!L117</f>
        <v>0</v>
      </c>
      <c r="K113" s="84">
        <f>Masters!M117</f>
        <v>0</v>
      </c>
      <c r="L113" s="84">
        <f>Masters!N117</f>
        <v>0</v>
      </c>
    </row>
    <row r="114" spans="1:12" ht="15.5" x14ac:dyDescent="0.45">
      <c r="A114" s="84">
        <f>Masters!C118</f>
        <v>64201</v>
      </c>
      <c r="B114" s="85" t="str">
        <f>Masters!D118</f>
        <v>Colour Consultants</v>
      </c>
      <c r="C114" s="84" t="str">
        <f>Masters!F118</f>
        <v>Image, social and other personal consultants</v>
      </c>
      <c r="D114" s="85" t="str">
        <f>Masters!E118</f>
        <v>SMd</v>
      </c>
      <c r="E114" s="84">
        <f>Masters!G118</f>
        <v>0</v>
      </c>
      <c r="F114" s="84">
        <f>Masters!H118</f>
        <v>0</v>
      </c>
      <c r="G114" s="84">
        <f>Masters!I118</f>
        <v>0</v>
      </c>
      <c r="H114" s="84">
        <f>Masters!J118</f>
        <v>0</v>
      </c>
      <c r="I114" s="84">
        <f>Masters!K118</f>
        <v>0</v>
      </c>
      <c r="J114" s="84">
        <f>Masters!L118</f>
        <v>0</v>
      </c>
      <c r="K114" s="84">
        <f>Masters!M118</f>
        <v>0</v>
      </c>
      <c r="L114" s="84">
        <f>Masters!N118</f>
        <v>0</v>
      </c>
    </row>
    <row r="115" spans="1:12" ht="15.5" x14ac:dyDescent="0.45">
      <c r="A115" s="84">
        <f>Masters!C119</f>
        <v>42202</v>
      </c>
      <c r="B115" s="85" t="str">
        <f>Masters!D119</f>
        <v>Early Childhood Educator Assistants</v>
      </c>
      <c r="C115" s="84" t="str">
        <f>Masters!F119</f>
        <v>Early childhood educators and assistants</v>
      </c>
      <c r="D115" s="85" t="str">
        <f>Masters!E119</f>
        <v>SMd</v>
      </c>
      <c r="E115" s="84">
        <f>Masters!G119</f>
        <v>0</v>
      </c>
      <c r="F115" s="84">
        <f>Masters!H119</f>
        <v>0</v>
      </c>
      <c r="G115" s="84">
        <f>Masters!I119</f>
        <v>0</v>
      </c>
      <c r="H115" s="84">
        <f>Masters!J119</f>
        <v>0</v>
      </c>
      <c r="I115" s="84">
        <f>Masters!K119</f>
        <v>0</v>
      </c>
      <c r="J115" s="84">
        <f>Masters!L119</f>
        <v>0</v>
      </c>
      <c r="K115" s="84">
        <f>Masters!M119</f>
        <v>0</v>
      </c>
      <c r="L115" s="84">
        <f>Masters!N119</f>
        <v>0</v>
      </c>
    </row>
    <row r="116" spans="1:12" ht="15.5" x14ac:dyDescent="0.45">
      <c r="A116" s="84">
        <f>Masters!C120</f>
        <v>42202</v>
      </c>
      <c r="B116" s="85" t="str">
        <f>Masters!D120</f>
        <v>Early Childhood Educators</v>
      </c>
      <c r="C116" s="84" t="str">
        <f>Masters!F120</f>
        <v>Early childhood educators and assistants</v>
      </c>
      <c r="D116" s="85" t="str">
        <f>Masters!E120</f>
        <v>SMd</v>
      </c>
      <c r="E116" s="84">
        <f>Masters!G120</f>
        <v>0</v>
      </c>
      <c r="F116" s="84">
        <f>Masters!H120</f>
        <v>0</v>
      </c>
      <c r="G116" s="84">
        <f>Masters!I120</f>
        <v>0</v>
      </c>
      <c r="H116" s="84">
        <f>Masters!J120</f>
        <v>0</v>
      </c>
      <c r="I116" s="84">
        <f>Masters!K120</f>
        <v>0</v>
      </c>
      <c r="J116" s="84">
        <f>Masters!L120</f>
        <v>0</v>
      </c>
      <c r="K116" s="84">
        <f>Masters!M120</f>
        <v>0</v>
      </c>
      <c r="L116" s="84">
        <f>Masters!N120</f>
        <v>0</v>
      </c>
    </row>
    <row r="117" spans="1:12" ht="15.5" x14ac:dyDescent="0.45">
      <c r="A117" s="84">
        <f>Masters!C121</f>
        <v>14101</v>
      </c>
      <c r="B117" s="85" t="str">
        <f>Masters!D121</f>
        <v>Front Desk Clerks (Except Hotel)</v>
      </c>
      <c r="C117" s="84" t="str">
        <f>Masters!F121</f>
        <v>Receptionists</v>
      </c>
      <c r="D117" s="85" t="str">
        <f>Masters!E121</f>
        <v>SMd</v>
      </c>
      <c r="E117" s="84">
        <f>Masters!G121</f>
        <v>0</v>
      </c>
      <c r="F117" s="84">
        <f>Masters!H121</f>
        <v>0</v>
      </c>
      <c r="G117" s="84">
        <f>Masters!I121</f>
        <v>0</v>
      </c>
      <c r="H117" s="84">
        <f>Masters!J121</f>
        <v>0</v>
      </c>
      <c r="I117" s="84">
        <f>Masters!K121</f>
        <v>0</v>
      </c>
      <c r="J117" s="84">
        <f>Masters!L121</f>
        <v>0</v>
      </c>
      <c r="K117" s="84">
        <f>Masters!M121</f>
        <v>0</v>
      </c>
      <c r="L117" s="84">
        <f>Masters!N121</f>
        <v>0</v>
      </c>
    </row>
    <row r="118" spans="1:12" ht="15.5" x14ac:dyDescent="0.45">
      <c r="A118" s="84">
        <f>Masters!C122</f>
        <v>14101</v>
      </c>
      <c r="B118" s="85" t="str">
        <f>Masters!D122</f>
        <v>Hospital Admitting Clerks</v>
      </c>
      <c r="C118" s="84" t="str">
        <f>Masters!F122</f>
        <v>Receptionists</v>
      </c>
      <c r="D118" s="85" t="str">
        <f>Masters!E122</f>
        <v>SMd</v>
      </c>
      <c r="E118" s="84">
        <f>Masters!G122</f>
        <v>0</v>
      </c>
      <c r="F118" s="84">
        <f>Masters!H122</f>
        <v>0</v>
      </c>
      <c r="G118" s="84">
        <f>Masters!I122</f>
        <v>0</v>
      </c>
      <c r="H118" s="84">
        <f>Masters!J122</f>
        <v>0</v>
      </c>
      <c r="I118" s="84">
        <f>Masters!K122</f>
        <v>0</v>
      </c>
      <c r="J118" s="84">
        <f>Masters!L122</f>
        <v>0</v>
      </c>
      <c r="K118" s="84">
        <f>Masters!M122</f>
        <v>0</v>
      </c>
      <c r="L118" s="84">
        <f>Masters!N122</f>
        <v>0</v>
      </c>
    </row>
    <row r="119" spans="1:12" ht="15.5" x14ac:dyDescent="0.45">
      <c r="A119" s="84">
        <f>Masters!C123</f>
        <v>64201</v>
      </c>
      <c r="B119" s="85" t="str">
        <f>Masters!D123</f>
        <v>Make-Up Consultants</v>
      </c>
      <c r="C119" s="84" t="str">
        <f>Masters!F123</f>
        <v>Image, social and other personal consultants</v>
      </c>
      <c r="D119" s="85" t="str">
        <f>Masters!E123</f>
        <v>SMd</v>
      </c>
      <c r="E119" s="84">
        <f>Masters!G123</f>
        <v>0</v>
      </c>
      <c r="F119" s="84">
        <f>Masters!H123</f>
        <v>0</v>
      </c>
      <c r="G119" s="84">
        <f>Masters!I123</f>
        <v>0</v>
      </c>
      <c r="H119" s="84">
        <f>Masters!J123</f>
        <v>0</v>
      </c>
      <c r="I119" s="84">
        <f>Masters!K123</f>
        <v>0</v>
      </c>
      <c r="J119" s="84">
        <f>Masters!L123</f>
        <v>0</v>
      </c>
      <c r="K119" s="84">
        <f>Masters!M123</f>
        <v>0</v>
      </c>
      <c r="L119" s="84">
        <f>Masters!N123</f>
        <v>0</v>
      </c>
    </row>
    <row r="120" spans="1:12" ht="15.5" x14ac:dyDescent="0.45">
      <c r="A120" s="84">
        <f>Masters!C124</f>
        <v>14101</v>
      </c>
      <c r="B120" s="85" t="str">
        <f>Masters!D124</f>
        <v>Medical and Dental Receptionists</v>
      </c>
      <c r="C120" s="84" t="str">
        <f>Masters!F124</f>
        <v>Receptionists</v>
      </c>
      <c r="D120" s="85" t="str">
        <f>Masters!E124</f>
        <v>SMd</v>
      </c>
      <c r="E120" s="84">
        <f>Masters!G124</f>
        <v>0</v>
      </c>
      <c r="F120" s="84">
        <f>Masters!H124</f>
        <v>0</v>
      </c>
      <c r="G120" s="84">
        <f>Masters!I124</f>
        <v>0</v>
      </c>
      <c r="H120" s="84">
        <f>Masters!J124</f>
        <v>0</v>
      </c>
      <c r="I120" s="84">
        <f>Masters!K124</f>
        <v>0</v>
      </c>
      <c r="J120" s="84">
        <f>Masters!L124</f>
        <v>0</v>
      </c>
      <c r="K120" s="84">
        <f>Masters!M124</f>
        <v>0</v>
      </c>
      <c r="L120" s="84">
        <f>Masters!N124</f>
        <v>0</v>
      </c>
    </row>
    <row r="121" spans="1:12" ht="15.5" x14ac:dyDescent="0.45">
      <c r="A121" s="84">
        <f>Masters!C125</f>
        <v>53100</v>
      </c>
      <c r="B121" s="85" t="str">
        <f>Masters!D125</f>
        <v>Museum and Other Related Interpreters</v>
      </c>
      <c r="C121" s="84" t="str">
        <f>Masters!F125</f>
        <v>Registrars, restorers, interpreters and other occupations related to museum and art galleries</v>
      </c>
      <c r="D121" s="85" t="str">
        <f>Masters!E125</f>
        <v>SMd</v>
      </c>
      <c r="E121" s="84">
        <f>Masters!G125</f>
        <v>0</v>
      </c>
      <c r="F121" s="84">
        <f>Masters!H125</f>
        <v>0</v>
      </c>
      <c r="G121" s="84">
        <f>Masters!I125</f>
        <v>0</v>
      </c>
      <c r="H121" s="84">
        <f>Masters!J125</f>
        <v>0</v>
      </c>
      <c r="I121" s="84">
        <f>Masters!K125</f>
        <v>0</v>
      </c>
      <c r="J121" s="84">
        <f>Masters!L125</f>
        <v>0</v>
      </c>
      <c r="K121" s="84">
        <f>Masters!M125</f>
        <v>0</v>
      </c>
      <c r="L121" s="84">
        <f>Masters!N125</f>
        <v>0</v>
      </c>
    </row>
    <row r="122" spans="1:12" ht="15.5" x14ac:dyDescent="0.45">
      <c r="A122" s="84">
        <f>Masters!C126</f>
        <v>44100</v>
      </c>
      <c r="B122" s="85" t="str">
        <f>Masters!D126</f>
        <v>Nannies and Live-in Caregivers</v>
      </c>
      <c r="C122" s="84" t="str">
        <f>Masters!F126</f>
        <v>Home child care providers</v>
      </c>
      <c r="D122" s="85" t="str">
        <f>Masters!E126</f>
        <v>SMd</v>
      </c>
      <c r="E122" s="84">
        <f>Masters!G126</f>
        <v>0</v>
      </c>
      <c r="F122" s="84">
        <f>Masters!H126</f>
        <v>0</v>
      </c>
      <c r="G122" s="84">
        <f>Masters!I126</f>
        <v>0</v>
      </c>
      <c r="H122" s="84">
        <f>Masters!J126</f>
        <v>0</v>
      </c>
      <c r="I122" s="84">
        <f>Masters!K126</f>
        <v>0</v>
      </c>
      <c r="J122" s="84">
        <f>Masters!L126</f>
        <v>0</v>
      </c>
      <c r="K122" s="84">
        <f>Masters!M126</f>
        <v>0</v>
      </c>
      <c r="L122" s="84">
        <f>Masters!N126</f>
        <v>0</v>
      </c>
    </row>
    <row r="123" spans="1:12" ht="15.5" x14ac:dyDescent="0.45">
      <c r="A123" s="84">
        <f>Masters!C127</f>
        <v>12101</v>
      </c>
      <c r="B123" s="85" t="str">
        <f>Masters!D127</f>
        <v>Personnel and Recruitment Officers</v>
      </c>
      <c r="C123" s="84" t="str">
        <f>Masters!F127</f>
        <v>Human resources and recruitment officers</v>
      </c>
      <c r="D123" s="85" t="str">
        <f>Masters!E127</f>
        <v>SMd</v>
      </c>
      <c r="E123" s="84">
        <f>Masters!G127</f>
        <v>0</v>
      </c>
      <c r="F123" s="84">
        <f>Masters!H127</f>
        <v>0</v>
      </c>
      <c r="G123" s="84">
        <f>Masters!I127</f>
        <v>0</v>
      </c>
      <c r="H123" s="84">
        <f>Masters!J127</f>
        <v>0</v>
      </c>
      <c r="I123" s="84">
        <f>Masters!K127</f>
        <v>0</v>
      </c>
      <c r="J123" s="84">
        <f>Masters!L127</f>
        <v>0</v>
      </c>
      <c r="K123" s="84">
        <f>Masters!M127</f>
        <v>0</v>
      </c>
      <c r="L123" s="84">
        <f>Masters!N127</f>
        <v>0</v>
      </c>
    </row>
    <row r="124" spans="1:12" ht="15.5" x14ac:dyDescent="0.45">
      <c r="A124" s="84">
        <f>Masters!C128</f>
        <v>63101</v>
      </c>
      <c r="B124" s="85" t="str">
        <f>Masters!D128</f>
        <v>Real Estate Agents and Salespersons</v>
      </c>
      <c r="C124" s="84" t="str">
        <f>Masters!F128</f>
        <v>Real estate agents and salespersons</v>
      </c>
      <c r="D124" s="85" t="str">
        <f>Masters!E128</f>
        <v>SMd</v>
      </c>
      <c r="E124" s="84">
        <f>Masters!G128</f>
        <v>0</v>
      </c>
      <c r="F124" s="84">
        <f>Masters!H128</f>
        <v>0</v>
      </c>
      <c r="G124" s="84">
        <f>Masters!I128</f>
        <v>0</v>
      </c>
      <c r="H124" s="84">
        <f>Masters!J128</f>
        <v>0</v>
      </c>
      <c r="I124" s="84">
        <f>Masters!K128</f>
        <v>0</v>
      </c>
      <c r="J124" s="84">
        <f>Masters!L128</f>
        <v>0</v>
      </c>
      <c r="K124" s="84">
        <f>Masters!M128</f>
        <v>0</v>
      </c>
      <c r="L124" s="84">
        <f>Masters!N128</f>
        <v>0</v>
      </c>
    </row>
    <row r="125" spans="1:12" ht="15.5" x14ac:dyDescent="0.45">
      <c r="A125" s="84">
        <f>Masters!C129</f>
        <v>14101</v>
      </c>
      <c r="B125" s="85" t="str">
        <f>Masters!D129</f>
        <v>Receptionists</v>
      </c>
      <c r="C125" s="84" t="str">
        <f>Masters!F129</f>
        <v>Receptionists</v>
      </c>
      <c r="D125" s="85" t="str">
        <f>Masters!E129</f>
        <v>SMd</v>
      </c>
      <c r="E125" s="84">
        <f>Masters!G129</f>
        <v>0</v>
      </c>
      <c r="F125" s="84">
        <f>Masters!H129</f>
        <v>0</v>
      </c>
      <c r="G125" s="84">
        <f>Masters!I129</f>
        <v>0</v>
      </c>
      <c r="H125" s="84">
        <f>Masters!J129</f>
        <v>0</v>
      </c>
      <c r="I125" s="84">
        <f>Masters!K129</f>
        <v>0</v>
      </c>
      <c r="J125" s="84">
        <f>Masters!L129</f>
        <v>0</v>
      </c>
      <c r="K125" s="84">
        <f>Masters!M129</f>
        <v>0</v>
      </c>
      <c r="L125" s="84">
        <f>Masters!N129</f>
        <v>0</v>
      </c>
    </row>
    <row r="126" spans="1:12" ht="15.5" x14ac:dyDescent="0.45">
      <c r="A126" s="84">
        <f>Masters!C130</f>
        <v>64101</v>
      </c>
      <c r="B126" s="85" t="str">
        <f>Masters!D130</f>
        <v>Sales Representatives - Wholesale Trade (Non-Technical)</v>
      </c>
      <c r="C126" s="84" t="str">
        <f>Masters!F130</f>
        <v>Sales and account representatives - wholesale trade (non-technical)</v>
      </c>
      <c r="D126" s="85" t="str">
        <f>Masters!E130</f>
        <v>SMd</v>
      </c>
      <c r="E126" s="84">
        <f>Masters!G130</f>
        <v>0</v>
      </c>
      <c r="F126" s="84">
        <f>Masters!H130</f>
        <v>0</v>
      </c>
      <c r="G126" s="84">
        <f>Masters!I130</f>
        <v>0</v>
      </c>
      <c r="H126" s="84">
        <f>Masters!J130</f>
        <v>0</v>
      </c>
      <c r="I126" s="84">
        <f>Masters!K130</f>
        <v>0</v>
      </c>
      <c r="J126" s="84">
        <f>Masters!L130</f>
        <v>0</v>
      </c>
      <c r="K126" s="84">
        <f>Masters!M130</f>
        <v>0</v>
      </c>
      <c r="L126" s="84">
        <f>Masters!N130</f>
        <v>0</v>
      </c>
    </row>
    <row r="127" spans="1:12" ht="15.5" x14ac:dyDescent="0.45">
      <c r="A127" s="84">
        <f>Masters!C131</f>
        <v>14101</v>
      </c>
      <c r="B127" s="85" t="str">
        <f>Masters!D131</f>
        <v>Switchboard Operators</v>
      </c>
      <c r="C127" s="84" t="str">
        <f>Masters!F131</f>
        <v>Receptionists</v>
      </c>
      <c r="D127" s="85" t="str">
        <f>Masters!E131</f>
        <v>SMd</v>
      </c>
      <c r="E127" s="84">
        <f>Masters!G131</f>
        <v>0</v>
      </c>
      <c r="F127" s="84">
        <f>Masters!H131</f>
        <v>0</v>
      </c>
      <c r="G127" s="84">
        <f>Masters!I131</f>
        <v>0</v>
      </c>
      <c r="H127" s="84">
        <f>Masters!J131</f>
        <v>0</v>
      </c>
      <c r="I127" s="84">
        <f>Masters!K131</f>
        <v>0</v>
      </c>
      <c r="J127" s="84">
        <f>Masters!L131</f>
        <v>0</v>
      </c>
      <c r="K127" s="84">
        <f>Masters!M131</f>
        <v>0</v>
      </c>
      <c r="L127" s="84">
        <f>Masters!N131</f>
        <v>0</v>
      </c>
    </row>
    <row r="128" spans="1:12" ht="15.5" x14ac:dyDescent="0.45">
      <c r="A128" s="84">
        <f>Masters!C132</f>
        <v>64320</v>
      </c>
      <c r="B128" s="85" t="str">
        <f>Masters!D132</f>
        <v>Tour Guides</v>
      </c>
      <c r="C128" s="84" t="str">
        <f>Masters!F132</f>
        <v>Tour and travel guides</v>
      </c>
      <c r="D128" s="85" t="str">
        <f>Masters!E132</f>
        <v>SMd</v>
      </c>
      <c r="E128" s="84">
        <f>Masters!G132</f>
        <v>0</v>
      </c>
      <c r="F128" s="84">
        <f>Masters!H132</f>
        <v>0</v>
      </c>
      <c r="G128" s="84">
        <f>Masters!I132</f>
        <v>0</v>
      </c>
      <c r="H128" s="84">
        <f>Masters!J132</f>
        <v>0</v>
      </c>
      <c r="I128" s="84">
        <f>Masters!K132</f>
        <v>0</v>
      </c>
      <c r="J128" s="84">
        <f>Masters!L132</f>
        <v>0</v>
      </c>
      <c r="K128" s="84">
        <f>Masters!M132</f>
        <v>0</v>
      </c>
      <c r="L128" s="84">
        <f>Masters!N132</f>
        <v>0</v>
      </c>
    </row>
    <row r="129" spans="1:12" ht="15.5" x14ac:dyDescent="0.45">
      <c r="A129" s="84">
        <f>Masters!C133</f>
        <v>64320</v>
      </c>
      <c r="B129" s="85" t="str">
        <f>Masters!D133</f>
        <v>Travel Guides</v>
      </c>
      <c r="C129" s="84" t="str">
        <f>Masters!F133</f>
        <v>Tour and travel guides</v>
      </c>
      <c r="D129" s="85" t="str">
        <f>Masters!E133</f>
        <v>SMd</v>
      </c>
      <c r="E129" s="84">
        <f>Masters!G133</f>
        <v>0</v>
      </c>
      <c r="F129" s="84">
        <f>Masters!H133</f>
        <v>0</v>
      </c>
      <c r="G129" s="84">
        <f>Masters!I133</f>
        <v>0</v>
      </c>
      <c r="H129" s="84">
        <f>Masters!J133</f>
        <v>0</v>
      </c>
      <c r="I129" s="84">
        <f>Masters!K133</f>
        <v>0</v>
      </c>
      <c r="J129" s="84">
        <f>Masters!L133</f>
        <v>0</v>
      </c>
      <c r="K129" s="84">
        <f>Masters!M133</f>
        <v>0</v>
      </c>
      <c r="L129" s="84">
        <f>Masters!N133</f>
        <v>0</v>
      </c>
    </row>
    <row r="130" spans="1:12" ht="15.5" x14ac:dyDescent="0.45">
      <c r="A130" s="84">
        <f>Masters!C134</f>
        <v>51120</v>
      </c>
      <c r="B130" s="85" t="str">
        <f>Masters!D134</f>
        <v>Directors of Photography</v>
      </c>
      <c r="C130" s="84" t="str">
        <f>Masters!F134</f>
        <v>Producers, directors, choreographers and related occupations</v>
      </c>
      <c r="D130" s="85" t="str">
        <f>Masters!E134</f>
        <v>DIO</v>
      </c>
      <c r="E130" s="84">
        <f>Masters!G134</f>
        <v>0</v>
      </c>
      <c r="F130" s="84">
        <f>Masters!H134</f>
        <v>0</v>
      </c>
      <c r="G130" s="84">
        <f>Masters!I134</f>
        <v>0</v>
      </c>
      <c r="H130" s="84">
        <f>Masters!J134</f>
        <v>0</v>
      </c>
      <c r="I130" s="84">
        <f>Masters!K134</f>
        <v>0</v>
      </c>
      <c r="J130" s="84">
        <f>Masters!L134</f>
        <v>0</v>
      </c>
      <c r="K130" s="84">
        <f>Masters!M134</f>
        <v>0</v>
      </c>
      <c r="L130" s="84">
        <f>Masters!N134</f>
        <v>0</v>
      </c>
    </row>
    <row r="131" spans="1:12" ht="15.5" x14ac:dyDescent="0.45">
      <c r="A131" s="84">
        <f>Masters!C135</f>
        <v>72013</v>
      </c>
      <c r="B131" s="85" t="str">
        <f>Masters!D135</f>
        <v>Contractors and Supervisors, Carpentry Trades</v>
      </c>
      <c r="C131" s="84" t="str">
        <f>Masters!F135</f>
        <v>Contractors and supervisors, carpentry trades</v>
      </c>
      <c r="D131" s="85" t="str">
        <f>Masters!E135</f>
        <v>Dio</v>
      </c>
      <c r="E131" s="84">
        <f>Masters!G135</f>
        <v>0</v>
      </c>
      <c r="F131" s="84">
        <f>Masters!H135</f>
        <v>0</v>
      </c>
      <c r="G131" s="84">
        <f>Masters!I135</f>
        <v>0</v>
      </c>
      <c r="H131" s="84">
        <f>Masters!J135</f>
        <v>0</v>
      </c>
      <c r="I131" s="84">
        <f>Masters!K135</f>
        <v>0</v>
      </c>
      <c r="J131" s="84">
        <f>Masters!L135</f>
        <v>0</v>
      </c>
      <c r="K131" s="84">
        <f>Masters!M135</f>
        <v>0</v>
      </c>
      <c r="L131" s="84">
        <f>Masters!N135</f>
        <v>0</v>
      </c>
    </row>
    <row r="132" spans="1:12" ht="15.5" x14ac:dyDescent="0.45">
      <c r="A132" s="84">
        <f>Masters!C136</f>
        <v>72011</v>
      </c>
      <c r="B132" s="85" t="str">
        <f>Masters!D136</f>
        <v>Contractors and Supervisors, Electrical Trades and Telecommunications Occupations</v>
      </c>
      <c r="C132" s="84" t="str">
        <f>Masters!F136</f>
        <v>Contractors and supervisors, electrical trades and telecommunications occupations</v>
      </c>
      <c r="D132" s="85" t="str">
        <f>Masters!E136</f>
        <v>Dio</v>
      </c>
      <c r="E132" s="84">
        <f>Masters!G136</f>
        <v>0</v>
      </c>
      <c r="F132" s="84">
        <f>Masters!H136</f>
        <v>0</v>
      </c>
      <c r="G132" s="84">
        <f>Masters!I136</f>
        <v>0</v>
      </c>
      <c r="H132" s="84">
        <f>Masters!J136</f>
        <v>0</v>
      </c>
      <c r="I132" s="84">
        <f>Masters!K136</f>
        <v>0</v>
      </c>
      <c r="J132" s="84">
        <f>Masters!L136</f>
        <v>0</v>
      </c>
      <c r="K132" s="84">
        <f>Masters!M136</f>
        <v>0</v>
      </c>
      <c r="L132" s="84">
        <f>Masters!N136</f>
        <v>0</v>
      </c>
    </row>
    <row r="133" spans="1:12" ht="15.5" x14ac:dyDescent="0.45">
      <c r="A133" s="84">
        <f>Masters!C137</f>
        <v>72021</v>
      </c>
      <c r="B133" s="85" t="str">
        <f>Masters!D137</f>
        <v>Contractors and Supervisors, Heavy Construction Equipment Crews</v>
      </c>
      <c r="C133" s="84" t="str">
        <f>Masters!F137</f>
        <v>Contractors and supervisors, heavy equipment operator crews</v>
      </c>
      <c r="D133" s="85" t="str">
        <f>Masters!E137</f>
        <v>Dio</v>
      </c>
      <c r="E133" s="84">
        <f>Masters!G137</f>
        <v>0</v>
      </c>
      <c r="F133" s="84">
        <f>Masters!H137</f>
        <v>0</v>
      </c>
      <c r="G133" s="84">
        <f>Masters!I137</f>
        <v>0</v>
      </c>
      <c r="H133" s="84">
        <f>Masters!J137</f>
        <v>0</v>
      </c>
      <c r="I133" s="84">
        <f>Masters!K137</f>
        <v>0</v>
      </c>
      <c r="J133" s="84">
        <f>Masters!L137</f>
        <v>0</v>
      </c>
      <c r="K133" s="84">
        <f>Masters!M137</f>
        <v>0</v>
      </c>
      <c r="L133" s="84">
        <f>Masters!N137</f>
        <v>0</v>
      </c>
    </row>
    <row r="134" spans="1:12" ht="15.5" x14ac:dyDescent="0.45">
      <c r="A134" s="84">
        <f>Masters!C138</f>
        <v>72020</v>
      </c>
      <c r="B134" s="85" t="str">
        <f>Masters!D138</f>
        <v>Contractors and Supervisors, Mechanic Trades</v>
      </c>
      <c r="C134" s="84" t="str">
        <f>Masters!F138</f>
        <v>Contractors and supervisors, mechanic trades</v>
      </c>
      <c r="D134" s="85" t="str">
        <f>Masters!E138</f>
        <v>Dio</v>
      </c>
      <c r="E134" s="84">
        <f>Masters!G138</f>
        <v>0</v>
      </c>
      <c r="F134" s="84">
        <f>Masters!H138</f>
        <v>0</v>
      </c>
      <c r="G134" s="84">
        <f>Masters!I138</f>
        <v>0</v>
      </c>
      <c r="H134" s="84">
        <f>Masters!J138</f>
        <v>0</v>
      </c>
      <c r="I134" s="84">
        <f>Masters!K138</f>
        <v>0</v>
      </c>
      <c r="J134" s="84">
        <f>Masters!L138</f>
        <v>0</v>
      </c>
      <c r="K134" s="84">
        <f>Masters!M138</f>
        <v>0</v>
      </c>
      <c r="L134" s="84">
        <f>Masters!N138</f>
        <v>0</v>
      </c>
    </row>
    <row r="135" spans="1:12" ht="15.5" x14ac:dyDescent="0.45">
      <c r="A135" s="84">
        <f>Masters!C139</f>
        <v>72010</v>
      </c>
      <c r="B135" s="85" t="str">
        <f>Masters!D139</f>
        <v>Contractors and Supervisors, Metal Forming, Shaping and Erecting Trades</v>
      </c>
      <c r="C135" s="84" t="str">
        <f>Masters!F139</f>
        <v>Contractors and supervisors, machining, metal forming, shaping and erecting trades and related occupations</v>
      </c>
      <c r="D135" s="85" t="str">
        <f>Masters!E139</f>
        <v>Dio</v>
      </c>
      <c r="E135" s="84">
        <f>Masters!G139</f>
        <v>0</v>
      </c>
      <c r="F135" s="84">
        <f>Masters!H139</f>
        <v>0</v>
      </c>
      <c r="G135" s="84">
        <f>Masters!I139</f>
        <v>0</v>
      </c>
      <c r="H135" s="84">
        <f>Masters!J139</f>
        <v>0</v>
      </c>
      <c r="I135" s="84">
        <f>Masters!K139</f>
        <v>0</v>
      </c>
      <c r="J135" s="84">
        <f>Masters!L139</f>
        <v>0</v>
      </c>
      <c r="K135" s="84">
        <f>Masters!M139</f>
        <v>0</v>
      </c>
      <c r="L135" s="84">
        <f>Masters!N139</f>
        <v>0</v>
      </c>
    </row>
    <row r="136" spans="1:12" ht="15.5" x14ac:dyDescent="0.45">
      <c r="A136" s="84">
        <f>Masters!C140</f>
        <v>72014</v>
      </c>
      <c r="B136" s="85" t="str">
        <f>Masters!D140</f>
        <v>Contractors and Supervisors, Other Construction Trades, Installers, Repairers and Servicers</v>
      </c>
      <c r="C136" s="84" t="str">
        <f>Masters!F140</f>
        <v>Contractors and supervisors, other construction trades, installers, repairers and servicers</v>
      </c>
      <c r="D136" s="85" t="str">
        <f>Masters!E140</f>
        <v>Dio</v>
      </c>
      <c r="E136" s="84">
        <f>Masters!G140</f>
        <v>0</v>
      </c>
      <c r="F136" s="84">
        <f>Masters!H140</f>
        <v>0</v>
      </c>
      <c r="G136" s="84">
        <f>Masters!I140</f>
        <v>0</v>
      </c>
      <c r="H136" s="84">
        <f>Masters!J140</f>
        <v>0</v>
      </c>
      <c r="I136" s="84">
        <f>Masters!K140</f>
        <v>0</v>
      </c>
      <c r="J136" s="84">
        <f>Masters!L140</f>
        <v>0</v>
      </c>
      <c r="K136" s="84">
        <f>Masters!M140</f>
        <v>0</v>
      </c>
      <c r="L136" s="84">
        <f>Masters!N140</f>
        <v>0</v>
      </c>
    </row>
    <row r="137" spans="1:12" ht="15.5" x14ac:dyDescent="0.45">
      <c r="A137" s="84">
        <f>Masters!C141</f>
        <v>72012</v>
      </c>
      <c r="B137" s="85" t="str">
        <f>Masters!D141</f>
        <v>Contractors and Supervisors, Pipefitting Trades</v>
      </c>
      <c r="C137" s="84" t="str">
        <f>Masters!F141</f>
        <v>Contractors and supervisors, pipefitting trades</v>
      </c>
      <c r="D137" s="85" t="str">
        <f>Masters!E141</f>
        <v>Dio</v>
      </c>
      <c r="E137" s="84">
        <f>Masters!G141</f>
        <v>0</v>
      </c>
      <c r="F137" s="84">
        <f>Masters!H141</f>
        <v>0</v>
      </c>
      <c r="G137" s="84">
        <f>Masters!I141</f>
        <v>0</v>
      </c>
      <c r="H137" s="84">
        <f>Masters!J141</f>
        <v>0</v>
      </c>
      <c r="I137" s="84">
        <f>Masters!K141</f>
        <v>0</v>
      </c>
      <c r="J137" s="84">
        <f>Masters!L141</f>
        <v>0</v>
      </c>
      <c r="K137" s="84">
        <f>Masters!M141</f>
        <v>0</v>
      </c>
      <c r="L137" s="84">
        <f>Masters!N141</f>
        <v>0</v>
      </c>
    </row>
    <row r="138" spans="1:12" ht="15.5" x14ac:dyDescent="0.45">
      <c r="A138" s="84">
        <f>Masters!C142</f>
        <v>92021</v>
      </c>
      <c r="B138" s="85" t="str">
        <f>Masters!D142</f>
        <v>Supervisors, Electrical Products Manufacturing</v>
      </c>
      <c r="C138" s="84" t="str">
        <f>Masters!F142</f>
        <v>Supervisors, electronics and electrical products manufacturing</v>
      </c>
      <c r="D138" s="85" t="str">
        <f>Masters!E142</f>
        <v>Dio</v>
      </c>
      <c r="E138" s="84">
        <f>Masters!G142</f>
        <v>0</v>
      </c>
      <c r="F138" s="84">
        <f>Masters!H142</f>
        <v>0</v>
      </c>
      <c r="G138" s="84">
        <f>Masters!I142</f>
        <v>0</v>
      </c>
      <c r="H138" s="84">
        <f>Masters!J142</f>
        <v>0</v>
      </c>
      <c r="I138" s="84">
        <f>Masters!K142</f>
        <v>0</v>
      </c>
      <c r="J138" s="84">
        <f>Masters!L142</f>
        <v>0</v>
      </c>
      <c r="K138" s="84">
        <f>Masters!M142</f>
        <v>0</v>
      </c>
      <c r="L138" s="84">
        <f>Masters!N142</f>
        <v>0</v>
      </c>
    </row>
    <row r="139" spans="1:12" ht="15.5" x14ac:dyDescent="0.45">
      <c r="A139" s="84">
        <f>Masters!C143</f>
        <v>92021</v>
      </c>
      <c r="B139" s="85" t="str">
        <f>Masters!D143</f>
        <v>Supervisors, Electronics Manufacturing</v>
      </c>
      <c r="C139" s="84" t="str">
        <f>Masters!F143</f>
        <v>Supervisors, electronics and electrical products manufacturing</v>
      </c>
      <c r="D139" s="85" t="str">
        <f>Masters!E143</f>
        <v>Dio</v>
      </c>
      <c r="E139" s="84">
        <f>Masters!G143</f>
        <v>0</v>
      </c>
      <c r="F139" s="84">
        <f>Masters!H143</f>
        <v>0</v>
      </c>
      <c r="G139" s="84">
        <f>Masters!I143</f>
        <v>0</v>
      </c>
      <c r="H139" s="84">
        <f>Masters!J143</f>
        <v>0</v>
      </c>
      <c r="I139" s="84">
        <f>Masters!K143</f>
        <v>0</v>
      </c>
      <c r="J139" s="84">
        <f>Masters!L143</f>
        <v>0</v>
      </c>
      <c r="K139" s="84">
        <f>Masters!M143</f>
        <v>0</v>
      </c>
      <c r="L139" s="84">
        <f>Masters!N143</f>
        <v>0</v>
      </c>
    </row>
    <row r="140" spans="1:12" ht="15.5" x14ac:dyDescent="0.45">
      <c r="A140" s="84">
        <f>Masters!C144</f>
        <v>92015</v>
      </c>
      <c r="B140" s="85" t="str">
        <f>Masters!D144</f>
        <v>Supervisors, Fabric, Fur and Leather Products Manufacturing</v>
      </c>
      <c r="C140" s="84" t="str">
        <f>Masters!F144</f>
        <v>Supervisors, textile, fabric, fur and leather products processing and manufacturing</v>
      </c>
      <c r="D140" s="85" t="str">
        <f>Masters!E144</f>
        <v>Dio</v>
      </c>
      <c r="E140" s="84">
        <f>Masters!G144</f>
        <v>0</v>
      </c>
      <c r="F140" s="84">
        <f>Masters!H144</f>
        <v>0</v>
      </c>
      <c r="G140" s="84">
        <f>Masters!I144</f>
        <v>0</v>
      </c>
      <c r="H140" s="84">
        <f>Masters!J144</f>
        <v>0</v>
      </c>
      <c r="I140" s="84">
        <f>Masters!K144</f>
        <v>0</v>
      </c>
      <c r="J140" s="84">
        <f>Masters!L144</f>
        <v>0</v>
      </c>
      <c r="K140" s="84">
        <f>Masters!M144</f>
        <v>0</v>
      </c>
      <c r="L140" s="84">
        <f>Masters!N144</f>
        <v>0</v>
      </c>
    </row>
    <row r="141" spans="1:12" ht="15.5" x14ac:dyDescent="0.45">
      <c r="A141" s="84">
        <f>Masters!C145</f>
        <v>92014</v>
      </c>
      <c r="B141" s="85" t="str">
        <f>Masters!D145</f>
        <v>Supervisors, Forest Products Processing</v>
      </c>
      <c r="C141" s="84" t="str">
        <f>Masters!F145</f>
        <v>Supervisors, forest products processing</v>
      </c>
      <c r="D141" s="85" t="str">
        <f>Masters!E145</f>
        <v>Dio</v>
      </c>
      <c r="E141" s="84">
        <f>Masters!G145</f>
        <v>0</v>
      </c>
      <c r="F141" s="84">
        <f>Masters!H145</f>
        <v>0</v>
      </c>
      <c r="G141" s="84">
        <f>Masters!I145</f>
        <v>0</v>
      </c>
      <c r="H141" s="84">
        <f>Masters!J145</f>
        <v>0</v>
      </c>
      <c r="I141" s="84">
        <f>Masters!K145</f>
        <v>0</v>
      </c>
      <c r="J141" s="84">
        <f>Masters!L145</f>
        <v>0</v>
      </c>
      <c r="K141" s="84">
        <f>Masters!M145</f>
        <v>0</v>
      </c>
      <c r="L141" s="84">
        <f>Masters!N145</f>
        <v>0</v>
      </c>
    </row>
    <row r="142" spans="1:12" ht="15.5" x14ac:dyDescent="0.45">
      <c r="A142" s="84">
        <f>Masters!C146</f>
        <v>92022</v>
      </c>
      <c r="B142" s="85" t="str">
        <f>Masters!D146</f>
        <v>Supervisors, Furniture and Fixtures Manufacturing</v>
      </c>
      <c r="C142" s="84" t="str">
        <f>Masters!F146</f>
        <v>Supervisors, furniture and fixtures manufacturing</v>
      </c>
      <c r="D142" s="85" t="str">
        <f>Masters!E146</f>
        <v>Dio</v>
      </c>
      <c r="E142" s="84">
        <f>Masters!G146</f>
        <v>0</v>
      </c>
      <c r="F142" s="84">
        <f>Masters!H146</f>
        <v>0</v>
      </c>
      <c r="G142" s="84">
        <f>Masters!I146</f>
        <v>0</v>
      </c>
      <c r="H142" s="84">
        <f>Masters!J146</f>
        <v>0</v>
      </c>
      <c r="I142" s="84">
        <f>Masters!K146</f>
        <v>0</v>
      </c>
      <c r="J142" s="84">
        <f>Masters!L146</f>
        <v>0</v>
      </c>
      <c r="K142" s="84">
        <f>Masters!M146</f>
        <v>0</v>
      </c>
      <c r="L142" s="84">
        <f>Masters!N146</f>
        <v>0</v>
      </c>
    </row>
    <row r="143" spans="1:12" ht="15.5" x14ac:dyDescent="0.45">
      <c r="A143" s="84">
        <f>Masters!C147</f>
        <v>72010</v>
      </c>
      <c r="B143" s="85" t="str">
        <f>Masters!D147</f>
        <v>Supervisors, Machinists and Related Occupations</v>
      </c>
      <c r="C143" s="84" t="str">
        <f>Masters!F147</f>
        <v>Contractors and supervisors, machining, metal forming, shaping and erecting trades and related occupations</v>
      </c>
      <c r="D143" s="85" t="str">
        <f>Masters!E147</f>
        <v>Dio</v>
      </c>
      <c r="E143" s="84">
        <f>Masters!G147</f>
        <v>0</v>
      </c>
      <c r="F143" s="84">
        <f>Masters!H147</f>
        <v>0</v>
      </c>
      <c r="G143" s="84">
        <f>Masters!I147</f>
        <v>0</v>
      </c>
      <c r="H143" s="84">
        <f>Masters!J147</f>
        <v>0</v>
      </c>
      <c r="I143" s="84">
        <f>Masters!K147</f>
        <v>0</v>
      </c>
      <c r="J143" s="84">
        <f>Masters!L147</f>
        <v>0</v>
      </c>
      <c r="K143" s="84">
        <f>Masters!M147</f>
        <v>0</v>
      </c>
      <c r="L143" s="84">
        <f>Masters!N147</f>
        <v>0</v>
      </c>
    </row>
    <row r="144" spans="1:12" ht="15.5" x14ac:dyDescent="0.45">
      <c r="A144" s="84">
        <f>Masters!C148</f>
        <v>92010</v>
      </c>
      <c r="B144" s="85" t="str">
        <f>Masters!D148</f>
        <v>Supervisors, Mineral and Metal Processing</v>
      </c>
      <c r="C144" s="84" t="str">
        <f>Masters!F148</f>
        <v>Supervisors, mineral and metal processing</v>
      </c>
      <c r="D144" s="85" t="str">
        <f>Masters!E148</f>
        <v>Dio</v>
      </c>
      <c r="E144" s="84">
        <f>Masters!G148</f>
        <v>0</v>
      </c>
      <c r="F144" s="84">
        <f>Masters!H148</f>
        <v>0</v>
      </c>
      <c r="G144" s="84">
        <f>Masters!I148</f>
        <v>0</v>
      </c>
      <c r="H144" s="84">
        <f>Masters!J148</f>
        <v>0</v>
      </c>
      <c r="I144" s="84">
        <f>Masters!K148</f>
        <v>0</v>
      </c>
      <c r="J144" s="84">
        <f>Masters!L148</f>
        <v>0</v>
      </c>
      <c r="K144" s="84">
        <f>Masters!M148</f>
        <v>0</v>
      </c>
      <c r="L144" s="84">
        <f>Masters!N148</f>
        <v>0</v>
      </c>
    </row>
    <row r="145" spans="1:12" ht="15.5" x14ac:dyDescent="0.45">
      <c r="A145" s="84">
        <f>Masters!C149</f>
        <v>82021</v>
      </c>
      <c r="B145" s="85" t="str">
        <f>Masters!D149</f>
        <v>Supervisors, Oil and Gas Drilling and Service</v>
      </c>
      <c r="C145" s="84" t="str">
        <f>Masters!F149</f>
        <v>Contractors and supervisors, oil and gas drilling and services</v>
      </c>
      <c r="D145" s="85" t="str">
        <f>Masters!E149</f>
        <v>Dio</v>
      </c>
      <c r="E145" s="84">
        <f>Masters!G149</f>
        <v>0</v>
      </c>
      <c r="F145" s="84">
        <f>Masters!H149</f>
        <v>0</v>
      </c>
      <c r="G145" s="84">
        <f>Masters!I149</f>
        <v>0</v>
      </c>
      <c r="H145" s="84">
        <f>Masters!J149</f>
        <v>0</v>
      </c>
      <c r="I145" s="84">
        <f>Masters!K149</f>
        <v>0</v>
      </c>
      <c r="J145" s="84">
        <f>Masters!L149</f>
        <v>0</v>
      </c>
      <c r="K145" s="84">
        <f>Masters!M149</f>
        <v>0</v>
      </c>
      <c r="L145" s="84">
        <f>Masters!N149</f>
        <v>0</v>
      </c>
    </row>
    <row r="146" spans="1:12" ht="15.5" x14ac:dyDescent="0.45">
      <c r="A146" s="84">
        <f>Masters!C150</f>
        <v>92023</v>
      </c>
      <c r="B146" s="85" t="str">
        <f>Masters!D150</f>
        <v>Supervisors, Other Mechanical and Metal Products Manufacturing</v>
      </c>
      <c r="C146" s="84" t="str">
        <f>Masters!F150</f>
        <v>Supervisors, other mechanical and metal products manufacturing</v>
      </c>
      <c r="D146" s="85" t="str">
        <f>Masters!E150</f>
        <v>Dio</v>
      </c>
      <c r="E146" s="84">
        <f>Masters!G150</f>
        <v>0</v>
      </c>
      <c r="F146" s="84">
        <f>Masters!H150</f>
        <v>0</v>
      </c>
      <c r="G146" s="84">
        <f>Masters!I150</f>
        <v>0</v>
      </c>
      <c r="H146" s="84">
        <f>Masters!J150</f>
        <v>0</v>
      </c>
      <c r="I146" s="84">
        <f>Masters!K150</f>
        <v>0</v>
      </c>
      <c r="J146" s="84">
        <f>Masters!L150</f>
        <v>0</v>
      </c>
      <c r="K146" s="84">
        <f>Masters!M150</f>
        <v>0</v>
      </c>
      <c r="L146" s="84">
        <f>Masters!N150</f>
        <v>0</v>
      </c>
    </row>
    <row r="147" spans="1:12" ht="15.5" x14ac:dyDescent="0.45">
      <c r="A147" s="84">
        <f>Masters!C151</f>
        <v>92024</v>
      </c>
      <c r="B147" s="85" t="str">
        <f>Masters!D151</f>
        <v>Supervisors, Other Products Manufacturing and Assembly</v>
      </c>
      <c r="C147" s="84" t="str">
        <f>Masters!F151</f>
        <v>Supervisors, other products manufacturing and assembly</v>
      </c>
      <c r="D147" s="85" t="str">
        <f>Masters!E151</f>
        <v>Dio</v>
      </c>
      <c r="E147" s="84">
        <f>Masters!G151</f>
        <v>0</v>
      </c>
      <c r="F147" s="84">
        <f>Masters!H151</f>
        <v>0</v>
      </c>
      <c r="G147" s="84">
        <f>Masters!I151</f>
        <v>0</v>
      </c>
      <c r="H147" s="84">
        <f>Masters!J151</f>
        <v>0</v>
      </c>
      <c r="I147" s="84">
        <f>Masters!K151</f>
        <v>0</v>
      </c>
      <c r="J147" s="84">
        <f>Masters!L151</f>
        <v>0</v>
      </c>
      <c r="K147" s="84">
        <f>Masters!M151</f>
        <v>0</v>
      </c>
      <c r="L147" s="84">
        <f>Masters!N151</f>
        <v>0</v>
      </c>
    </row>
    <row r="148" spans="1:12" ht="15.5" x14ac:dyDescent="0.45">
      <c r="A148" s="84">
        <f>Masters!C152</f>
        <v>92013</v>
      </c>
      <c r="B148" s="85" t="str">
        <f>Masters!D152</f>
        <v>Supervisors, Plastic and Rubber Products Manufacturing</v>
      </c>
      <c r="C148" s="84" t="str">
        <f>Masters!F152</f>
        <v>Supervisors, plastic and rubber products manufacturing</v>
      </c>
      <c r="D148" s="85" t="str">
        <f>Masters!E152</f>
        <v>Dio</v>
      </c>
      <c r="E148" s="84">
        <f>Masters!G152</f>
        <v>0</v>
      </c>
      <c r="F148" s="84">
        <f>Masters!H152</f>
        <v>0</v>
      </c>
      <c r="G148" s="84">
        <f>Masters!I152</f>
        <v>0</v>
      </c>
      <c r="H148" s="84">
        <f>Masters!J152</f>
        <v>0</v>
      </c>
      <c r="I148" s="84">
        <f>Masters!K152</f>
        <v>0</v>
      </c>
      <c r="J148" s="84">
        <f>Masters!L152</f>
        <v>0</v>
      </c>
      <c r="K148" s="84">
        <f>Masters!M152</f>
        <v>0</v>
      </c>
      <c r="L148" s="84">
        <f>Masters!N152</f>
        <v>0</v>
      </c>
    </row>
    <row r="149" spans="1:12" ht="15.5" x14ac:dyDescent="0.45">
      <c r="A149" s="84">
        <f>Masters!C153</f>
        <v>72022</v>
      </c>
      <c r="B149" s="85" t="str">
        <f>Masters!D153</f>
        <v>Supervisors, Printing and Related Occupations</v>
      </c>
      <c r="C149" s="84" t="str">
        <f>Masters!F153</f>
        <v>Supervisors, printing and related occupations</v>
      </c>
      <c r="D149" s="85" t="str">
        <f>Masters!E153</f>
        <v>Dio</v>
      </c>
      <c r="E149" s="84">
        <f>Masters!G153</f>
        <v>0</v>
      </c>
      <c r="F149" s="84">
        <f>Masters!H153</f>
        <v>0</v>
      </c>
      <c r="G149" s="84">
        <f>Masters!I153</f>
        <v>0</v>
      </c>
      <c r="H149" s="84">
        <f>Masters!J153</f>
        <v>0</v>
      </c>
      <c r="I149" s="84">
        <f>Masters!K153</f>
        <v>0</v>
      </c>
      <c r="J149" s="84">
        <f>Masters!L153</f>
        <v>0</v>
      </c>
      <c r="K149" s="84">
        <f>Masters!M153</f>
        <v>0</v>
      </c>
      <c r="L149" s="84">
        <f>Masters!N153</f>
        <v>0</v>
      </c>
    </row>
    <row r="150" spans="1:12" ht="15.5" x14ac:dyDescent="0.45">
      <c r="A150" s="84">
        <f>Masters!C154</f>
        <v>92015</v>
      </c>
      <c r="B150" s="85" t="str">
        <f>Masters!D154</f>
        <v>Supervisors, Textile Processing</v>
      </c>
      <c r="C150" s="84" t="str">
        <f>Masters!F154</f>
        <v>Supervisors, textile, fabric, fur and leather products processing and manufacturing</v>
      </c>
      <c r="D150" s="85" t="str">
        <f>Masters!E154</f>
        <v>Dio</v>
      </c>
      <c r="E150" s="84">
        <f>Masters!G154</f>
        <v>0</v>
      </c>
      <c r="F150" s="84">
        <f>Masters!H154</f>
        <v>0</v>
      </c>
      <c r="G150" s="84">
        <f>Masters!I154</f>
        <v>0</v>
      </c>
      <c r="H150" s="84">
        <f>Masters!J154</f>
        <v>0</v>
      </c>
      <c r="I150" s="84">
        <f>Masters!K154</f>
        <v>0</v>
      </c>
      <c r="J150" s="84">
        <f>Masters!L154</f>
        <v>0</v>
      </c>
      <c r="K150" s="84">
        <f>Masters!M154</f>
        <v>0</v>
      </c>
      <c r="L150" s="84">
        <f>Masters!N154</f>
        <v>0</v>
      </c>
    </row>
    <row r="151" spans="1:12" ht="15.5" x14ac:dyDescent="0.45">
      <c r="A151" s="84">
        <f>Masters!C155</f>
        <v>83120</v>
      </c>
      <c r="B151" s="85" t="str">
        <f>Masters!D155</f>
        <v>Fishing Masters and Officers</v>
      </c>
      <c r="C151" s="84" t="str">
        <f>Masters!F155</f>
        <v>Fishing masters and officers</v>
      </c>
      <c r="D151" s="85" t="str">
        <f>Masters!E155</f>
        <v>DOi</v>
      </c>
      <c r="E151" s="84">
        <f>Masters!G155</f>
        <v>0</v>
      </c>
      <c r="F151" s="84">
        <f>Masters!H155</f>
        <v>0</v>
      </c>
      <c r="G151" s="84">
        <f>Masters!I155</f>
        <v>0</v>
      </c>
      <c r="H151" s="84">
        <f>Masters!J155</f>
        <v>0</v>
      </c>
      <c r="I151" s="84">
        <f>Masters!K155</f>
        <v>0</v>
      </c>
      <c r="J151" s="84">
        <f>Masters!L155</f>
        <v>0</v>
      </c>
      <c r="K151" s="84">
        <f>Masters!M155</f>
        <v>0</v>
      </c>
      <c r="L151" s="84">
        <f>Masters!N155</f>
        <v>0</v>
      </c>
    </row>
    <row r="152" spans="1:12" ht="15.5" x14ac:dyDescent="0.45">
      <c r="A152" s="84">
        <f>Masters!C156</f>
        <v>21390</v>
      </c>
      <c r="B152" s="85" t="str">
        <f>Masters!D156</f>
        <v>Aerospace Engineers</v>
      </c>
      <c r="C152" s="84" t="str">
        <f>Masters!F156</f>
        <v>Aerospace engineers</v>
      </c>
      <c r="D152" s="85" t="str">
        <f>Masters!E156</f>
        <v>IOD</v>
      </c>
      <c r="E152" s="84">
        <f>Masters!G156</f>
        <v>0</v>
      </c>
      <c r="F152" s="84">
        <f>Masters!H156</f>
        <v>0</v>
      </c>
      <c r="G152" s="84">
        <f>Masters!I156</f>
        <v>0</v>
      </c>
      <c r="H152" s="84">
        <f>Masters!J156</f>
        <v>0</v>
      </c>
      <c r="I152" s="84">
        <f>Masters!K156</f>
        <v>0</v>
      </c>
      <c r="J152" s="84">
        <f>Masters!L156</f>
        <v>0</v>
      </c>
      <c r="K152" s="84">
        <f>Masters!M156</f>
        <v>0</v>
      </c>
      <c r="L152" s="84">
        <f>Masters!N156</f>
        <v>0</v>
      </c>
    </row>
    <row r="153" spans="1:12" ht="15.5" x14ac:dyDescent="0.45">
      <c r="A153" s="84">
        <f>Masters!C157</f>
        <v>21399</v>
      </c>
      <c r="B153" s="85" t="str">
        <f>Masters!D157</f>
        <v>Agricultural and Bio-resource Engineers</v>
      </c>
      <c r="C153" s="84" t="str">
        <f>Masters!F157</f>
        <v>Other professional engineers</v>
      </c>
      <c r="D153" s="85" t="str">
        <f>Masters!E157</f>
        <v>IOD</v>
      </c>
      <c r="E153" s="84">
        <f>Masters!G157</f>
        <v>0</v>
      </c>
      <c r="F153" s="84">
        <f>Masters!H157</f>
        <v>0</v>
      </c>
      <c r="G153" s="84">
        <f>Masters!I157</f>
        <v>0</v>
      </c>
      <c r="H153" s="84">
        <f>Masters!J157</f>
        <v>0</v>
      </c>
      <c r="I153" s="84">
        <f>Masters!K157</f>
        <v>0</v>
      </c>
      <c r="J153" s="84">
        <f>Masters!L157</f>
        <v>0</v>
      </c>
      <c r="K153" s="84">
        <f>Masters!M157</f>
        <v>0</v>
      </c>
      <c r="L153" s="84">
        <f>Masters!N157</f>
        <v>0</v>
      </c>
    </row>
    <row r="154" spans="1:12" ht="15.5" x14ac:dyDescent="0.45">
      <c r="A154" s="84">
        <f>Masters!C158</f>
        <v>21100</v>
      </c>
      <c r="B154" s="85" t="str">
        <f>Masters!D158</f>
        <v>Astronomers</v>
      </c>
      <c r="C154" s="84" t="str">
        <f>Masters!F158</f>
        <v>Physicists and astronomers</v>
      </c>
      <c r="D154" s="85" t="str">
        <f>Masters!E158</f>
        <v>IOD</v>
      </c>
      <c r="E154" s="84">
        <f>Masters!G158</f>
        <v>0</v>
      </c>
      <c r="F154" s="84">
        <f>Masters!H158</f>
        <v>0</v>
      </c>
      <c r="G154" s="84">
        <f>Masters!I158</f>
        <v>0</v>
      </c>
      <c r="H154" s="84">
        <f>Masters!J158</f>
        <v>0</v>
      </c>
      <c r="I154" s="84">
        <f>Masters!K158</f>
        <v>0</v>
      </c>
      <c r="J154" s="84">
        <f>Masters!L158</f>
        <v>0</v>
      </c>
      <c r="K154" s="84">
        <f>Masters!M158</f>
        <v>0</v>
      </c>
      <c r="L154" s="84">
        <f>Masters!N158</f>
        <v>0</v>
      </c>
    </row>
    <row r="155" spans="1:12" ht="15.5" x14ac:dyDescent="0.45">
      <c r="A155" s="84">
        <f>Masters!C159</f>
        <v>21110</v>
      </c>
      <c r="B155" s="85" t="str">
        <f>Masters!D159</f>
        <v>Biologists</v>
      </c>
      <c r="C155" s="84" t="str">
        <f>Masters!F159</f>
        <v>Biologists and related scientists</v>
      </c>
      <c r="D155" s="85" t="str">
        <f>Masters!E159</f>
        <v>IOD</v>
      </c>
      <c r="E155" s="84">
        <f>Masters!G159</f>
        <v>0</v>
      </c>
      <c r="F155" s="84">
        <f>Masters!H159</f>
        <v>0</v>
      </c>
      <c r="G155" s="84">
        <f>Masters!I159</f>
        <v>0</v>
      </c>
      <c r="H155" s="84">
        <f>Masters!J159</f>
        <v>0</v>
      </c>
      <c r="I155" s="84">
        <f>Masters!K159</f>
        <v>0</v>
      </c>
      <c r="J155" s="84">
        <f>Masters!L159</f>
        <v>0</v>
      </c>
      <c r="K155" s="84">
        <f>Masters!M159</f>
        <v>0</v>
      </c>
      <c r="L155" s="84">
        <f>Masters!N159</f>
        <v>0</v>
      </c>
    </row>
    <row r="156" spans="1:12" ht="15.5" x14ac:dyDescent="0.45">
      <c r="A156" s="84">
        <f>Masters!C160</f>
        <v>21399</v>
      </c>
      <c r="B156" s="85" t="str">
        <f>Masters!D160</f>
        <v>Biomedical Engineers</v>
      </c>
      <c r="C156" s="84" t="str">
        <f>Masters!F160</f>
        <v>Other professional engineers</v>
      </c>
      <c r="D156" s="85" t="str">
        <f>Masters!E160</f>
        <v>IOD</v>
      </c>
      <c r="E156" s="84">
        <f>Masters!G160</f>
        <v>0</v>
      </c>
      <c r="F156" s="84">
        <f>Masters!H160</f>
        <v>0</v>
      </c>
      <c r="G156" s="84">
        <f>Masters!I160</f>
        <v>0</v>
      </c>
      <c r="H156" s="84">
        <f>Masters!J160</f>
        <v>0</v>
      </c>
      <c r="I156" s="84">
        <f>Masters!K160</f>
        <v>0</v>
      </c>
      <c r="J156" s="84">
        <f>Masters!L160</f>
        <v>0</v>
      </c>
      <c r="K156" s="84">
        <f>Masters!M160</f>
        <v>0</v>
      </c>
      <c r="L156" s="84">
        <f>Masters!N160</f>
        <v>0</v>
      </c>
    </row>
    <row r="157" spans="1:12" ht="15.5" x14ac:dyDescent="0.45">
      <c r="A157" s="84">
        <f>Masters!C161</f>
        <v>21320</v>
      </c>
      <c r="B157" s="85" t="str">
        <f>Masters!D161</f>
        <v>Chemical Engineers</v>
      </c>
      <c r="C157" s="84" t="str">
        <f>Masters!F161</f>
        <v>Chemical engineers</v>
      </c>
      <c r="D157" s="85" t="str">
        <f>Masters!E161</f>
        <v>IOD</v>
      </c>
      <c r="E157" s="84">
        <f>Masters!G161</f>
        <v>0</v>
      </c>
      <c r="F157" s="84">
        <f>Masters!H161</f>
        <v>0</v>
      </c>
      <c r="G157" s="84">
        <f>Masters!I161</f>
        <v>0</v>
      </c>
      <c r="H157" s="84">
        <f>Masters!J161</f>
        <v>0</v>
      </c>
      <c r="I157" s="84">
        <f>Masters!K161</f>
        <v>0</v>
      </c>
      <c r="J157" s="84">
        <f>Masters!L161</f>
        <v>0</v>
      </c>
      <c r="K157" s="84">
        <f>Masters!M161</f>
        <v>0</v>
      </c>
      <c r="L157" s="84">
        <f>Masters!N161</f>
        <v>0</v>
      </c>
    </row>
    <row r="158" spans="1:12" ht="15.5" x14ac:dyDescent="0.45">
      <c r="A158" s="84">
        <f>Masters!C162</f>
        <v>21101</v>
      </c>
      <c r="B158" s="85" t="str">
        <f>Masters!D162</f>
        <v>Chemists</v>
      </c>
      <c r="C158" s="84" t="str">
        <f>Masters!F162</f>
        <v>Chemists</v>
      </c>
      <c r="D158" s="85" t="str">
        <f>Masters!E162</f>
        <v>IOD</v>
      </c>
      <c r="E158" s="84">
        <f>Masters!G162</f>
        <v>0</v>
      </c>
      <c r="F158" s="84">
        <f>Masters!H162</f>
        <v>0</v>
      </c>
      <c r="G158" s="84">
        <f>Masters!I162</f>
        <v>0</v>
      </c>
      <c r="H158" s="84">
        <f>Masters!J162</f>
        <v>0</v>
      </c>
      <c r="I158" s="84">
        <f>Masters!K162</f>
        <v>0</v>
      </c>
      <c r="J158" s="84">
        <f>Masters!L162</f>
        <v>0</v>
      </c>
      <c r="K158" s="84">
        <f>Masters!M162</f>
        <v>0</v>
      </c>
      <c r="L158" s="84">
        <f>Masters!N162</f>
        <v>0</v>
      </c>
    </row>
    <row r="159" spans="1:12" ht="15.5" x14ac:dyDescent="0.45">
      <c r="A159" s="84">
        <f>Masters!C163</f>
        <v>21300</v>
      </c>
      <c r="B159" s="85" t="str">
        <f>Masters!D163</f>
        <v>Civil Engineers</v>
      </c>
      <c r="C159" s="84" t="str">
        <f>Masters!F163</f>
        <v>Civil engineers</v>
      </c>
      <c r="D159" s="85" t="str">
        <f>Masters!E163</f>
        <v>IOD</v>
      </c>
      <c r="E159" s="84">
        <f>Masters!G163</f>
        <v>0</v>
      </c>
      <c r="F159" s="84">
        <f>Masters!H163</f>
        <v>0</v>
      </c>
      <c r="G159" s="84">
        <f>Masters!I163</f>
        <v>0</v>
      </c>
      <c r="H159" s="84">
        <f>Masters!J163</f>
        <v>0</v>
      </c>
      <c r="I159" s="84">
        <f>Masters!K163</f>
        <v>0</v>
      </c>
      <c r="J159" s="84">
        <f>Masters!L163</f>
        <v>0</v>
      </c>
      <c r="K159" s="84">
        <f>Masters!M163</f>
        <v>0</v>
      </c>
      <c r="L159" s="84">
        <f>Masters!N163</f>
        <v>0</v>
      </c>
    </row>
    <row r="160" spans="1:12" ht="15.5" x14ac:dyDescent="0.45">
      <c r="A160" s="84">
        <f>Masters!C164</f>
        <v>21311</v>
      </c>
      <c r="B160" s="85" t="str">
        <f>Masters!D164</f>
        <v>Computer and Telecommunications Hardware Engineers</v>
      </c>
      <c r="C160" s="84" t="str">
        <f>Masters!F164</f>
        <v>Computer engineers (except software engineers and designers)</v>
      </c>
      <c r="D160" s="85" t="str">
        <f>Masters!E164</f>
        <v>IOD</v>
      </c>
      <c r="E160" s="84">
        <f>Masters!G164</f>
        <v>0</v>
      </c>
      <c r="F160" s="84">
        <f>Masters!H164</f>
        <v>0</v>
      </c>
      <c r="G160" s="84">
        <f>Masters!I164</f>
        <v>0</v>
      </c>
      <c r="H160" s="84">
        <f>Masters!J164</f>
        <v>0</v>
      </c>
      <c r="I160" s="84">
        <f>Masters!K164</f>
        <v>0</v>
      </c>
      <c r="J160" s="84">
        <f>Masters!L164</f>
        <v>0</v>
      </c>
      <c r="K160" s="84">
        <f>Masters!M164</f>
        <v>0</v>
      </c>
      <c r="L160" s="84">
        <f>Masters!N164</f>
        <v>0</v>
      </c>
    </row>
    <row r="161" spans="1:12" ht="15.5" x14ac:dyDescent="0.45">
      <c r="A161" s="84">
        <f>Masters!C165</f>
        <v>21310</v>
      </c>
      <c r="B161" s="85" t="str">
        <f>Masters!D165</f>
        <v>Electrical and Electronics Engineers</v>
      </c>
      <c r="C161" s="84" t="str">
        <f>Masters!F165</f>
        <v>Electrical and electronics engineers</v>
      </c>
      <c r="D161" s="85" t="str">
        <f>Masters!E165</f>
        <v>IOD</v>
      </c>
      <c r="E161" s="84">
        <f>Masters!G165</f>
        <v>0</v>
      </c>
      <c r="F161" s="84">
        <f>Masters!H165</f>
        <v>0</v>
      </c>
      <c r="G161" s="84">
        <f>Masters!I165</f>
        <v>0</v>
      </c>
      <c r="H161" s="84">
        <f>Masters!J165</f>
        <v>0</v>
      </c>
      <c r="I161" s="84">
        <f>Masters!K165</f>
        <v>0</v>
      </c>
      <c r="J161" s="84">
        <f>Masters!L165</f>
        <v>0</v>
      </c>
      <c r="K161" s="84">
        <f>Masters!M165</f>
        <v>0</v>
      </c>
      <c r="L161" s="84">
        <f>Masters!N165</f>
        <v>0</v>
      </c>
    </row>
    <row r="162" spans="1:12" ht="15.5" x14ac:dyDescent="0.45">
      <c r="A162" s="84">
        <f>Masters!C166</f>
        <v>21399</v>
      </c>
      <c r="B162" s="85" t="str">
        <f>Masters!D166</f>
        <v>Engineering Physicists and Engineering Scientists</v>
      </c>
      <c r="C162" s="84" t="str">
        <f>Masters!F166</f>
        <v>Other professional engineers</v>
      </c>
      <c r="D162" s="85" t="str">
        <f>Masters!E166</f>
        <v>IOD</v>
      </c>
      <c r="E162" s="84">
        <f>Masters!G166</f>
        <v>0</v>
      </c>
      <c r="F162" s="84">
        <f>Masters!H166</f>
        <v>0</v>
      </c>
      <c r="G162" s="84">
        <f>Masters!I166</f>
        <v>0</v>
      </c>
      <c r="H162" s="84">
        <f>Masters!J166</f>
        <v>0</v>
      </c>
      <c r="I162" s="84">
        <f>Masters!K166</f>
        <v>0</v>
      </c>
      <c r="J162" s="84">
        <f>Masters!L166</f>
        <v>0</v>
      </c>
      <c r="K162" s="84">
        <f>Masters!M166</f>
        <v>0</v>
      </c>
      <c r="L162" s="84">
        <f>Masters!N166</f>
        <v>0</v>
      </c>
    </row>
    <row r="163" spans="1:12" ht="15.5" x14ac:dyDescent="0.45">
      <c r="A163" s="84">
        <f>Masters!C167</f>
        <v>21331</v>
      </c>
      <c r="B163" s="85" t="str">
        <f>Masters!D167</f>
        <v>Geological Engineers</v>
      </c>
      <c r="C163" s="84" t="str">
        <f>Masters!F167</f>
        <v>Geological engineers</v>
      </c>
      <c r="D163" s="85" t="str">
        <f>Masters!E167</f>
        <v>IOD</v>
      </c>
      <c r="E163" s="84">
        <f>Masters!G167</f>
        <v>0</v>
      </c>
      <c r="F163" s="84">
        <f>Masters!H167</f>
        <v>0</v>
      </c>
      <c r="G163" s="84">
        <f>Masters!I167</f>
        <v>0</v>
      </c>
      <c r="H163" s="84">
        <f>Masters!J167</f>
        <v>0</v>
      </c>
      <c r="I163" s="84">
        <f>Masters!K167</f>
        <v>0</v>
      </c>
      <c r="J163" s="84">
        <f>Masters!L167</f>
        <v>0</v>
      </c>
      <c r="K163" s="84">
        <f>Masters!M167</f>
        <v>0</v>
      </c>
      <c r="L163" s="84">
        <f>Masters!N167</f>
        <v>0</v>
      </c>
    </row>
    <row r="164" spans="1:12" ht="15.5" x14ac:dyDescent="0.45">
      <c r="A164" s="84">
        <f>Masters!C168</f>
        <v>21102</v>
      </c>
      <c r="B164" s="85" t="str">
        <f>Masters!D168</f>
        <v>Geologists, Geochemists and Geophysicists</v>
      </c>
      <c r="C164" s="84" t="str">
        <f>Masters!F168</f>
        <v>Geoscientists and oceanographers</v>
      </c>
      <c r="D164" s="85" t="str">
        <f>Masters!E168</f>
        <v>IOD</v>
      </c>
      <c r="E164" s="84">
        <f>Masters!G168</f>
        <v>0</v>
      </c>
      <c r="F164" s="84">
        <f>Masters!H168</f>
        <v>0</v>
      </c>
      <c r="G164" s="84">
        <f>Masters!I168</f>
        <v>0</v>
      </c>
      <c r="H164" s="84">
        <f>Masters!J168</f>
        <v>0</v>
      </c>
      <c r="I164" s="84">
        <f>Masters!K168</f>
        <v>0</v>
      </c>
      <c r="J164" s="84">
        <f>Masters!L168</f>
        <v>0</v>
      </c>
      <c r="K164" s="84">
        <f>Masters!M168</f>
        <v>0</v>
      </c>
      <c r="L164" s="84">
        <f>Masters!N168</f>
        <v>0</v>
      </c>
    </row>
    <row r="165" spans="1:12" ht="15.5" x14ac:dyDescent="0.45">
      <c r="A165" s="84">
        <f>Masters!C169</f>
        <v>21321</v>
      </c>
      <c r="B165" s="85" t="str">
        <f>Masters!D169</f>
        <v>Industrial and Manufacturing Engineers</v>
      </c>
      <c r="C165" s="84" t="str">
        <f>Masters!F169</f>
        <v>Industrial and manufacturing engineers</v>
      </c>
      <c r="D165" s="85" t="str">
        <f>Masters!E169</f>
        <v>IOD</v>
      </c>
      <c r="E165" s="84">
        <f>Masters!G169</f>
        <v>0</v>
      </c>
      <c r="F165" s="84">
        <f>Masters!H169</f>
        <v>0</v>
      </c>
      <c r="G165" s="84">
        <f>Masters!I169</f>
        <v>0</v>
      </c>
      <c r="H165" s="84">
        <f>Masters!J169</f>
        <v>0</v>
      </c>
      <c r="I165" s="84">
        <f>Masters!K169</f>
        <v>0</v>
      </c>
      <c r="J165" s="84">
        <f>Masters!L169</f>
        <v>0</v>
      </c>
      <c r="K165" s="84">
        <f>Masters!M169</f>
        <v>0</v>
      </c>
      <c r="L165" s="84">
        <f>Masters!N169</f>
        <v>0</v>
      </c>
    </row>
    <row r="166" spans="1:12" ht="15.5" x14ac:dyDescent="0.45">
      <c r="A166" s="84">
        <f>Masters!C170</f>
        <v>21203</v>
      </c>
      <c r="B166" s="85" t="str">
        <f>Masters!D170</f>
        <v>Land Surveyors</v>
      </c>
      <c r="C166" s="84" t="str">
        <f>Masters!F170</f>
        <v>Land surveyors</v>
      </c>
      <c r="D166" s="85" t="str">
        <f>Masters!E170</f>
        <v>IOD</v>
      </c>
      <c r="E166" s="84">
        <f>Masters!G170</f>
        <v>0</v>
      </c>
      <c r="F166" s="84">
        <f>Masters!H170</f>
        <v>0</v>
      </c>
      <c r="G166" s="84">
        <f>Masters!I170</f>
        <v>0</v>
      </c>
      <c r="H166" s="84">
        <f>Masters!J170</f>
        <v>0</v>
      </c>
      <c r="I166" s="84">
        <f>Masters!K170</f>
        <v>0</v>
      </c>
      <c r="J166" s="84">
        <f>Masters!L170</f>
        <v>0</v>
      </c>
      <c r="K166" s="84">
        <f>Masters!M170</f>
        <v>0</v>
      </c>
      <c r="L166" s="84">
        <f>Masters!N170</f>
        <v>0</v>
      </c>
    </row>
    <row r="167" spans="1:12" ht="15.5" x14ac:dyDescent="0.45">
      <c r="A167" s="84">
        <f>Masters!C171</f>
        <v>21399</v>
      </c>
      <c r="B167" s="85" t="str">
        <f>Masters!D171</f>
        <v>Marine and Naval Engineers</v>
      </c>
      <c r="C167" s="84" t="str">
        <f>Masters!F171</f>
        <v>Other professional engineers</v>
      </c>
      <c r="D167" s="85" t="str">
        <f>Masters!E171</f>
        <v>IOD</v>
      </c>
      <c r="E167" s="84">
        <f>Masters!G171</f>
        <v>0</v>
      </c>
      <c r="F167" s="84">
        <f>Masters!H171</f>
        <v>0</v>
      </c>
      <c r="G167" s="84">
        <f>Masters!I171</f>
        <v>0</v>
      </c>
      <c r="H167" s="84">
        <f>Masters!J171</f>
        <v>0</v>
      </c>
      <c r="I167" s="84">
        <f>Masters!K171</f>
        <v>0</v>
      </c>
      <c r="J167" s="84">
        <f>Masters!L171</f>
        <v>0</v>
      </c>
      <c r="K167" s="84">
        <f>Masters!M171</f>
        <v>0</v>
      </c>
      <c r="L167" s="84">
        <f>Masters!N171</f>
        <v>0</v>
      </c>
    </row>
    <row r="168" spans="1:12" ht="15.5" x14ac:dyDescent="0.45">
      <c r="A168" s="84">
        <f>Masters!C172</f>
        <v>21109</v>
      </c>
      <c r="B168" s="85" t="str">
        <f>Masters!D172</f>
        <v>Materials Scientists</v>
      </c>
      <c r="C168" s="84" t="str">
        <f>Masters!F172</f>
        <v>Other professional occupations in physical sciences</v>
      </c>
      <c r="D168" s="85" t="str">
        <f>Masters!E172</f>
        <v>IOD</v>
      </c>
      <c r="E168" s="84">
        <f>Masters!G172</f>
        <v>0</v>
      </c>
      <c r="F168" s="84">
        <f>Masters!H172</f>
        <v>0</v>
      </c>
      <c r="G168" s="84">
        <f>Masters!I172</f>
        <v>0</v>
      </c>
      <c r="H168" s="84">
        <f>Masters!J172</f>
        <v>0</v>
      </c>
      <c r="I168" s="84">
        <f>Masters!K172</f>
        <v>0</v>
      </c>
      <c r="J168" s="84">
        <f>Masters!L172</f>
        <v>0</v>
      </c>
      <c r="K168" s="84">
        <f>Masters!M172</f>
        <v>0</v>
      </c>
      <c r="L168" s="84">
        <f>Masters!N172</f>
        <v>0</v>
      </c>
    </row>
    <row r="169" spans="1:12" ht="15.5" x14ac:dyDescent="0.45">
      <c r="A169" s="84">
        <f>Masters!C173</f>
        <v>21301</v>
      </c>
      <c r="B169" s="85" t="str">
        <f>Masters!D173</f>
        <v>Mechanical Engineers</v>
      </c>
      <c r="C169" s="84" t="str">
        <f>Masters!F173</f>
        <v>Mechanical engineers</v>
      </c>
      <c r="D169" s="85" t="str">
        <f>Masters!E173</f>
        <v>IOD</v>
      </c>
      <c r="E169" s="84">
        <f>Masters!G173</f>
        <v>0</v>
      </c>
      <c r="F169" s="84">
        <f>Masters!H173</f>
        <v>0</v>
      </c>
      <c r="G169" s="84">
        <f>Masters!I173</f>
        <v>0</v>
      </c>
      <c r="H169" s="84">
        <f>Masters!J173</f>
        <v>0</v>
      </c>
      <c r="I169" s="84">
        <f>Masters!K173</f>
        <v>0</v>
      </c>
      <c r="J169" s="84">
        <f>Masters!L173</f>
        <v>0</v>
      </c>
      <c r="K169" s="84">
        <f>Masters!M173</f>
        <v>0</v>
      </c>
      <c r="L169" s="84">
        <f>Masters!N173</f>
        <v>0</v>
      </c>
    </row>
    <row r="170" spans="1:12" ht="15.5" x14ac:dyDescent="0.45">
      <c r="A170" s="84">
        <f>Masters!C174</f>
        <v>21322</v>
      </c>
      <c r="B170" s="85" t="str">
        <f>Masters!D174</f>
        <v>Metallurgical and Materials Engineers</v>
      </c>
      <c r="C170" s="84" t="str">
        <f>Masters!F174</f>
        <v>Metallurgical and materials engineers</v>
      </c>
      <c r="D170" s="85" t="str">
        <f>Masters!E174</f>
        <v>IOD</v>
      </c>
      <c r="E170" s="84">
        <f>Masters!G174</f>
        <v>0</v>
      </c>
      <c r="F170" s="84">
        <f>Masters!H174</f>
        <v>0</v>
      </c>
      <c r="G170" s="84">
        <f>Masters!I174</f>
        <v>0</v>
      </c>
      <c r="H170" s="84">
        <f>Masters!J174</f>
        <v>0</v>
      </c>
      <c r="I170" s="84">
        <f>Masters!K174</f>
        <v>0</v>
      </c>
      <c r="J170" s="84">
        <f>Masters!L174</f>
        <v>0</v>
      </c>
      <c r="K170" s="84">
        <f>Masters!M174</f>
        <v>0</v>
      </c>
      <c r="L170" s="84">
        <f>Masters!N174</f>
        <v>0</v>
      </c>
    </row>
    <row r="171" spans="1:12" ht="15.5" x14ac:dyDescent="0.45">
      <c r="A171" s="84">
        <f>Masters!C175</f>
        <v>21109</v>
      </c>
      <c r="B171" s="85" t="str">
        <f>Masters!D175</f>
        <v>Metallurgists</v>
      </c>
      <c r="C171" s="84" t="str">
        <f>Masters!F175</f>
        <v>Other professional occupations in physical sciences</v>
      </c>
      <c r="D171" s="85" t="str">
        <f>Masters!E175</f>
        <v>IOD</v>
      </c>
      <c r="E171" s="84">
        <f>Masters!G175</f>
        <v>0</v>
      </c>
      <c r="F171" s="84">
        <f>Masters!H175</f>
        <v>0</v>
      </c>
      <c r="G171" s="84">
        <f>Masters!I175</f>
        <v>0</v>
      </c>
      <c r="H171" s="84">
        <f>Masters!J175</f>
        <v>0</v>
      </c>
      <c r="I171" s="84">
        <f>Masters!K175</f>
        <v>0</v>
      </c>
      <c r="J171" s="84">
        <f>Masters!L175</f>
        <v>0</v>
      </c>
      <c r="K171" s="84">
        <f>Masters!M175</f>
        <v>0</v>
      </c>
      <c r="L171" s="84">
        <f>Masters!N175</f>
        <v>0</v>
      </c>
    </row>
    <row r="172" spans="1:12" ht="15.5" x14ac:dyDescent="0.45">
      <c r="A172" s="84">
        <f>Masters!C176</f>
        <v>21103</v>
      </c>
      <c r="B172" s="85" t="str">
        <f>Masters!D176</f>
        <v>Meteorologists</v>
      </c>
      <c r="C172" s="84" t="str">
        <f>Masters!F176</f>
        <v>Meteorologists and climatologists</v>
      </c>
      <c r="D172" s="85" t="str">
        <f>Masters!E176</f>
        <v>IOD</v>
      </c>
      <c r="E172" s="84">
        <f>Masters!G176</f>
        <v>0</v>
      </c>
      <c r="F172" s="84">
        <f>Masters!H176</f>
        <v>0</v>
      </c>
      <c r="G172" s="84">
        <f>Masters!I176</f>
        <v>0</v>
      </c>
      <c r="H172" s="84">
        <f>Masters!J176</f>
        <v>0</v>
      </c>
      <c r="I172" s="84">
        <f>Masters!K176</f>
        <v>0</v>
      </c>
      <c r="J172" s="84">
        <f>Masters!L176</f>
        <v>0</v>
      </c>
      <c r="K172" s="84">
        <f>Masters!M176</f>
        <v>0</v>
      </c>
      <c r="L172" s="84">
        <f>Masters!N176</f>
        <v>0</v>
      </c>
    </row>
    <row r="173" spans="1:12" ht="15.5" x14ac:dyDescent="0.45">
      <c r="A173" s="84">
        <f>Masters!C177</f>
        <v>21110</v>
      </c>
      <c r="B173" s="85" t="str">
        <f>Masters!D177</f>
        <v>Microbiologists and Cell and Molecular Biologists</v>
      </c>
      <c r="C173" s="84" t="str">
        <f>Masters!F177</f>
        <v>Biologists and related scientists</v>
      </c>
      <c r="D173" s="85" t="str">
        <f>Masters!E177</f>
        <v>IOD</v>
      </c>
      <c r="E173" s="84">
        <f>Masters!G177</f>
        <v>0</v>
      </c>
      <c r="F173" s="84">
        <f>Masters!H177</f>
        <v>0</v>
      </c>
      <c r="G173" s="84">
        <f>Masters!I177</f>
        <v>0</v>
      </c>
      <c r="H173" s="84">
        <f>Masters!J177</f>
        <v>0</v>
      </c>
      <c r="I173" s="84">
        <f>Masters!K177</f>
        <v>0</v>
      </c>
      <c r="J173" s="84">
        <f>Masters!L177</f>
        <v>0</v>
      </c>
      <c r="K173" s="84">
        <f>Masters!M177</f>
        <v>0</v>
      </c>
      <c r="L173" s="84">
        <f>Masters!N177</f>
        <v>0</v>
      </c>
    </row>
    <row r="174" spans="1:12" ht="15.5" x14ac:dyDescent="0.45">
      <c r="A174" s="84">
        <f>Masters!C178</f>
        <v>21330</v>
      </c>
      <c r="B174" s="85" t="str">
        <f>Masters!D178</f>
        <v>Mining Engineers</v>
      </c>
      <c r="C174" s="84" t="str">
        <f>Masters!F178</f>
        <v>Mining engineers</v>
      </c>
      <c r="D174" s="85" t="str">
        <f>Masters!E178</f>
        <v>IOD</v>
      </c>
      <c r="E174" s="84">
        <f>Masters!G178</f>
        <v>0</v>
      </c>
      <c r="F174" s="84">
        <f>Masters!H178</f>
        <v>0</v>
      </c>
      <c r="G174" s="84">
        <f>Masters!I178</f>
        <v>0</v>
      </c>
      <c r="H174" s="84">
        <f>Masters!J178</f>
        <v>0</v>
      </c>
      <c r="I174" s="84">
        <f>Masters!K178</f>
        <v>0</v>
      </c>
      <c r="J174" s="84">
        <f>Masters!L178</f>
        <v>0</v>
      </c>
      <c r="K174" s="84">
        <f>Masters!M178</f>
        <v>0</v>
      </c>
      <c r="L174" s="84">
        <f>Masters!N178</f>
        <v>0</v>
      </c>
    </row>
    <row r="175" spans="1:12" ht="15.5" x14ac:dyDescent="0.45">
      <c r="A175" s="84">
        <f>Masters!C179</f>
        <v>31303</v>
      </c>
      <c r="B175" s="85" t="str">
        <f>Masters!D179</f>
        <v>Orthoptists</v>
      </c>
      <c r="C175" s="84" t="str">
        <f>Masters!F179</f>
        <v>Physician assistants, midwives and allied health professionals</v>
      </c>
      <c r="D175" s="85" t="str">
        <f>Masters!E179</f>
        <v>IOD</v>
      </c>
      <c r="E175" s="84">
        <f>Masters!G179</f>
        <v>0</v>
      </c>
      <c r="F175" s="84">
        <f>Masters!H179</f>
        <v>0</v>
      </c>
      <c r="G175" s="84">
        <f>Masters!I179</f>
        <v>0</v>
      </c>
      <c r="H175" s="84">
        <f>Masters!J179</f>
        <v>0</v>
      </c>
      <c r="I175" s="84">
        <f>Masters!K179</f>
        <v>0</v>
      </c>
      <c r="J175" s="84">
        <f>Masters!L179</f>
        <v>0</v>
      </c>
      <c r="K175" s="84">
        <f>Masters!M179</f>
        <v>0</v>
      </c>
      <c r="L175" s="84">
        <f>Masters!N179</f>
        <v>0</v>
      </c>
    </row>
    <row r="176" spans="1:12" ht="15.5" x14ac:dyDescent="0.45">
      <c r="A176" s="84">
        <f>Masters!C180</f>
        <v>21332</v>
      </c>
      <c r="B176" s="85" t="str">
        <f>Masters!D180</f>
        <v>Petroleum Engineers</v>
      </c>
      <c r="C176" s="84" t="str">
        <f>Masters!F180</f>
        <v>Petroleum engineers</v>
      </c>
      <c r="D176" s="85" t="str">
        <f>Masters!E180</f>
        <v>IOD</v>
      </c>
      <c r="E176" s="84">
        <f>Masters!G180</f>
        <v>0</v>
      </c>
      <c r="F176" s="84">
        <f>Masters!H180</f>
        <v>0</v>
      </c>
      <c r="G176" s="84">
        <f>Masters!I180</f>
        <v>0</v>
      </c>
      <c r="H176" s="84">
        <f>Masters!J180</f>
        <v>0</v>
      </c>
      <c r="I176" s="84">
        <f>Masters!K180</f>
        <v>0</v>
      </c>
      <c r="J176" s="84">
        <f>Masters!L180</f>
        <v>0</v>
      </c>
      <c r="K176" s="84">
        <f>Masters!M180</f>
        <v>0</v>
      </c>
      <c r="L176" s="84">
        <f>Masters!N180</f>
        <v>0</v>
      </c>
    </row>
    <row r="177" spans="1:12" ht="15.5" x14ac:dyDescent="0.45">
      <c r="A177" s="84">
        <f>Masters!C181</f>
        <v>21100</v>
      </c>
      <c r="B177" s="85" t="str">
        <f>Masters!D181</f>
        <v>Physicists</v>
      </c>
      <c r="C177" s="84" t="str">
        <f>Masters!F181</f>
        <v>Physicists and astronomers</v>
      </c>
      <c r="D177" s="85" t="str">
        <f>Masters!E181</f>
        <v>IOD</v>
      </c>
      <c r="E177" s="84">
        <f>Masters!G181</f>
        <v>0</v>
      </c>
      <c r="F177" s="84">
        <f>Masters!H181</f>
        <v>0</v>
      </c>
      <c r="G177" s="84">
        <f>Masters!I181</f>
        <v>0</v>
      </c>
      <c r="H177" s="84">
        <f>Masters!J181</f>
        <v>0</v>
      </c>
      <c r="I177" s="84">
        <f>Masters!K181</f>
        <v>0</v>
      </c>
      <c r="J177" s="84">
        <f>Masters!L181</f>
        <v>0</v>
      </c>
      <c r="K177" s="84">
        <f>Masters!M181</f>
        <v>0</v>
      </c>
      <c r="L177" s="84">
        <f>Masters!N181</f>
        <v>0</v>
      </c>
    </row>
    <row r="178" spans="1:12" ht="15.5" x14ac:dyDescent="0.45">
      <c r="A178" s="84">
        <f>Masters!C182</f>
        <v>21109</v>
      </c>
      <c r="B178" s="85" t="str">
        <f>Masters!D182</f>
        <v>Soil Scientists</v>
      </c>
      <c r="C178" s="84" t="str">
        <f>Masters!F182</f>
        <v>Other professional occupations in physical sciences</v>
      </c>
      <c r="D178" s="85" t="str">
        <f>Masters!E182</f>
        <v>IOD</v>
      </c>
      <c r="E178" s="84">
        <f>Masters!G182</f>
        <v>0</v>
      </c>
      <c r="F178" s="84">
        <f>Masters!H182</f>
        <v>0</v>
      </c>
      <c r="G178" s="84">
        <f>Masters!I182</f>
        <v>0</v>
      </c>
      <c r="H178" s="84">
        <f>Masters!J182</f>
        <v>0</v>
      </c>
      <c r="I178" s="84">
        <f>Masters!K182</f>
        <v>0</v>
      </c>
      <c r="J178" s="84">
        <f>Masters!L182</f>
        <v>0</v>
      </c>
      <c r="K178" s="84">
        <f>Masters!M182</f>
        <v>0</v>
      </c>
      <c r="L178" s="84">
        <f>Masters!N182</f>
        <v>0</v>
      </c>
    </row>
    <row r="179" spans="1:12" ht="15.5" x14ac:dyDescent="0.45">
      <c r="A179" s="84">
        <f>Masters!C183</f>
        <v>31100</v>
      </c>
      <c r="B179" s="85" t="str">
        <f>Masters!D183</f>
        <v>Specialists in Laboratory Medicine</v>
      </c>
      <c r="C179" s="84" t="str">
        <f>Masters!F183</f>
        <v>Specialists in clinical and laboratory medicine</v>
      </c>
      <c r="D179" s="85" t="str">
        <f>Masters!E183</f>
        <v>IOD</v>
      </c>
      <c r="E179" s="84">
        <f>Masters!G183</f>
        <v>0</v>
      </c>
      <c r="F179" s="84">
        <f>Masters!H183</f>
        <v>0</v>
      </c>
      <c r="G179" s="84">
        <f>Masters!I183</f>
        <v>0</v>
      </c>
      <c r="H179" s="84">
        <f>Masters!J183</f>
        <v>0</v>
      </c>
      <c r="I179" s="84">
        <f>Masters!K183</f>
        <v>0</v>
      </c>
      <c r="J179" s="84">
        <f>Masters!L183</f>
        <v>0</v>
      </c>
      <c r="K179" s="84">
        <f>Masters!M183</f>
        <v>0</v>
      </c>
      <c r="L179" s="84">
        <f>Masters!N183</f>
        <v>0</v>
      </c>
    </row>
    <row r="180" spans="1:12" ht="15.5" x14ac:dyDescent="0.45">
      <c r="A180" s="84">
        <f>Masters!C184</f>
        <v>31101</v>
      </c>
      <c r="B180" s="85" t="str">
        <f>Masters!D184</f>
        <v>Specialists in Surgery</v>
      </c>
      <c r="C180" s="84" t="str">
        <f>Masters!F184</f>
        <v>Specialists in surgery</v>
      </c>
      <c r="D180" s="85" t="str">
        <f>Masters!E184</f>
        <v>IOD</v>
      </c>
      <c r="E180" s="84">
        <f>Masters!G184</f>
        <v>0</v>
      </c>
      <c r="F180" s="84">
        <f>Masters!H184</f>
        <v>0</v>
      </c>
      <c r="G180" s="84">
        <f>Masters!I184</f>
        <v>0</v>
      </c>
      <c r="H180" s="84">
        <f>Masters!J184</f>
        <v>0</v>
      </c>
      <c r="I180" s="84">
        <f>Masters!K184</f>
        <v>0</v>
      </c>
      <c r="J180" s="84">
        <f>Masters!L184</f>
        <v>0</v>
      </c>
      <c r="K180" s="84">
        <f>Masters!M184</f>
        <v>0</v>
      </c>
      <c r="L180" s="84">
        <f>Masters!N184</f>
        <v>0</v>
      </c>
    </row>
    <row r="181" spans="1:12" ht="15.5" x14ac:dyDescent="0.45">
      <c r="A181" s="84">
        <f>Masters!C185</f>
        <v>52119</v>
      </c>
      <c r="B181" s="85" t="str">
        <f>Masters!D185</f>
        <v>Stunt Co-ordinators and Special Effects Technicians</v>
      </c>
      <c r="C181" s="84" t="str">
        <f>Masters!F185</f>
        <v>Other technical and coordinating occupations in motion pictures, broadcasting and the performing arts</v>
      </c>
      <c r="D181" s="85" t="str">
        <f>Masters!E185</f>
        <v>IOD</v>
      </c>
      <c r="E181" s="84">
        <f>Masters!G185</f>
        <v>0</v>
      </c>
      <c r="F181" s="84">
        <f>Masters!H185</f>
        <v>0</v>
      </c>
      <c r="G181" s="84">
        <f>Masters!I185</f>
        <v>0</v>
      </c>
      <c r="H181" s="84">
        <f>Masters!J185</f>
        <v>0</v>
      </c>
      <c r="I181" s="84">
        <f>Masters!K185</f>
        <v>0</v>
      </c>
      <c r="J181" s="84">
        <f>Masters!L185</f>
        <v>0</v>
      </c>
      <c r="K181" s="84">
        <f>Masters!M185</f>
        <v>0</v>
      </c>
      <c r="L181" s="84">
        <f>Masters!N185</f>
        <v>0</v>
      </c>
    </row>
    <row r="182" spans="1:12" ht="15.5" x14ac:dyDescent="0.45">
      <c r="A182" s="84">
        <f>Masters!C186</f>
        <v>21399</v>
      </c>
      <c r="B182" s="85" t="str">
        <f>Masters!D186</f>
        <v>Textile Engineers</v>
      </c>
      <c r="C182" s="84" t="str">
        <f>Masters!F186</f>
        <v>Other professional engineers</v>
      </c>
      <c r="D182" s="85" t="str">
        <f>Masters!E186</f>
        <v>IOD</v>
      </c>
      <c r="E182" s="84">
        <f>Masters!G186</f>
        <v>0</v>
      </c>
      <c r="F182" s="84">
        <f>Masters!H186</f>
        <v>0</v>
      </c>
      <c r="G182" s="84">
        <f>Masters!I186</f>
        <v>0</v>
      </c>
      <c r="H182" s="84">
        <f>Masters!J186</f>
        <v>0</v>
      </c>
      <c r="I182" s="84">
        <f>Masters!K186</f>
        <v>0</v>
      </c>
      <c r="J182" s="84">
        <f>Masters!L186</f>
        <v>0</v>
      </c>
      <c r="K182" s="84">
        <f>Masters!M186</f>
        <v>0</v>
      </c>
      <c r="L182" s="84">
        <f>Masters!N186</f>
        <v>0</v>
      </c>
    </row>
    <row r="183" spans="1:12" ht="15.5" x14ac:dyDescent="0.45">
      <c r="A183" s="84">
        <f>Masters!C187</f>
        <v>72101</v>
      </c>
      <c r="B183" s="85" t="str">
        <f>Masters!D187</f>
        <v>Metal Patternmakers</v>
      </c>
      <c r="C183" s="84" t="str">
        <f>Masters!F187</f>
        <v>Tool and die makers</v>
      </c>
      <c r="D183" s="85" t="str">
        <f>Masters!E187</f>
        <v>OIM</v>
      </c>
      <c r="E183" s="84">
        <f>Masters!G187</f>
        <v>0</v>
      </c>
      <c r="F183" s="84">
        <f>Masters!H187</f>
        <v>0</v>
      </c>
      <c r="G183" s="84">
        <f>Masters!I187</f>
        <v>0</v>
      </c>
      <c r="H183" s="84">
        <f>Masters!J187</f>
        <v>0</v>
      </c>
      <c r="I183" s="84">
        <f>Masters!K187</f>
        <v>0</v>
      </c>
      <c r="J183" s="84">
        <f>Masters!L187</f>
        <v>0</v>
      </c>
      <c r="K183" s="84">
        <f>Masters!M187</f>
        <v>0</v>
      </c>
      <c r="L183" s="84">
        <f>Masters!N187</f>
        <v>0</v>
      </c>
    </row>
    <row r="184" spans="1:12" ht="15.5" x14ac:dyDescent="0.45">
      <c r="A184" s="84">
        <f>Masters!C188</f>
        <v>64200</v>
      </c>
      <c r="B184" s="85" t="str">
        <f>Masters!D188</f>
        <v>Milliners</v>
      </c>
      <c r="C184" s="84" t="str">
        <f>Masters!F188</f>
        <v>Tailors, dressmakers, furriers and milliners</v>
      </c>
      <c r="D184" s="85" t="str">
        <f>Masters!E188</f>
        <v>OIM</v>
      </c>
      <c r="E184" s="84">
        <f>Masters!G188</f>
        <v>0</v>
      </c>
      <c r="F184" s="84">
        <f>Masters!H188</f>
        <v>0</v>
      </c>
      <c r="G184" s="84">
        <f>Masters!I188</f>
        <v>0</v>
      </c>
      <c r="H184" s="84">
        <f>Masters!J188</f>
        <v>0</v>
      </c>
      <c r="I184" s="84">
        <f>Masters!K188</f>
        <v>0</v>
      </c>
      <c r="J184" s="84">
        <f>Masters!L188</f>
        <v>0</v>
      </c>
      <c r="K184" s="84">
        <f>Masters!M188</f>
        <v>0</v>
      </c>
      <c r="L184" s="84">
        <f>Masters!N188</f>
        <v>0</v>
      </c>
    </row>
    <row r="185" spans="1:12" ht="15.5" x14ac:dyDescent="0.45">
      <c r="A185" s="84">
        <f>Masters!C189</f>
        <v>22230</v>
      </c>
      <c r="B185" s="85" t="str">
        <f>Masters!D189</f>
        <v>Nondestructive Testers and Inspectors</v>
      </c>
      <c r="C185" s="84" t="str">
        <f>Masters!F189</f>
        <v>Non-destructive testers and inspectors</v>
      </c>
      <c r="D185" s="85" t="str">
        <f>Masters!E189</f>
        <v>OIM</v>
      </c>
      <c r="E185" s="84">
        <f>Masters!G189</f>
        <v>0</v>
      </c>
      <c r="F185" s="84">
        <f>Masters!H189</f>
        <v>0</v>
      </c>
      <c r="G185" s="84">
        <f>Masters!I189</f>
        <v>0</v>
      </c>
      <c r="H185" s="84">
        <f>Masters!J189</f>
        <v>0</v>
      </c>
      <c r="I185" s="84">
        <f>Masters!K189</f>
        <v>0</v>
      </c>
      <c r="J185" s="84">
        <f>Masters!L189</f>
        <v>0</v>
      </c>
      <c r="K185" s="84">
        <f>Masters!M189</f>
        <v>0</v>
      </c>
      <c r="L185" s="84">
        <f>Masters!N189</f>
        <v>0</v>
      </c>
    </row>
    <row r="186" spans="1:12" ht="15.5" x14ac:dyDescent="0.45">
      <c r="A186" s="84">
        <f>Masters!C190</f>
        <v>32129</v>
      </c>
      <c r="B186" s="85" t="str">
        <f>Masters!D190</f>
        <v>Ocularists</v>
      </c>
      <c r="C186" s="84" t="str">
        <f>Masters!F190</f>
        <v>Other medical technologists and technicians</v>
      </c>
      <c r="D186" s="85" t="str">
        <f>Masters!E190</f>
        <v>OIM</v>
      </c>
      <c r="E186" s="84">
        <f>Masters!G190</f>
        <v>0</v>
      </c>
      <c r="F186" s="84">
        <f>Masters!H190</f>
        <v>0</v>
      </c>
      <c r="G186" s="84">
        <f>Masters!I190</f>
        <v>0</v>
      </c>
      <c r="H186" s="84">
        <f>Masters!J190</f>
        <v>0</v>
      </c>
      <c r="I186" s="84">
        <f>Masters!K190</f>
        <v>0</v>
      </c>
      <c r="J186" s="84">
        <f>Masters!L190</f>
        <v>0</v>
      </c>
      <c r="K186" s="84">
        <f>Masters!M190</f>
        <v>0</v>
      </c>
      <c r="L186" s="84">
        <f>Masters!N190</f>
        <v>0</v>
      </c>
    </row>
    <row r="187" spans="1:12" ht="15.5" x14ac:dyDescent="0.45">
      <c r="A187" s="84">
        <f>Masters!C191</f>
        <v>72420</v>
      </c>
      <c r="B187" s="85" t="str">
        <f>Masters!D191</f>
        <v>Oil and Solid Fuel Heating Mechanics</v>
      </c>
      <c r="C187" s="84" t="str">
        <f>Masters!F191</f>
        <v>Oil and solid fuel heating mechanics</v>
      </c>
      <c r="D187" s="85" t="str">
        <f>Masters!E191</f>
        <v>OIM</v>
      </c>
      <c r="E187" s="84">
        <f>Masters!G191</f>
        <v>0</v>
      </c>
      <c r="F187" s="84">
        <f>Masters!H191</f>
        <v>0</v>
      </c>
      <c r="G187" s="84">
        <f>Masters!I191</f>
        <v>0</v>
      </c>
      <c r="H187" s="84">
        <f>Masters!J191</f>
        <v>0</v>
      </c>
      <c r="I187" s="84">
        <f>Masters!K191</f>
        <v>0</v>
      </c>
      <c r="J187" s="84">
        <f>Masters!L191</f>
        <v>0</v>
      </c>
      <c r="K187" s="84">
        <f>Masters!M191</f>
        <v>0</v>
      </c>
      <c r="L187" s="84">
        <f>Masters!N191</f>
        <v>0</v>
      </c>
    </row>
    <row r="188" spans="1:12" ht="15.5" x14ac:dyDescent="0.45">
      <c r="A188" s="84">
        <f>Masters!C192</f>
        <v>32129</v>
      </c>
      <c r="B188" s="85" t="str">
        <f>Masters!D192</f>
        <v>Prosthetic and Orthotic Technicians</v>
      </c>
      <c r="C188" s="84" t="str">
        <f>Masters!F192</f>
        <v>Other medical technologists and technicians</v>
      </c>
      <c r="D188" s="85" t="str">
        <f>Masters!E192</f>
        <v>OIM</v>
      </c>
      <c r="E188" s="84">
        <f>Masters!G192</f>
        <v>0</v>
      </c>
      <c r="F188" s="84">
        <f>Masters!H192</f>
        <v>0</v>
      </c>
      <c r="G188" s="84">
        <f>Masters!I192</f>
        <v>0</v>
      </c>
      <c r="H188" s="84">
        <f>Masters!J192</f>
        <v>0</v>
      </c>
      <c r="I188" s="84">
        <f>Masters!K192</f>
        <v>0</v>
      </c>
      <c r="J188" s="84">
        <f>Masters!L192</f>
        <v>0</v>
      </c>
      <c r="K188" s="84">
        <f>Masters!M192</f>
        <v>0</v>
      </c>
      <c r="L188" s="84">
        <f>Masters!N192</f>
        <v>0</v>
      </c>
    </row>
    <row r="189" spans="1:12" ht="15.5" x14ac:dyDescent="0.45">
      <c r="A189" s="84">
        <f>Masters!C193</f>
        <v>72423</v>
      </c>
      <c r="B189" s="85" t="str">
        <f>Masters!D193</f>
        <v>Recreation Vehicle Technicians</v>
      </c>
      <c r="C189" s="84" t="str">
        <f>Masters!F193</f>
        <v>Motorcycle, all-terrain vehicle and other related mechanics</v>
      </c>
      <c r="D189" s="85" t="str">
        <f>Masters!E193</f>
        <v>OIM</v>
      </c>
      <c r="E189" s="84">
        <f>Masters!G193</f>
        <v>0</v>
      </c>
      <c r="F189" s="84">
        <f>Masters!H193</f>
        <v>0</v>
      </c>
      <c r="G189" s="84">
        <f>Masters!I193</f>
        <v>0</v>
      </c>
      <c r="H189" s="84">
        <f>Masters!J193</f>
        <v>0</v>
      </c>
      <c r="I189" s="84">
        <f>Masters!K193</f>
        <v>0</v>
      </c>
      <c r="J189" s="84">
        <f>Masters!L193</f>
        <v>0</v>
      </c>
      <c r="K189" s="84">
        <f>Masters!M193</f>
        <v>0</v>
      </c>
      <c r="L189" s="84">
        <f>Masters!N193</f>
        <v>0</v>
      </c>
    </row>
    <row r="190" spans="1:12" ht="15.5" x14ac:dyDescent="0.45">
      <c r="A190" s="84">
        <f>Masters!C194</f>
        <v>63220</v>
      </c>
      <c r="B190" s="85" t="str">
        <f>Masters!D194</f>
        <v>Shoemakers</v>
      </c>
      <c r="C190" s="84" t="str">
        <f>Masters!F194</f>
        <v>Shoe repairers and shoemakers</v>
      </c>
      <c r="D190" s="85" t="str">
        <f>Masters!E194</f>
        <v>OIM</v>
      </c>
      <c r="E190" s="84">
        <f>Masters!G194</f>
        <v>0</v>
      </c>
      <c r="F190" s="84">
        <f>Masters!H194</f>
        <v>0</v>
      </c>
      <c r="G190" s="84">
        <f>Masters!I194</f>
        <v>0</v>
      </c>
      <c r="H190" s="84">
        <f>Masters!J194</f>
        <v>0</v>
      </c>
      <c r="I190" s="84">
        <f>Masters!K194</f>
        <v>0</v>
      </c>
      <c r="J190" s="84">
        <f>Masters!L194</f>
        <v>0</v>
      </c>
      <c r="K190" s="84">
        <f>Masters!M194</f>
        <v>0</v>
      </c>
      <c r="L190" s="84">
        <f>Masters!N194</f>
        <v>0</v>
      </c>
    </row>
    <row r="191" spans="1:12" ht="15.5" x14ac:dyDescent="0.45">
      <c r="A191" s="84">
        <f>Masters!C195</f>
        <v>64200</v>
      </c>
      <c r="B191" s="85" t="str">
        <f>Masters!D195</f>
        <v>Tailors</v>
      </c>
      <c r="C191" s="84" t="str">
        <f>Masters!F195</f>
        <v>Tailors, dressmakers, furriers and milliners</v>
      </c>
      <c r="D191" s="85" t="str">
        <f>Masters!E195</f>
        <v>OIM</v>
      </c>
      <c r="E191" s="84">
        <f>Masters!G195</f>
        <v>0</v>
      </c>
      <c r="F191" s="84">
        <f>Masters!H195</f>
        <v>0</v>
      </c>
      <c r="G191" s="84">
        <f>Masters!I195</f>
        <v>0</v>
      </c>
      <c r="H191" s="84">
        <f>Masters!J195</f>
        <v>0</v>
      </c>
      <c r="I191" s="84">
        <f>Masters!K195</f>
        <v>0</v>
      </c>
      <c r="J191" s="84">
        <f>Masters!L195</f>
        <v>0</v>
      </c>
      <c r="K191" s="84">
        <f>Masters!M195</f>
        <v>0</v>
      </c>
      <c r="L191" s="84">
        <f>Masters!N195</f>
        <v>0</v>
      </c>
    </row>
    <row r="192" spans="1:12" ht="15.5" x14ac:dyDescent="0.45">
      <c r="A192" s="84">
        <f>Masters!C196</f>
        <v>72101</v>
      </c>
      <c r="B192" s="85" t="str">
        <f>Masters!D196</f>
        <v>Tool and Die Makers</v>
      </c>
      <c r="C192" s="84" t="str">
        <f>Masters!F196</f>
        <v>Tool and die makers</v>
      </c>
      <c r="D192" s="85" t="str">
        <f>Masters!E196</f>
        <v>OIM</v>
      </c>
      <c r="E192" s="84">
        <f>Masters!G196</f>
        <v>0</v>
      </c>
      <c r="F192" s="84">
        <f>Masters!H196</f>
        <v>0</v>
      </c>
      <c r="G192" s="84">
        <f>Masters!I196</f>
        <v>0</v>
      </c>
      <c r="H192" s="84">
        <f>Masters!J196</f>
        <v>0</v>
      </c>
      <c r="I192" s="84">
        <f>Masters!K196</f>
        <v>0</v>
      </c>
      <c r="J192" s="84">
        <f>Masters!L196</f>
        <v>0</v>
      </c>
      <c r="K192" s="84">
        <f>Masters!M196</f>
        <v>0</v>
      </c>
      <c r="L192" s="84">
        <f>Masters!N196</f>
        <v>0</v>
      </c>
    </row>
    <row r="193" spans="1:12" ht="15.5" x14ac:dyDescent="0.45">
      <c r="A193" s="84">
        <f>Masters!C197</f>
        <v>72410</v>
      </c>
      <c r="B193" s="85" t="str">
        <f>Masters!D197</f>
        <v>Transport Truck and Trailer Mechanics</v>
      </c>
      <c r="C193" s="84" t="str">
        <f>Masters!F197</f>
        <v>Automotive service technicians, truck and bus mechanics and mechanical repairers</v>
      </c>
      <c r="D193" s="85" t="str">
        <f>Masters!E197</f>
        <v>OIM</v>
      </c>
      <c r="E193" s="84">
        <f>Masters!G197</f>
        <v>0</v>
      </c>
      <c r="F193" s="84">
        <f>Masters!H197</f>
        <v>0</v>
      </c>
      <c r="G193" s="84">
        <f>Masters!I197</f>
        <v>0</v>
      </c>
      <c r="H193" s="84">
        <f>Masters!J197</f>
        <v>0</v>
      </c>
      <c r="I193" s="84">
        <f>Masters!K197</f>
        <v>0</v>
      </c>
      <c r="J193" s="84">
        <f>Masters!L197</f>
        <v>0</v>
      </c>
      <c r="K193" s="84">
        <f>Masters!M197</f>
        <v>0</v>
      </c>
      <c r="L193" s="84">
        <f>Masters!N197</f>
        <v>0</v>
      </c>
    </row>
    <row r="194" spans="1:12" ht="15.5" x14ac:dyDescent="0.45">
      <c r="A194" s="84">
        <f>Masters!C198</f>
        <v>83100</v>
      </c>
      <c r="B194" s="85" t="str">
        <f>Masters!D198</f>
        <v>Underground Production and Development Miners</v>
      </c>
      <c r="C194" s="84" t="str">
        <f>Masters!F198</f>
        <v>Underground production and development miners</v>
      </c>
      <c r="D194" s="85" t="str">
        <f>Masters!E198</f>
        <v>OIM</v>
      </c>
      <c r="E194" s="84">
        <f>Masters!G198</f>
        <v>0</v>
      </c>
      <c r="F194" s="84">
        <f>Masters!H198</f>
        <v>0</v>
      </c>
      <c r="G194" s="84">
        <f>Masters!I198</f>
        <v>0</v>
      </c>
      <c r="H194" s="84">
        <f>Masters!J198</f>
        <v>0</v>
      </c>
      <c r="I194" s="84">
        <f>Masters!K198</f>
        <v>0</v>
      </c>
      <c r="J194" s="84">
        <f>Masters!L198</f>
        <v>0</v>
      </c>
      <c r="K194" s="84">
        <f>Masters!M198</f>
        <v>0</v>
      </c>
      <c r="L194" s="84">
        <f>Masters!N198</f>
        <v>0</v>
      </c>
    </row>
    <row r="195" spans="1:12" ht="15.5" x14ac:dyDescent="0.45">
      <c r="A195" s="84">
        <f>Masters!C199</f>
        <v>92101</v>
      </c>
      <c r="B195" s="85" t="str">
        <f>Masters!D199</f>
        <v>Waste Plant Operators</v>
      </c>
      <c r="C195" s="84" t="str">
        <f>Masters!F199</f>
        <v>Water and waste treatment plant operators</v>
      </c>
      <c r="D195" s="85" t="str">
        <f>Masters!E199</f>
        <v>OIM</v>
      </c>
      <c r="E195" s="84">
        <f>Masters!G199</f>
        <v>0</v>
      </c>
      <c r="F195" s="84">
        <f>Masters!H199</f>
        <v>0</v>
      </c>
      <c r="G195" s="84">
        <f>Masters!I199</f>
        <v>0</v>
      </c>
      <c r="H195" s="84">
        <f>Masters!J199</f>
        <v>0</v>
      </c>
      <c r="I195" s="84">
        <f>Masters!K199</f>
        <v>0</v>
      </c>
      <c r="J195" s="84">
        <f>Masters!L199</f>
        <v>0</v>
      </c>
      <c r="K195" s="84">
        <f>Masters!M199</f>
        <v>0</v>
      </c>
      <c r="L195" s="84">
        <f>Masters!N199</f>
        <v>0</v>
      </c>
    </row>
    <row r="196" spans="1:12" ht="15.5" x14ac:dyDescent="0.45">
      <c r="A196" s="84">
        <f>Masters!C200</f>
        <v>62202</v>
      </c>
      <c r="B196" s="85" t="str">
        <f>Masters!D200</f>
        <v>Watch Repairers</v>
      </c>
      <c r="C196" s="84" t="str">
        <f>Masters!F200</f>
        <v>Jewellers, jewellery and watch repairers and related occupations</v>
      </c>
      <c r="D196" s="85" t="str">
        <f>Masters!E200</f>
        <v>OIM</v>
      </c>
      <c r="E196" s="84">
        <f>Masters!G200</f>
        <v>0</v>
      </c>
      <c r="F196" s="84">
        <f>Masters!H200</f>
        <v>0</v>
      </c>
      <c r="G196" s="84">
        <f>Masters!I200</f>
        <v>0</v>
      </c>
      <c r="H196" s="84">
        <f>Masters!J200</f>
        <v>0</v>
      </c>
      <c r="I196" s="84">
        <f>Masters!K200</f>
        <v>0</v>
      </c>
      <c r="J196" s="84">
        <f>Masters!L200</f>
        <v>0</v>
      </c>
      <c r="K196" s="84">
        <f>Masters!M200</f>
        <v>0</v>
      </c>
      <c r="L196" s="84">
        <f>Masters!N200</f>
        <v>0</v>
      </c>
    </row>
    <row r="197" spans="1:12" ht="15.5" x14ac:dyDescent="0.45">
      <c r="A197" s="84">
        <f>Masters!C201</f>
        <v>92101</v>
      </c>
      <c r="B197" s="85" t="str">
        <f>Masters!D201</f>
        <v>Water Plant Operators</v>
      </c>
      <c r="C197" s="84" t="str">
        <f>Masters!F201</f>
        <v>Water and waste treatment plant operators</v>
      </c>
      <c r="D197" s="85" t="str">
        <f>Masters!E201</f>
        <v>OIM</v>
      </c>
      <c r="E197" s="84">
        <f>Masters!G201</f>
        <v>0</v>
      </c>
      <c r="F197" s="84">
        <f>Masters!H201</f>
        <v>0</v>
      </c>
      <c r="G197" s="84">
        <f>Masters!I201</f>
        <v>0</v>
      </c>
      <c r="H197" s="84">
        <f>Masters!J201</f>
        <v>0</v>
      </c>
      <c r="I197" s="84">
        <f>Masters!K201</f>
        <v>0</v>
      </c>
      <c r="J197" s="84">
        <f>Masters!L201</f>
        <v>0</v>
      </c>
      <c r="K197" s="84">
        <f>Masters!M201</f>
        <v>0</v>
      </c>
      <c r="L197" s="84">
        <f>Masters!N201</f>
        <v>0</v>
      </c>
    </row>
    <row r="198" spans="1:12" ht="15.5" x14ac:dyDescent="0.45">
      <c r="A198" s="84">
        <f>Masters!C202</f>
        <v>72204</v>
      </c>
      <c r="B198" s="85" t="str">
        <f>Masters!D202</f>
        <v>Cable Television Maintenance Technicians</v>
      </c>
      <c r="C198" s="84" t="str">
        <f>Masters!F202</f>
        <v>Telecommunications line and cable installers and repairers</v>
      </c>
      <c r="D198" s="85" t="str">
        <f>Masters!E202</f>
        <v>Oim</v>
      </c>
      <c r="E198" s="84">
        <f>Masters!G202</f>
        <v>0</v>
      </c>
      <c r="F198" s="84">
        <f>Masters!H202</f>
        <v>0</v>
      </c>
      <c r="G198" s="84">
        <f>Masters!I202</f>
        <v>0</v>
      </c>
      <c r="H198" s="84">
        <f>Masters!J202</f>
        <v>0</v>
      </c>
      <c r="I198" s="84">
        <f>Masters!K202</f>
        <v>0</v>
      </c>
      <c r="J198" s="84">
        <f>Masters!L202</f>
        <v>0</v>
      </c>
      <c r="K198" s="84">
        <f>Masters!M202</f>
        <v>0</v>
      </c>
      <c r="L198" s="84">
        <f>Masters!N202</f>
        <v>0</v>
      </c>
    </row>
    <row r="199" spans="1:12" ht="15.5" x14ac:dyDescent="0.45">
      <c r="A199" s="84">
        <f>Masters!C203</f>
        <v>72203</v>
      </c>
      <c r="B199" s="85" t="str">
        <f>Masters!D203</f>
        <v>Electrical Power Line and Cable Workers</v>
      </c>
      <c r="C199" s="84" t="str">
        <f>Masters!F203</f>
        <v>Electrical power line and cable workers</v>
      </c>
      <c r="D199" s="85" t="str">
        <f>Masters!E203</f>
        <v>Oim</v>
      </c>
      <c r="E199" s="84">
        <f>Masters!G203</f>
        <v>0</v>
      </c>
      <c r="F199" s="84">
        <f>Masters!H203</f>
        <v>0</v>
      </c>
      <c r="G199" s="84">
        <f>Masters!I203</f>
        <v>0</v>
      </c>
      <c r="H199" s="84">
        <f>Masters!J203</f>
        <v>0</v>
      </c>
      <c r="I199" s="84">
        <f>Masters!K203</f>
        <v>0</v>
      </c>
      <c r="J199" s="84">
        <f>Masters!L203</f>
        <v>0</v>
      </c>
      <c r="K199" s="84">
        <f>Masters!M203</f>
        <v>0</v>
      </c>
      <c r="L199" s="84">
        <f>Masters!N203</f>
        <v>0</v>
      </c>
    </row>
    <row r="200" spans="1:12" ht="15.5" x14ac:dyDescent="0.45">
      <c r="A200" s="84">
        <f>Masters!C204</f>
        <v>72200</v>
      </c>
      <c r="B200" s="85" t="str">
        <f>Masters!D204</f>
        <v>Electricians (Except Industrial and Power System)</v>
      </c>
      <c r="C200" s="84" t="str">
        <f>Masters!F204</f>
        <v>Electricians (except industrial and power system)</v>
      </c>
      <c r="D200" s="85" t="str">
        <f>Masters!E204</f>
        <v>Oim</v>
      </c>
      <c r="E200" s="84">
        <f>Masters!G204</f>
        <v>0</v>
      </c>
      <c r="F200" s="84">
        <f>Masters!H204</f>
        <v>0</v>
      </c>
      <c r="G200" s="84">
        <f>Masters!I204</f>
        <v>0</v>
      </c>
      <c r="H200" s="84">
        <f>Masters!J204</f>
        <v>0</v>
      </c>
      <c r="I200" s="84">
        <f>Masters!K204</f>
        <v>0</v>
      </c>
      <c r="J200" s="84">
        <f>Masters!L204</f>
        <v>0</v>
      </c>
      <c r="K200" s="84">
        <f>Masters!M204</f>
        <v>0</v>
      </c>
      <c r="L200" s="84">
        <f>Masters!N204</f>
        <v>0</v>
      </c>
    </row>
    <row r="201" spans="1:12" ht="15.5" x14ac:dyDescent="0.45">
      <c r="A201" s="84">
        <f>Masters!C205</f>
        <v>72201</v>
      </c>
      <c r="B201" s="85" t="str">
        <f>Masters!D205</f>
        <v>Industrial Electricians</v>
      </c>
      <c r="C201" s="84" t="str">
        <f>Masters!F205</f>
        <v>Industrial electricians</v>
      </c>
      <c r="D201" s="85" t="str">
        <f>Masters!E205</f>
        <v>Oim</v>
      </c>
      <c r="E201" s="84">
        <f>Masters!G205</f>
        <v>0</v>
      </c>
      <c r="F201" s="84">
        <f>Masters!H205</f>
        <v>0</v>
      </c>
      <c r="G201" s="84">
        <f>Masters!I205</f>
        <v>0</v>
      </c>
      <c r="H201" s="84">
        <f>Masters!J205</f>
        <v>0</v>
      </c>
      <c r="I201" s="84">
        <f>Masters!K205</f>
        <v>0</v>
      </c>
      <c r="J201" s="84">
        <f>Masters!L205</f>
        <v>0</v>
      </c>
      <c r="K201" s="84">
        <f>Masters!M205</f>
        <v>0</v>
      </c>
      <c r="L201" s="84">
        <f>Masters!N205</f>
        <v>0</v>
      </c>
    </row>
    <row r="202" spans="1:12" ht="15.5" x14ac:dyDescent="0.45">
      <c r="A202" s="84">
        <f>Masters!C206</f>
        <v>72300</v>
      </c>
      <c r="B202" s="85" t="str">
        <f>Masters!D206</f>
        <v>Plumbers</v>
      </c>
      <c r="C202" s="84" t="str">
        <f>Masters!F206</f>
        <v>Plumbers</v>
      </c>
      <c r="D202" s="85" t="str">
        <f>Masters!E206</f>
        <v>Oim</v>
      </c>
      <c r="E202" s="84">
        <f>Masters!G206</f>
        <v>0</v>
      </c>
      <c r="F202" s="84">
        <f>Masters!H206</f>
        <v>0</v>
      </c>
      <c r="G202" s="84">
        <f>Masters!I206</f>
        <v>0</v>
      </c>
      <c r="H202" s="84">
        <f>Masters!J206</f>
        <v>0</v>
      </c>
      <c r="I202" s="84">
        <f>Masters!K206</f>
        <v>0</v>
      </c>
      <c r="J202" s="84">
        <f>Masters!L206</f>
        <v>0</v>
      </c>
      <c r="K202" s="84">
        <f>Masters!M206</f>
        <v>0</v>
      </c>
      <c r="L202" s="84">
        <f>Masters!N206</f>
        <v>0</v>
      </c>
    </row>
    <row r="203" spans="1:12" ht="15.5" x14ac:dyDescent="0.45">
      <c r="A203" s="84">
        <f>Masters!C207</f>
        <v>72202</v>
      </c>
      <c r="B203" s="85" t="str">
        <f>Masters!D207</f>
        <v>Power System Electricians</v>
      </c>
      <c r="C203" s="84" t="str">
        <f>Masters!F207</f>
        <v>Power system electricians</v>
      </c>
      <c r="D203" s="85" t="str">
        <f>Masters!E207</f>
        <v>Oim</v>
      </c>
      <c r="E203" s="84">
        <f>Masters!G207</f>
        <v>0</v>
      </c>
      <c r="F203" s="84">
        <f>Masters!H207</f>
        <v>0</v>
      </c>
      <c r="G203" s="84">
        <f>Masters!I207</f>
        <v>0</v>
      </c>
      <c r="H203" s="84">
        <f>Masters!J207</f>
        <v>0</v>
      </c>
      <c r="I203" s="84">
        <f>Masters!K207</f>
        <v>0</v>
      </c>
      <c r="J203" s="84">
        <f>Masters!L207</f>
        <v>0</v>
      </c>
      <c r="K203" s="84">
        <f>Masters!M207</f>
        <v>0</v>
      </c>
      <c r="L203" s="84">
        <f>Masters!N207</f>
        <v>0</v>
      </c>
    </row>
    <row r="204" spans="1:12" ht="15.5" x14ac:dyDescent="0.45">
      <c r="A204" s="84">
        <f>Masters!C208</f>
        <v>72301</v>
      </c>
      <c r="B204" s="85" t="str">
        <f>Masters!D208</f>
        <v>Sprinkler System Installers</v>
      </c>
      <c r="C204" s="84" t="str">
        <f>Masters!F208</f>
        <v>Steamfitters, pipefitters and sprinkler system installers</v>
      </c>
      <c r="D204" s="85" t="str">
        <f>Masters!E208</f>
        <v>Oim</v>
      </c>
      <c r="E204" s="84">
        <f>Masters!G208</f>
        <v>0</v>
      </c>
      <c r="F204" s="84">
        <f>Masters!H208</f>
        <v>0</v>
      </c>
      <c r="G204" s="84">
        <f>Masters!I208</f>
        <v>0</v>
      </c>
      <c r="H204" s="84">
        <f>Masters!J208</f>
        <v>0</v>
      </c>
      <c r="I204" s="84">
        <f>Masters!K208</f>
        <v>0</v>
      </c>
      <c r="J204" s="84">
        <f>Masters!L208</f>
        <v>0</v>
      </c>
      <c r="K204" s="84">
        <f>Masters!M208</f>
        <v>0</v>
      </c>
      <c r="L204" s="84">
        <f>Masters!N208</f>
        <v>0</v>
      </c>
    </row>
    <row r="205" spans="1:12" ht="15.5" x14ac:dyDescent="0.45">
      <c r="A205" s="84">
        <f>Masters!C209</f>
        <v>92100</v>
      </c>
      <c r="B205" s="85" t="str">
        <f>Masters!D209</f>
        <v>Stationary Engineers and Auxiliary Equipment Operators</v>
      </c>
      <c r="C205" s="84" t="str">
        <f>Masters!F209</f>
        <v>Power engineers and power systems operators</v>
      </c>
      <c r="D205" s="85" t="str">
        <f>Masters!E209</f>
        <v>Oim</v>
      </c>
      <c r="E205" s="84">
        <f>Masters!G209</f>
        <v>0</v>
      </c>
      <c r="F205" s="84">
        <f>Masters!H209</f>
        <v>0</v>
      </c>
      <c r="G205" s="84">
        <f>Masters!I209</f>
        <v>0</v>
      </c>
      <c r="H205" s="84">
        <f>Masters!J209</f>
        <v>0</v>
      </c>
      <c r="I205" s="84">
        <f>Masters!K209</f>
        <v>0</v>
      </c>
      <c r="J205" s="84">
        <f>Masters!L209</f>
        <v>0</v>
      </c>
      <c r="K205" s="84">
        <f>Masters!M209</f>
        <v>0</v>
      </c>
      <c r="L205" s="84">
        <f>Masters!N209</f>
        <v>0</v>
      </c>
    </row>
    <row r="206" spans="1:12" ht="15.5" x14ac:dyDescent="0.45">
      <c r="A206" s="84">
        <f>Masters!C210</f>
        <v>72301</v>
      </c>
      <c r="B206" s="85" t="str">
        <f>Masters!D210</f>
        <v>Steamfitters and Pipefitters</v>
      </c>
      <c r="C206" s="84" t="str">
        <f>Masters!F210</f>
        <v>Steamfitters, pipefitters and sprinkler system installers</v>
      </c>
      <c r="D206" s="85" t="str">
        <f>Masters!E210</f>
        <v>Oim</v>
      </c>
      <c r="E206" s="84">
        <f>Masters!G210</f>
        <v>0</v>
      </c>
      <c r="F206" s="84">
        <f>Masters!H210</f>
        <v>0</v>
      </c>
      <c r="G206" s="84">
        <f>Masters!I210</f>
        <v>0</v>
      </c>
      <c r="H206" s="84">
        <f>Masters!J210</f>
        <v>0</v>
      </c>
      <c r="I206" s="84">
        <f>Masters!K210</f>
        <v>0</v>
      </c>
      <c r="J206" s="84">
        <f>Masters!L210</f>
        <v>0</v>
      </c>
      <c r="K206" s="84">
        <f>Masters!M210</f>
        <v>0</v>
      </c>
      <c r="L206" s="84">
        <f>Masters!N210</f>
        <v>0</v>
      </c>
    </row>
    <row r="207" spans="1:12" ht="15.5" x14ac:dyDescent="0.45">
      <c r="A207" s="84">
        <f>Masters!C211</f>
        <v>72205</v>
      </c>
      <c r="B207" s="85" t="str">
        <f>Masters!D211</f>
        <v>Switch Network Installers and Repairers</v>
      </c>
      <c r="C207" s="84" t="str">
        <f>Masters!F211</f>
        <v>Telecommunications equipment installation and cable television service technicians</v>
      </c>
      <c r="D207" s="85" t="str">
        <f>Masters!E211</f>
        <v>Oim</v>
      </c>
      <c r="E207" s="84">
        <f>Masters!G211</f>
        <v>0</v>
      </c>
      <c r="F207" s="84">
        <f>Masters!H211</f>
        <v>0</v>
      </c>
      <c r="G207" s="84">
        <f>Masters!I211</f>
        <v>0</v>
      </c>
      <c r="H207" s="84">
        <f>Masters!J211</f>
        <v>0</v>
      </c>
      <c r="I207" s="84">
        <f>Masters!K211</f>
        <v>0</v>
      </c>
      <c r="J207" s="84">
        <f>Masters!L211</f>
        <v>0</v>
      </c>
      <c r="K207" s="84">
        <f>Masters!M211</f>
        <v>0</v>
      </c>
      <c r="L207" s="84">
        <f>Masters!N211</f>
        <v>0</v>
      </c>
    </row>
    <row r="208" spans="1:12" ht="15.5" x14ac:dyDescent="0.45">
      <c r="A208" s="84">
        <f>Masters!C212</f>
        <v>72205</v>
      </c>
      <c r="B208" s="85" t="str">
        <f>Masters!D212</f>
        <v>Telecommunications Equipment Technicians</v>
      </c>
      <c r="C208" s="84" t="str">
        <f>Masters!F212</f>
        <v>Telecommunications equipment installation and cable television service technicians</v>
      </c>
      <c r="D208" s="85" t="str">
        <f>Masters!E212</f>
        <v>Oim</v>
      </c>
      <c r="E208" s="84">
        <f>Masters!G212</f>
        <v>0</v>
      </c>
      <c r="F208" s="84">
        <f>Masters!H212</f>
        <v>0</v>
      </c>
      <c r="G208" s="84">
        <f>Masters!I212</f>
        <v>0</v>
      </c>
      <c r="H208" s="84">
        <f>Masters!J212</f>
        <v>0</v>
      </c>
      <c r="I208" s="84">
        <f>Masters!K212</f>
        <v>0</v>
      </c>
      <c r="J208" s="84">
        <f>Masters!L212</f>
        <v>0</v>
      </c>
      <c r="K208" s="84">
        <f>Masters!M212</f>
        <v>0</v>
      </c>
      <c r="L208" s="84">
        <f>Masters!N212</f>
        <v>0</v>
      </c>
    </row>
    <row r="209" spans="1:12" ht="15.5" x14ac:dyDescent="0.45">
      <c r="A209" s="84">
        <f>Masters!C213</f>
        <v>72204</v>
      </c>
      <c r="B209" s="85" t="str">
        <f>Masters!D213</f>
        <v>Telecommunications Line and Cable Workers</v>
      </c>
      <c r="C209" s="84" t="str">
        <f>Masters!F213</f>
        <v>Telecommunications line and cable installers and repairers</v>
      </c>
      <c r="D209" s="85" t="str">
        <f>Masters!E213</f>
        <v>Oim</v>
      </c>
      <c r="E209" s="84">
        <f>Masters!G213</f>
        <v>0</v>
      </c>
      <c r="F209" s="84">
        <f>Masters!H213</f>
        <v>0</v>
      </c>
      <c r="G209" s="84">
        <f>Masters!I213</f>
        <v>0</v>
      </c>
      <c r="H209" s="84">
        <f>Masters!J213</f>
        <v>0</v>
      </c>
      <c r="I209" s="84">
        <f>Masters!K213</f>
        <v>0</v>
      </c>
      <c r="J209" s="84">
        <f>Masters!L213</f>
        <v>0</v>
      </c>
      <c r="K209" s="84">
        <f>Masters!M213</f>
        <v>0</v>
      </c>
      <c r="L209" s="84">
        <f>Masters!N213</f>
        <v>0</v>
      </c>
    </row>
    <row r="210" spans="1:12" ht="15.5" x14ac:dyDescent="0.45">
      <c r="A210" s="84">
        <f>Masters!C214</f>
        <v>72205</v>
      </c>
      <c r="B210" s="85" t="str">
        <f>Masters!D214</f>
        <v>Telecommunications Service Testers</v>
      </c>
      <c r="C210" s="84" t="str">
        <f>Masters!F214</f>
        <v>Telecommunications equipment installation and cable television service technicians</v>
      </c>
      <c r="D210" s="85" t="str">
        <f>Masters!E214</f>
        <v>Oim</v>
      </c>
      <c r="E210" s="84">
        <f>Masters!G214</f>
        <v>0</v>
      </c>
      <c r="F210" s="84">
        <f>Masters!H214</f>
        <v>0</v>
      </c>
      <c r="G210" s="84">
        <f>Masters!I214</f>
        <v>0</v>
      </c>
      <c r="H210" s="84">
        <f>Masters!J214</f>
        <v>0</v>
      </c>
      <c r="I210" s="84">
        <f>Masters!K214</f>
        <v>0</v>
      </c>
      <c r="J210" s="84">
        <f>Masters!L214</f>
        <v>0</v>
      </c>
      <c r="K210" s="84">
        <f>Masters!M214</f>
        <v>0</v>
      </c>
      <c r="L210" s="84">
        <f>Masters!N214</f>
        <v>0</v>
      </c>
    </row>
    <row r="211" spans="1:12" ht="15.5" x14ac:dyDescent="0.45">
      <c r="A211" s="84">
        <f>Masters!C215</f>
        <v>72205</v>
      </c>
      <c r="B211" s="85" t="str">
        <f>Masters!D215</f>
        <v>Telephone Installers and Repairers</v>
      </c>
      <c r="C211" s="84" t="str">
        <f>Masters!F215</f>
        <v>Telecommunications equipment installation and cable television service technicians</v>
      </c>
      <c r="D211" s="85" t="str">
        <f>Masters!E215</f>
        <v>Oim</v>
      </c>
      <c r="E211" s="84">
        <f>Masters!G215</f>
        <v>0</v>
      </c>
      <c r="F211" s="84">
        <f>Masters!H215</f>
        <v>0</v>
      </c>
      <c r="G211" s="84">
        <f>Masters!I215</f>
        <v>0</v>
      </c>
      <c r="H211" s="84">
        <f>Masters!J215</f>
        <v>0</v>
      </c>
      <c r="I211" s="84">
        <f>Masters!K215</f>
        <v>0</v>
      </c>
      <c r="J211" s="84">
        <f>Masters!L215</f>
        <v>0</v>
      </c>
      <c r="K211" s="84">
        <f>Masters!M215</f>
        <v>0</v>
      </c>
      <c r="L211" s="84">
        <f>Masters!N215</f>
        <v>0</v>
      </c>
    </row>
    <row r="212" spans="1:12" ht="15.5" x14ac:dyDescent="0.45">
      <c r="A212" s="84">
        <f>Masters!C216</f>
        <v>51102</v>
      </c>
      <c r="B212" s="85" t="str">
        <f>Masters!D216</f>
        <v>Archivists</v>
      </c>
      <c r="C212" s="84" t="str">
        <f>Masters!F216</f>
        <v>Archivists</v>
      </c>
      <c r="D212" s="85" t="str">
        <f>Masters!E216</f>
        <v>MIS</v>
      </c>
      <c r="E212" s="84">
        <f>Masters!G216</f>
        <v>0</v>
      </c>
      <c r="F212" s="84">
        <f>Masters!H216</f>
        <v>0</v>
      </c>
      <c r="G212" s="84">
        <f>Masters!I216</f>
        <v>0</v>
      </c>
      <c r="H212" s="84">
        <f>Masters!J216</f>
        <v>0</v>
      </c>
      <c r="I212" s="84">
        <f>Masters!K216</f>
        <v>0</v>
      </c>
      <c r="J212" s="84">
        <f>Masters!L216</f>
        <v>0</v>
      </c>
      <c r="K212" s="84">
        <f>Masters!M216</f>
        <v>0</v>
      </c>
      <c r="L212" s="84">
        <f>Masters!N216</f>
        <v>0</v>
      </c>
    </row>
    <row r="213" spans="1:12" ht="15.5" x14ac:dyDescent="0.45">
      <c r="A213" s="84">
        <f>Masters!C217</f>
        <v>31202</v>
      </c>
      <c r="B213" s="85" t="str">
        <f>Masters!D217</f>
        <v>Physiotherapists</v>
      </c>
      <c r="C213" s="84" t="str">
        <f>Masters!F217</f>
        <v>Physiotherapists</v>
      </c>
      <c r="D213" s="85" t="str">
        <f>Masters!E217</f>
        <v>MIS</v>
      </c>
      <c r="E213" s="84">
        <f>Masters!G217</f>
        <v>0</v>
      </c>
      <c r="F213" s="84">
        <f>Masters!H217</f>
        <v>0</v>
      </c>
      <c r="G213" s="84">
        <f>Masters!I217</f>
        <v>0</v>
      </c>
      <c r="H213" s="84">
        <f>Masters!J217</f>
        <v>0</v>
      </c>
      <c r="I213" s="84">
        <f>Masters!K217</f>
        <v>0</v>
      </c>
      <c r="J213" s="84">
        <f>Masters!L217</f>
        <v>0</v>
      </c>
      <c r="K213" s="84">
        <f>Masters!M217</f>
        <v>0</v>
      </c>
      <c r="L213" s="84">
        <f>Masters!N217</f>
        <v>0</v>
      </c>
    </row>
    <row r="214" spans="1:12" ht="15.5" x14ac:dyDescent="0.45">
      <c r="A214" s="84">
        <f>Masters!C218</f>
        <v>41201</v>
      </c>
      <c r="B214" s="85" t="str">
        <f>Masters!D218</f>
        <v>Post-Secondary Teaching Assistants</v>
      </c>
      <c r="C214" s="84" t="str">
        <f>Masters!F218</f>
        <v>Post-secondary teaching and research assistants</v>
      </c>
      <c r="D214" s="85" t="str">
        <f>Masters!E218</f>
        <v>MIS</v>
      </c>
      <c r="E214" s="84">
        <f>Masters!G218</f>
        <v>0</v>
      </c>
      <c r="F214" s="84">
        <f>Masters!H218</f>
        <v>0</v>
      </c>
      <c r="G214" s="84">
        <f>Masters!I218</f>
        <v>0</v>
      </c>
      <c r="H214" s="84">
        <f>Masters!J218</f>
        <v>0</v>
      </c>
      <c r="I214" s="84">
        <f>Masters!K218</f>
        <v>0</v>
      </c>
      <c r="J214" s="84">
        <f>Masters!L218</f>
        <v>0</v>
      </c>
      <c r="K214" s="84">
        <f>Masters!M218</f>
        <v>0</v>
      </c>
      <c r="L214" s="84">
        <f>Masters!N218</f>
        <v>0</v>
      </c>
    </row>
    <row r="215" spans="1:12" ht="15.5" x14ac:dyDescent="0.45">
      <c r="A215" s="84">
        <f>Masters!C219</f>
        <v>64410</v>
      </c>
      <c r="B215" s="85" t="str">
        <f>Masters!D219</f>
        <v>Private Investigators</v>
      </c>
      <c r="C215" s="84" t="str">
        <f>Masters!F219</f>
        <v>Security guards and related security service occupations</v>
      </c>
      <c r="D215" s="85" t="str">
        <f>Masters!E219</f>
        <v>MIS</v>
      </c>
      <c r="E215" s="84">
        <f>Masters!G219</f>
        <v>0</v>
      </c>
      <c r="F215" s="84">
        <f>Masters!H219</f>
        <v>0</v>
      </c>
      <c r="G215" s="84">
        <f>Masters!I219</f>
        <v>0</v>
      </c>
      <c r="H215" s="84">
        <f>Masters!J219</f>
        <v>0</v>
      </c>
      <c r="I215" s="84">
        <f>Masters!K219</f>
        <v>0</v>
      </c>
      <c r="J215" s="84">
        <f>Masters!L219</f>
        <v>0</v>
      </c>
      <c r="K215" s="84">
        <f>Masters!M219</f>
        <v>0</v>
      </c>
      <c r="L215" s="84">
        <f>Masters!N219</f>
        <v>0</v>
      </c>
    </row>
    <row r="216" spans="1:12" ht="15.5" x14ac:dyDescent="0.45">
      <c r="A216" s="84">
        <f>Masters!C220</f>
        <v>51114</v>
      </c>
      <c r="B216" s="85" t="str">
        <f>Masters!D220</f>
        <v>Sign Language Interpreters</v>
      </c>
      <c r="C216" s="84" t="str">
        <f>Masters!F220</f>
        <v>Translators, terminologists and interpreters</v>
      </c>
      <c r="D216" s="85" t="str">
        <f>Masters!E220</f>
        <v>MIS</v>
      </c>
      <c r="E216" s="84">
        <f>Masters!G220</f>
        <v>0</v>
      </c>
      <c r="F216" s="84">
        <f>Masters!H220</f>
        <v>0</v>
      </c>
      <c r="G216" s="84">
        <f>Masters!I220</f>
        <v>0</v>
      </c>
      <c r="H216" s="84">
        <f>Masters!J220</f>
        <v>0</v>
      </c>
      <c r="I216" s="84">
        <f>Masters!K220</f>
        <v>0</v>
      </c>
      <c r="J216" s="84">
        <f>Masters!L220</f>
        <v>0</v>
      </c>
      <c r="K216" s="84">
        <f>Masters!M220</f>
        <v>0</v>
      </c>
      <c r="L216" s="84">
        <f>Masters!N220</f>
        <v>0</v>
      </c>
    </row>
    <row r="217" spans="1:12" ht="15.5" x14ac:dyDescent="0.45">
      <c r="A217" s="84">
        <f>Masters!C221</f>
        <v>31112</v>
      </c>
      <c r="B217" s="85" t="str">
        <f>Masters!D221</f>
        <v>Speech-Language Pathologists</v>
      </c>
      <c r="C217" s="84" t="str">
        <f>Masters!F221</f>
        <v>Audiologists and speech-language pathologists</v>
      </c>
      <c r="D217" s="85" t="str">
        <f>Masters!E221</f>
        <v>MIS</v>
      </c>
      <c r="E217" s="84">
        <f>Masters!G221</f>
        <v>0</v>
      </c>
      <c r="F217" s="84">
        <f>Masters!H221</f>
        <v>0</v>
      </c>
      <c r="G217" s="84">
        <f>Masters!I221</f>
        <v>0</v>
      </c>
      <c r="H217" s="84">
        <f>Masters!J221</f>
        <v>0</v>
      </c>
      <c r="I217" s="84">
        <f>Masters!K221</f>
        <v>0</v>
      </c>
      <c r="J217" s="84">
        <f>Masters!L221</f>
        <v>0</v>
      </c>
      <c r="K217" s="84">
        <f>Masters!M221</f>
        <v>0</v>
      </c>
      <c r="L217" s="84">
        <f>Masters!N221</f>
        <v>0</v>
      </c>
    </row>
    <row r="218" spans="1:12" ht="15.5" x14ac:dyDescent="0.45">
      <c r="A218" s="84">
        <f>Masters!C222</f>
        <v>14201</v>
      </c>
      <c r="B218" s="85" t="str">
        <f>Masters!D222</f>
        <v>Bank Clerks</v>
      </c>
      <c r="C218" s="84" t="str">
        <f>Masters!F222</f>
        <v>Banking, insurance and other financial clerks</v>
      </c>
      <c r="D218" s="85" t="str">
        <f>Masters!E222</f>
        <v>MIs</v>
      </c>
      <c r="E218" s="84">
        <f>Masters!G222</f>
        <v>0</v>
      </c>
      <c r="F218" s="84">
        <f>Masters!H222</f>
        <v>0</v>
      </c>
      <c r="G218" s="84">
        <f>Masters!I222</f>
        <v>0</v>
      </c>
      <c r="H218" s="84">
        <f>Masters!J222</f>
        <v>0</v>
      </c>
      <c r="I218" s="84">
        <f>Masters!K222</f>
        <v>0</v>
      </c>
      <c r="J218" s="84">
        <f>Masters!L222</f>
        <v>0</v>
      </c>
      <c r="K218" s="84">
        <f>Masters!M222</f>
        <v>0</v>
      </c>
      <c r="L218" s="84">
        <f>Masters!N222</f>
        <v>0</v>
      </c>
    </row>
    <row r="219" spans="1:12" ht="15.5" x14ac:dyDescent="0.45">
      <c r="A219" s="84">
        <f>Masters!C223</f>
        <v>14202</v>
      </c>
      <c r="B219" s="85" t="str">
        <f>Masters!D223</f>
        <v>Collectors</v>
      </c>
      <c r="C219" s="84" t="str">
        <f>Masters!F223</f>
        <v>Collection clerks</v>
      </c>
      <c r="D219" s="85" t="str">
        <f>Masters!E223</f>
        <v>MIs</v>
      </c>
      <c r="E219" s="84">
        <f>Masters!G223</f>
        <v>0</v>
      </c>
      <c r="F219" s="84">
        <f>Masters!H223</f>
        <v>0</v>
      </c>
      <c r="G219" s="84">
        <f>Masters!I223</f>
        <v>0</v>
      </c>
      <c r="H219" s="84">
        <f>Masters!J223</f>
        <v>0</v>
      </c>
      <c r="I219" s="84">
        <f>Masters!K223</f>
        <v>0</v>
      </c>
      <c r="J219" s="84">
        <f>Masters!L223</f>
        <v>0</v>
      </c>
      <c r="K219" s="84">
        <f>Masters!M223</f>
        <v>0</v>
      </c>
      <c r="L219" s="84">
        <f>Masters!N223</f>
        <v>0</v>
      </c>
    </row>
    <row r="220" spans="1:12" ht="15.5" x14ac:dyDescent="0.45">
      <c r="A220" s="84">
        <f>Masters!C224</f>
        <v>14201</v>
      </c>
      <c r="B220" s="85" t="str">
        <f>Masters!D224</f>
        <v>Insurance Clerks</v>
      </c>
      <c r="C220" s="84" t="str">
        <f>Masters!F224</f>
        <v>Banking, insurance and other financial clerks</v>
      </c>
      <c r="D220" s="85" t="str">
        <f>Masters!E224</f>
        <v>MIs</v>
      </c>
      <c r="E220" s="84">
        <f>Masters!G224</f>
        <v>0</v>
      </c>
      <c r="F220" s="84">
        <f>Masters!H224</f>
        <v>0</v>
      </c>
      <c r="G220" s="84">
        <f>Masters!I224</f>
        <v>0</v>
      </c>
      <c r="H220" s="84">
        <f>Masters!J224</f>
        <v>0</v>
      </c>
      <c r="I220" s="84">
        <f>Masters!K224</f>
        <v>0</v>
      </c>
      <c r="J220" s="84">
        <f>Masters!L224</f>
        <v>0</v>
      </c>
      <c r="K220" s="84">
        <f>Masters!M224</f>
        <v>0</v>
      </c>
      <c r="L220" s="84">
        <f>Masters!N224</f>
        <v>0</v>
      </c>
    </row>
    <row r="221" spans="1:12" ht="15.5" x14ac:dyDescent="0.45">
      <c r="A221" s="84">
        <f>Masters!C225</f>
        <v>51114</v>
      </c>
      <c r="B221" s="85" t="str">
        <f>Masters!D225</f>
        <v>Interpreters</v>
      </c>
      <c r="C221" s="84" t="str">
        <f>Masters!F225</f>
        <v>Translators, terminologists and interpreters</v>
      </c>
      <c r="D221" s="85" t="str">
        <f>Masters!E225</f>
        <v>MIs</v>
      </c>
      <c r="E221" s="84">
        <f>Masters!G225</f>
        <v>0</v>
      </c>
      <c r="F221" s="84">
        <f>Masters!H225</f>
        <v>0</v>
      </c>
      <c r="G221" s="84">
        <f>Masters!I225</f>
        <v>0</v>
      </c>
      <c r="H221" s="84">
        <f>Masters!J225</f>
        <v>0</v>
      </c>
      <c r="I221" s="84">
        <f>Masters!K225</f>
        <v>0</v>
      </c>
      <c r="J221" s="84">
        <f>Masters!L225</f>
        <v>0</v>
      </c>
      <c r="K221" s="84">
        <f>Masters!M225</f>
        <v>0</v>
      </c>
      <c r="L221" s="84">
        <f>Masters!N225</f>
        <v>0</v>
      </c>
    </row>
    <row r="222" spans="1:12" ht="15.5" x14ac:dyDescent="0.45">
      <c r="A222" s="84">
        <f>Masters!C226</f>
        <v>14201</v>
      </c>
      <c r="B222" s="85" t="str">
        <f>Masters!D226</f>
        <v>Other Financial Clerks</v>
      </c>
      <c r="C222" s="84" t="str">
        <f>Masters!F226</f>
        <v>Banking, insurance and other financial clerks</v>
      </c>
      <c r="D222" s="85" t="str">
        <f>Masters!E226</f>
        <v>MIs</v>
      </c>
      <c r="E222" s="84">
        <f>Masters!G226</f>
        <v>0</v>
      </c>
      <c r="F222" s="84">
        <f>Masters!H226</f>
        <v>0</v>
      </c>
      <c r="G222" s="84">
        <f>Masters!I226</f>
        <v>0</v>
      </c>
      <c r="H222" s="84">
        <f>Masters!J226</f>
        <v>0</v>
      </c>
      <c r="I222" s="84">
        <f>Masters!K226</f>
        <v>0</v>
      </c>
      <c r="J222" s="84">
        <f>Masters!L226</f>
        <v>0</v>
      </c>
      <c r="K222" s="84">
        <f>Masters!M226</f>
        <v>0</v>
      </c>
      <c r="L222" s="84">
        <f>Masters!N226</f>
        <v>0</v>
      </c>
    </row>
    <row r="223" spans="1:12" ht="15.5" x14ac:dyDescent="0.45">
      <c r="A223" s="84">
        <f>Masters!C227</f>
        <v>13102</v>
      </c>
      <c r="B223" s="85" t="str">
        <f>Masters!D227</f>
        <v>Payroll Clerks</v>
      </c>
      <c r="C223" s="84" t="str">
        <f>Masters!F227</f>
        <v>Payroll administrators</v>
      </c>
      <c r="D223" s="85" t="str">
        <f>Masters!E227</f>
        <v>MIs</v>
      </c>
      <c r="E223" s="84">
        <f>Masters!G227</f>
        <v>0</v>
      </c>
      <c r="F223" s="84">
        <f>Masters!H227</f>
        <v>0</v>
      </c>
      <c r="G223" s="84">
        <f>Masters!I227</f>
        <v>0</v>
      </c>
      <c r="H223" s="84">
        <f>Masters!J227</f>
        <v>0</v>
      </c>
      <c r="I223" s="84">
        <f>Masters!K227</f>
        <v>0</v>
      </c>
      <c r="J223" s="84">
        <f>Masters!L227</f>
        <v>0</v>
      </c>
      <c r="K223" s="84">
        <f>Masters!M227</f>
        <v>0</v>
      </c>
      <c r="L223" s="84">
        <f>Masters!N227</f>
        <v>0</v>
      </c>
    </row>
    <row r="224" spans="1:12" ht="15.5" x14ac:dyDescent="0.45">
      <c r="A224" s="84">
        <f>Masters!C228</f>
        <v>41201</v>
      </c>
      <c r="B224" s="85" t="str">
        <f>Masters!D228</f>
        <v>Post-Secondary Research Assistants</v>
      </c>
      <c r="C224" s="84" t="str">
        <f>Masters!F228</f>
        <v>Post-secondary teaching and research assistants</v>
      </c>
      <c r="D224" s="85" t="str">
        <f>Masters!E228</f>
        <v>MIs</v>
      </c>
      <c r="E224" s="84">
        <f>Masters!G228</f>
        <v>0</v>
      </c>
      <c r="F224" s="84">
        <f>Masters!H228</f>
        <v>0</v>
      </c>
      <c r="G224" s="84">
        <f>Masters!I228</f>
        <v>0</v>
      </c>
      <c r="H224" s="84">
        <f>Masters!J228</f>
        <v>0</v>
      </c>
      <c r="I224" s="84">
        <f>Masters!K228</f>
        <v>0</v>
      </c>
      <c r="J224" s="84">
        <f>Masters!L228</f>
        <v>0</v>
      </c>
      <c r="K224" s="84">
        <f>Masters!M228</f>
        <v>0</v>
      </c>
      <c r="L224" s="84">
        <f>Masters!N228</f>
        <v>0</v>
      </c>
    </row>
    <row r="225" spans="1:12" ht="15.5" x14ac:dyDescent="0.45">
      <c r="A225" s="84">
        <f>Masters!C229</f>
        <v>14402</v>
      </c>
      <c r="B225" s="85" t="str">
        <f>Masters!D229</f>
        <v>Production Clerks</v>
      </c>
      <c r="C225" s="84" t="str">
        <f>Masters!F229</f>
        <v>Production logistics workers</v>
      </c>
      <c r="D225" s="85" t="str">
        <f>Masters!E229</f>
        <v>MIs</v>
      </c>
      <c r="E225" s="84">
        <f>Masters!G229</f>
        <v>0</v>
      </c>
      <c r="F225" s="84">
        <f>Masters!H229</f>
        <v>0</v>
      </c>
      <c r="G225" s="84">
        <f>Masters!I229</f>
        <v>0</v>
      </c>
      <c r="H225" s="84">
        <f>Masters!J229</f>
        <v>0</v>
      </c>
      <c r="I225" s="84">
        <f>Masters!K229</f>
        <v>0</v>
      </c>
      <c r="J225" s="84">
        <f>Masters!L229</f>
        <v>0</v>
      </c>
      <c r="K225" s="84">
        <f>Masters!M229</f>
        <v>0</v>
      </c>
      <c r="L225" s="84">
        <f>Masters!N229</f>
        <v>0</v>
      </c>
    </row>
    <row r="226" spans="1:12" ht="15.5" x14ac:dyDescent="0.45">
      <c r="A226" s="84">
        <f>Masters!C230</f>
        <v>51114</v>
      </c>
      <c r="B226" s="85" t="str">
        <f>Masters!D230</f>
        <v>Terminologists</v>
      </c>
      <c r="C226" s="84" t="str">
        <f>Masters!F230</f>
        <v>Translators, terminologists and interpreters</v>
      </c>
      <c r="D226" s="85" t="str">
        <f>Masters!E230</f>
        <v>MIs</v>
      </c>
      <c r="E226" s="84">
        <f>Masters!G230</f>
        <v>0</v>
      </c>
      <c r="F226" s="84">
        <f>Masters!H230</f>
        <v>0</v>
      </c>
      <c r="G226" s="84">
        <f>Masters!I230</f>
        <v>0</v>
      </c>
      <c r="H226" s="84">
        <f>Masters!J230</f>
        <v>0</v>
      </c>
      <c r="I226" s="84">
        <f>Masters!K230</f>
        <v>0</v>
      </c>
      <c r="J226" s="84">
        <f>Masters!L230</f>
        <v>0</v>
      </c>
      <c r="K226" s="84">
        <f>Masters!M230</f>
        <v>0</v>
      </c>
      <c r="L226" s="84">
        <f>Masters!N230</f>
        <v>0</v>
      </c>
    </row>
    <row r="227" spans="1:12" ht="15.5" x14ac:dyDescent="0.45">
      <c r="A227" s="84">
        <f>Masters!C231</f>
        <v>74100</v>
      </c>
      <c r="B227" s="85" t="str">
        <f>Masters!D231</f>
        <v>Postal Clerks</v>
      </c>
      <c r="C227" s="84" t="str">
        <f>Masters!F231</f>
        <v>Mail and parcel sorters and related occupations</v>
      </c>
      <c r="D227" s="85" t="str">
        <f>Masters!E231</f>
        <v>Mis</v>
      </c>
      <c r="E227" s="84">
        <f>Masters!G231</f>
        <v>0</v>
      </c>
      <c r="F227" s="84">
        <f>Masters!H231</f>
        <v>0</v>
      </c>
      <c r="G227" s="84">
        <f>Masters!I231</f>
        <v>0</v>
      </c>
      <c r="H227" s="84">
        <f>Masters!J231</f>
        <v>0</v>
      </c>
      <c r="I227" s="84">
        <f>Masters!K231</f>
        <v>0</v>
      </c>
      <c r="J227" s="84">
        <f>Masters!L231</f>
        <v>0</v>
      </c>
      <c r="K227" s="84">
        <f>Masters!M231</f>
        <v>0</v>
      </c>
      <c r="L227" s="84">
        <f>Masters!N231</f>
        <v>0</v>
      </c>
    </row>
    <row r="228" spans="1:12" ht="15.5" x14ac:dyDescent="0.45">
      <c r="A228" s="84">
        <f>Masters!C232</f>
        <v>14403</v>
      </c>
      <c r="B228" s="85" t="str">
        <f>Masters!D232</f>
        <v>Purchasing Clerks</v>
      </c>
      <c r="C228" s="84" t="str">
        <f>Masters!F232</f>
        <v>Purchasing and inventory control workers</v>
      </c>
      <c r="D228" s="85" t="str">
        <f>Masters!E232</f>
        <v>Mis</v>
      </c>
      <c r="E228" s="84">
        <f>Masters!G232</f>
        <v>0</v>
      </c>
      <c r="F228" s="84">
        <f>Masters!H232</f>
        <v>0</v>
      </c>
      <c r="G228" s="84">
        <f>Masters!I232</f>
        <v>0</v>
      </c>
      <c r="H228" s="84">
        <f>Masters!J232</f>
        <v>0</v>
      </c>
      <c r="I228" s="84">
        <f>Masters!K232</f>
        <v>0</v>
      </c>
      <c r="J228" s="84">
        <f>Masters!L232</f>
        <v>0</v>
      </c>
      <c r="K228" s="84">
        <f>Masters!M232</f>
        <v>0</v>
      </c>
      <c r="L228" s="84">
        <f>Masters!N232</f>
        <v>0</v>
      </c>
    </row>
    <row r="229" spans="1:12" ht="15.5" x14ac:dyDescent="0.45">
      <c r="A229" s="84">
        <f>Masters!C233</f>
        <v>52114</v>
      </c>
      <c r="B229" s="85" t="str">
        <f>Masters!D233</f>
        <v>Announcers and Other Broadcasters</v>
      </c>
      <c r="C229" s="84" t="str">
        <f>Masters!F233</f>
        <v>Announcers and other broadcasters</v>
      </c>
      <c r="D229" s="85" t="str">
        <f>Masters!E233</f>
        <v>MSI</v>
      </c>
      <c r="E229" s="84">
        <f>Masters!G233</f>
        <v>0</v>
      </c>
      <c r="F229" s="84">
        <f>Masters!H233</f>
        <v>0</v>
      </c>
      <c r="G229" s="84">
        <f>Masters!I233</f>
        <v>0</v>
      </c>
      <c r="H229" s="84">
        <f>Masters!J233</f>
        <v>0</v>
      </c>
      <c r="I229" s="84">
        <f>Masters!K233</f>
        <v>0</v>
      </c>
      <c r="J229" s="84">
        <f>Masters!L233</f>
        <v>0</v>
      </c>
      <c r="K229" s="84">
        <f>Masters!M233</f>
        <v>0</v>
      </c>
      <c r="L229" s="84">
        <f>Masters!N233</f>
        <v>0</v>
      </c>
    </row>
    <row r="230" spans="1:12" ht="15.5" x14ac:dyDescent="0.45">
      <c r="A230" s="84">
        <f>Masters!C234</f>
        <v>42200</v>
      </c>
      <c r="B230" s="85" t="str">
        <f>Masters!D234</f>
        <v>Legal Assistants and Paralegals</v>
      </c>
      <c r="C230" s="84" t="str">
        <f>Masters!F234</f>
        <v>Paralegals and related occupations</v>
      </c>
      <c r="D230" s="85" t="str">
        <f>Masters!E234</f>
        <v>MSI</v>
      </c>
      <c r="E230" s="84">
        <f>Masters!G234</f>
        <v>0</v>
      </c>
      <c r="F230" s="84">
        <f>Masters!H234</f>
        <v>0</v>
      </c>
      <c r="G230" s="84">
        <f>Masters!I234</f>
        <v>0</v>
      </c>
      <c r="H230" s="84">
        <f>Masters!J234</f>
        <v>0</v>
      </c>
      <c r="I230" s="84">
        <f>Masters!K234</f>
        <v>0</v>
      </c>
      <c r="J230" s="84">
        <f>Masters!L234</f>
        <v>0</v>
      </c>
      <c r="K230" s="84">
        <f>Masters!M234</f>
        <v>0</v>
      </c>
      <c r="L230" s="84">
        <f>Masters!N234</f>
        <v>0</v>
      </c>
    </row>
    <row r="231" spans="1:12" ht="15.5" x14ac:dyDescent="0.45">
      <c r="A231" s="84">
        <f>Masters!C235</f>
        <v>14110</v>
      </c>
      <c r="B231" s="85" t="str">
        <f>Masters!D235</f>
        <v>Survey Interviewers</v>
      </c>
      <c r="C231" s="84" t="str">
        <f>Masters!F235</f>
        <v>Survey interviewers and statistical clerks</v>
      </c>
      <c r="D231" s="85" t="str">
        <f>Masters!E235</f>
        <v>MSI</v>
      </c>
      <c r="E231" s="84">
        <f>Masters!G235</f>
        <v>0</v>
      </c>
      <c r="F231" s="84">
        <f>Masters!H235</f>
        <v>0</v>
      </c>
      <c r="G231" s="84">
        <f>Masters!I235</f>
        <v>0</v>
      </c>
      <c r="H231" s="84">
        <f>Masters!J235</f>
        <v>0</v>
      </c>
      <c r="I231" s="84">
        <f>Masters!K235</f>
        <v>0</v>
      </c>
      <c r="J231" s="84">
        <f>Masters!L235</f>
        <v>0</v>
      </c>
      <c r="K231" s="84">
        <f>Masters!M235</f>
        <v>0</v>
      </c>
      <c r="L231" s="84">
        <f>Masters!N235</f>
        <v>0</v>
      </c>
    </row>
    <row r="232" spans="1:12" ht="15.5" x14ac:dyDescent="0.45">
      <c r="A232" s="84">
        <f>Masters!C236</f>
        <v>52100</v>
      </c>
      <c r="B232" s="85" t="str">
        <f>Masters!D236</f>
        <v>Archive Technicians and Assistants</v>
      </c>
      <c r="C232" s="84" t="str">
        <f>Masters!F236</f>
        <v>Library and public archive technicians</v>
      </c>
      <c r="D232" s="85" t="str">
        <f>Masters!E236</f>
        <v>MSi</v>
      </c>
      <c r="E232" s="84">
        <f>Masters!G236</f>
        <v>0</v>
      </c>
      <c r="F232" s="84">
        <f>Masters!H236</f>
        <v>0</v>
      </c>
      <c r="G232" s="84">
        <f>Masters!I236</f>
        <v>0</v>
      </c>
      <c r="H232" s="84">
        <f>Masters!J236</f>
        <v>0</v>
      </c>
      <c r="I232" s="84">
        <f>Masters!K236</f>
        <v>0</v>
      </c>
      <c r="J232" s="84">
        <f>Masters!L236</f>
        <v>0</v>
      </c>
      <c r="K232" s="84">
        <f>Masters!M236</f>
        <v>0</v>
      </c>
      <c r="L232" s="84">
        <f>Masters!N236</f>
        <v>0</v>
      </c>
    </row>
    <row r="233" spans="1:12" ht="15.5" x14ac:dyDescent="0.45">
      <c r="A233" s="84">
        <f>Masters!C237</f>
        <v>65229</v>
      </c>
      <c r="B233" s="85" t="str">
        <f>Masters!D237</f>
        <v>Call Centre Agents</v>
      </c>
      <c r="C233" s="84" t="str">
        <f>Masters!F237</f>
        <v>Other support occupations in personal services</v>
      </c>
      <c r="D233" s="85" t="str">
        <f>Masters!E237</f>
        <v>MSi</v>
      </c>
      <c r="E233" s="84">
        <f>Masters!G237</f>
        <v>0</v>
      </c>
      <c r="F233" s="84">
        <f>Masters!H237</f>
        <v>0</v>
      </c>
      <c r="G233" s="84">
        <f>Masters!I237</f>
        <v>0</v>
      </c>
      <c r="H233" s="84">
        <f>Masters!J237</f>
        <v>0</v>
      </c>
      <c r="I233" s="84">
        <f>Masters!K237</f>
        <v>0</v>
      </c>
      <c r="J233" s="84">
        <f>Masters!L237</f>
        <v>0</v>
      </c>
      <c r="K233" s="84">
        <f>Masters!M237</f>
        <v>0</v>
      </c>
      <c r="L233" s="84">
        <f>Masters!N237</f>
        <v>0</v>
      </c>
    </row>
    <row r="234" spans="1:12" ht="15.5" x14ac:dyDescent="0.45">
      <c r="A234" s="84">
        <f>Masters!C238</f>
        <v>62023</v>
      </c>
      <c r="B234" s="85" t="str">
        <f>Masters!D238</f>
        <v>Customer Service Clerks in Insurance, Telephone, Utility and Similar Companies</v>
      </c>
      <c r="C234" s="84" t="str">
        <f>Masters!F238</f>
        <v>Customer and information services supervisors</v>
      </c>
      <c r="D234" s="85" t="str">
        <f>Masters!E238</f>
        <v>MSi</v>
      </c>
      <c r="E234" s="84">
        <f>Masters!G238</f>
        <v>0</v>
      </c>
      <c r="F234" s="84">
        <f>Masters!H238</f>
        <v>0</v>
      </c>
      <c r="G234" s="84">
        <f>Masters!I238</f>
        <v>0</v>
      </c>
      <c r="H234" s="84">
        <f>Masters!J238</f>
        <v>0</v>
      </c>
      <c r="I234" s="84">
        <f>Masters!K238</f>
        <v>0</v>
      </c>
      <c r="J234" s="84">
        <f>Masters!L238</f>
        <v>0</v>
      </c>
      <c r="K234" s="84">
        <f>Masters!M238</f>
        <v>0</v>
      </c>
      <c r="L234" s="84">
        <f>Masters!N238</f>
        <v>0</v>
      </c>
    </row>
    <row r="235" spans="1:12" ht="15.5" x14ac:dyDescent="0.45">
      <c r="A235" s="84">
        <f>Masters!C239</f>
        <v>64409</v>
      </c>
      <c r="B235" s="85" t="str">
        <f>Masters!D239</f>
        <v>Customer Service Clerks in Retail Establishments</v>
      </c>
      <c r="C235" s="84" t="str">
        <f>Masters!F239</f>
        <v>Other customer and information services representatives</v>
      </c>
      <c r="D235" s="85" t="str">
        <f>Masters!E239</f>
        <v>MSi</v>
      </c>
      <c r="E235" s="84">
        <f>Masters!G239</f>
        <v>0</v>
      </c>
      <c r="F235" s="84">
        <f>Masters!H239</f>
        <v>0</v>
      </c>
      <c r="G235" s="84">
        <f>Masters!I239</f>
        <v>0</v>
      </c>
      <c r="H235" s="84">
        <f>Masters!J239</f>
        <v>0</v>
      </c>
      <c r="I235" s="84">
        <f>Masters!K239</f>
        <v>0</v>
      </c>
      <c r="J235" s="84">
        <f>Masters!L239</f>
        <v>0</v>
      </c>
      <c r="K235" s="84">
        <f>Masters!M239</f>
        <v>0</v>
      </c>
      <c r="L235" s="84">
        <f>Masters!N239</f>
        <v>0</v>
      </c>
    </row>
    <row r="236" spans="1:12" ht="15.5" x14ac:dyDescent="0.45">
      <c r="A236" s="84">
        <f>Masters!C240</f>
        <v>64409</v>
      </c>
      <c r="B236" s="85" t="str">
        <f>Masters!D240</f>
        <v>Information Clerks</v>
      </c>
      <c r="C236" s="84" t="str">
        <f>Masters!F240</f>
        <v>Other customer and information services representatives</v>
      </c>
      <c r="D236" s="85" t="str">
        <f>Masters!E240</f>
        <v>MSi</v>
      </c>
      <c r="E236" s="84">
        <f>Masters!G240</f>
        <v>0</v>
      </c>
      <c r="F236" s="84">
        <f>Masters!H240</f>
        <v>0</v>
      </c>
      <c r="G236" s="84">
        <f>Masters!I240</f>
        <v>0</v>
      </c>
      <c r="H236" s="84">
        <f>Masters!J240</f>
        <v>0</v>
      </c>
      <c r="I236" s="84">
        <f>Masters!K240</f>
        <v>0</v>
      </c>
      <c r="J236" s="84">
        <f>Masters!L240</f>
        <v>0</v>
      </c>
      <c r="K236" s="84">
        <f>Masters!M240</f>
        <v>0</v>
      </c>
      <c r="L236" s="84">
        <f>Masters!N240</f>
        <v>0</v>
      </c>
    </row>
    <row r="237" spans="1:12" ht="15.5" x14ac:dyDescent="0.45">
      <c r="A237" s="84">
        <f>Masters!C241</f>
        <v>42204</v>
      </c>
      <c r="B237" s="85" t="str">
        <f>Masters!D241</f>
        <v>Other Religious Occupations</v>
      </c>
      <c r="C237" s="84" t="str">
        <f>Masters!F241</f>
        <v>Religion workers</v>
      </c>
      <c r="D237" s="85" t="str">
        <f>Masters!E241</f>
        <v>MSi</v>
      </c>
      <c r="E237" s="84">
        <f>Masters!G241</f>
        <v>0</v>
      </c>
      <c r="F237" s="84">
        <f>Masters!H241</f>
        <v>0</v>
      </c>
      <c r="G237" s="84">
        <f>Masters!I241</f>
        <v>0</v>
      </c>
      <c r="H237" s="84">
        <f>Masters!J241</f>
        <v>0</v>
      </c>
      <c r="I237" s="84">
        <f>Masters!K241</f>
        <v>0</v>
      </c>
      <c r="J237" s="84">
        <f>Masters!L241</f>
        <v>0</v>
      </c>
      <c r="K237" s="84">
        <f>Masters!M241</f>
        <v>0</v>
      </c>
      <c r="L237" s="84">
        <f>Masters!N241</f>
        <v>0</v>
      </c>
    </row>
    <row r="238" spans="1:12" ht="15.5" x14ac:dyDescent="0.45">
      <c r="A238" s="84">
        <f>Masters!C242</f>
        <v>54100</v>
      </c>
      <c r="B238" s="85" t="str">
        <f>Masters!D242</f>
        <v>Program Leaders and Instructors in Recreation and Sport</v>
      </c>
      <c r="C238" s="84" t="str">
        <f>Masters!F242</f>
        <v>Program leaders and instructors in recreation, sport and fitness</v>
      </c>
      <c r="D238" s="85" t="str">
        <f>Masters!E242</f>
        <v>MSi</v>
      </c>
      <c r="E238" s="84">
        <f>Masters!G242</f>
        <v>0</v>
      </c>
      <c r="F238" s="84">
        <f>Masters!H242</f>
        <v>0</v>
      </c>
      <c r="G238" s="84">
        <f>Masters!I242</f>
        <v>0</v>
      </c>
      <c r="H238" s="84">
        <f>Masters!J242</f>
        <v>0</v>
      </c>
      <c r="I238" s="84">
        <f>Masters!K242</f>
        <v>0</v>
      </c>
      <c r="J238" s="84">
        <f>Masters!L242</f>
        <v>0</v>
      </c>
      <c r="K238" s="84">
        <f>Masters!M242</f>
        <v>0</v>
      </c>
      <c r="L238" s="84">
        <f>Masters!N242</f>
        <v>0</v>
      </c>
    </row>
    <row r="239" spans="1:12" ht="15.5" x14ac:dyDescent="0.45">
      <c r="A239" s="84">
        <f>Masters!C243</f>
        <v>11103</v>
      </c>
      <c r="B239" s="85" t="str">
        <f>Masters!D243</f>
        <v>Brokers</v>
      </c>
      <c r="C239" s="84" t="str">
        <f>Masters!F243</f>
        <v>Securities agents, investment dealers and brokers</v>
      </c>
      <c r="D239" s="85" t="str">
        <f>Masters!E243</f>
        <v>IMS</v>
      </c>
      <c r="E239" s="84">
        <f>Masters!G243</f>
        <v>0</v>
      </c>
      <c r="F239" s="84">
        <f>Masters!H243</f>
        <v>0</v>
      </c>
      <c r="G239" s="84">
        <f>Masters!I243</f>
        <v>0</v>
      </c>
      <c r="H239" s="84">
        <f>Masters!J243</f>
        <v>0</v>
      </c>
      <c r="I239" s="84">
        <f>Masters!K243</f>
        <v>0</v>
      </c>
      <c r="J239" s="84">
        <f>Masters!L243</f>
        <v>0</v>
      </c>
      <c r="K239" s="84">
        <f>Masters!M243</f>
        <v>0</v>
      </c>
      <c r="L239" s="84">
        <f>Masters!N243</f>
        <v>0</v>
      </c>
    </row>
    <row r="240" spans="1:12" ht="15.5" x14ac:dyDescent="0.45">
      <c r="A240" s="84">
        <f>Masters!C244</f>
        <v>52120</v>
      </c>
      <c r="B240" s="85" t="str">
        <f>Masters!D244</f>
        <v>Graphic Designers</v>
      </c>
      <c r="C240" s="84" t="str">
        <f>Masters!F244</f>
        <v>Graphic designers and illustrators</v>
      </c>
      <c r="D240" s="85" t="str">
        <f>Masters!E244</f>
        <v>IMS</v>
      </c>
      <c r="E240" s="84">
        <f>Masters!G244</f>
        <v>0</v>
      </c>
      <c r="F240" s="84">
        <f>Masters!H244</f>
        <v>0</v>
      </c>
      <c r="G240" s="84">
        <f>Masters!I244</f>
        <v>0</v>
      </c>
      <c r="H240" s="84">
        <f>Masters!J244</f>
        <v>0</v>
      </c>
      <c r="I240" s="84">
        <f>Masters!K244</f>
        <v>0</v>
      </c>
      <c r="J240" s="84">
        <f>Masters!L244</f>
        <v>0</v>
      </c>
      <c r="K240" s="84">
        <f>Masters!M244</f>
        <v>0</v>
      </c>
      <c r="L240" s="84">
        <f>Masters!N244</f>
        <v>0</v>
      </c>
    </row>
    <row r="241" spans="1:12" ht="15.5" x14ac:dyDescent="0.45">
      <c r="A241" s="84">
        <f>Masters!C245</f>
        <v>52120</v>
      </c>
      <c r="B241" s="85" t="str">
        <f>Masters!D245</f>
        <v>Illustrators</v>
      </c>
      <c r="C241" s="84" t="str">
        <f>Masters!F245</f>
        <v>Graphic designers and illustrators</v>
      </c>
      <c r="D241" s="85" t="str">
        <f>Masters!E245</f>
        <v>IMS</v>
      </c>
      <c r="E241" s="84">
        <f>Masters!G245</f>
        <v>0</v>
      </c>
      <c r="F241" s="84">
        <f>Masters!H245</f>
        <v>0</v>
      </c>
      <c r="G241" s="84">
        <f>Masters!I245</f>
        <v>0</v>
      </c>
      <c r="H241" s="84">
        <f>Masters!J245</f>
        <v>0</v>
      </c>
      <c r="I241" s="84">
        <f>Masters!K245</f>
        <v>0</v>
      </c>
      <c r="J241" s="84">
        <f>Masters!L245</f>
        <v>0</v>
      </c>
      <c r="K241" s="84">
        <f>Masters!M245</f>
        <v>0</v>
      </c>
      <c r="L241" s="84">
        <f>Masters!N245</f>
        <v>0</v>
      </c>
    </row>
    <row r="242" spans="1:12" ht="15.5" x14ac:dyDescent="0.45">
      <c r="A242" s="84">
        <f>Masters!C246</f>
        <v>52121</v>
      </c>
      <c r="B242" s="85" t="str">
        <f>Masters!D246</f>
        <v>Interior Designers</v>
      </c>
      <c r="C242" s="84" t="str">
        <f>Masters!F246</f>
        <v>Interior designers and interior decorators</v>
      </c>
      <c r="D242" s="85" t="str">
        <f>Masters!E246</f>
        <v>IMS</v>
      </c>
      <c r="E242" s="84">
        <f>Masters!G246</f>
        <v>0</v>
      </c>
      <c r="F242" s="84">
        <f>Masters!H246</f>
        <v>0</v>
      </c>
      <c r="G242" s="84">
        <f>Masters!I246</f>
        <v>0</v>
      </c>
      <c r="H242" s="84">
        <f>Masters!J246</f>
        <v>0</v>
      </c>
      <c r="I242" s="84">
        <f>Masters!K246</f>
        <v>0</v>
      </c>
      <c r="J242" s="84">
        <f>Masters!L246</f>
        <v>0</v>
      </c>
      <c r="K242" s="84">
        <f>Masters!M246</f>
        <v>0</v>
      </c>
      <c r="L242" s="84">
        <f>Masters!N246</f>
        <v>0</v>
      </c>
    </row>
    <row r="243" spans="1:12" ht="15.5" x14ac:dyDescent="0.45">
      <c r="A243" s="84">
        <f>Masters!C247</f>
        <v>31209</v>
      </c>
      <c r="B243" s="85" t="str">
        <f>Masters!D247</f>
        <v>Naturopaths</v>
      </c>
      <c r="C243" s="84" t="str">
        <f>Masters!F247</f>
        <v>Other professional occupations in health diagnosing and treating</v>
      </c>
      <c r="D243" s="85" t="str">
        <f>Masters!E247</f>
        <v>IMS</v>
      </c>
      <c r="E243" s="84">
        <f>Masters!G247</f>
        <v>0</v>
      </c>
      <c r="F243" s="84">
        <f>Masters!H247</f>
        <v>0</v>
      </c>
      <c r="G243" s="84">
        <f>Masters!I247</f>
        <v>0</v>
      </c>
      <c r="H243" s="84">
        <f>Masters!J247</f>
        <v>0</v>
      </c>
      <c r="I243" s="84">
        <f>Masters!K247</f>
        <v>0</v>
      </c>
      <c r="J243" s="84">
        <f>Masters!L247</f>
        <v>0</v>
      </c>
      <c r="K243" s="84">
        <f>Masters!M247</f>
        <v>0</v>
      </c>
      <c r="L243" s="84">
        <f>Masters!N247</f>
        <v>0</v>
      </c>
    </row>
    <row r="244" spans="1:12" ht="15.5" x14ac:dyDescent="0.45">
      <c r="A244" s="84">
        <f>Masters!C248</f>
        <v>11202</v>
      </c>
      <c r="B244" s="85" t="str">
        <f>Masters!D248</f>
        <v>Professional Occupations in Public Relations and Communications</v>
      </c>
      <c r="C244" s="84" t="str">
        <f>Masters!F248</f>
        <v>Professional occupations in advertising, marketing and public relations</v>
      </c>
      <c r="D244" s="85" t="str">
        <f>Masters!E248</f>
        <v>IMS</v>
      </c>
      <c r="E244" s="84">
        <f>Masters!G248</f>
        <v>0</v>
      </c>
      <c r="F244" s="84">
        <f>Masters!H248</f>
        <v>0</v>
      </c>
      <c r="G244" s="84">
        <f>Masters!I248</f>
        <v>0</v>
      </c>
      <c r="H244" s="84">
        <f>Masters!J248</f>
        <v>0</v>
      </c>
      <c r="I244" s="84">
        <f>Masters!K248</f>
        <v>0</v>
      </c>
      <c r="J244" s="84">
        <f>Masters!L248</f>
        <v>0</v>
      </c>
      <c r="K244" s="84">
        <f>Masters!M248</f>
        <v>0</v>
      </c>
      <c r="L244" s="84">
        <f>Masters!N248</f>
        <v>0</v>
      </c>
    </row>
    <row r="245" spans="1:12" ht="15.5" x14ac:dyDescent="0.45">
      <c r="A245" s="84">
        <f>Masters!C249</f>
        <v>11200</v>
      </c>
      <c r="B245" s="85" t="str">
        <f>Masters!D249</f>
        <v>Specialists in Human Resources</v>
      </c>
      <c r="C245" s="84" t="str">
        <f>Masters!F249</f>
        <v>Human resources professionals</v>
      </c>
      <c r="D245" s="85" t="str">
        <f>Masters!E249</f>
        <v>IMS</v>
      </c>
      <c r="E245" s="84">
        <f>Masters!G249</f>
        <v>0</v>
      </c>
      <c r="F245" s="84">
        <f>Masters!H249</f>
        <v>0</v>
      </c>
      <c r="G245" s="84">
        <f>Masters!I249</f>
        <v>0</v>
      </c>
      <c r="H245" s="84">
        <f>Masters!J249</f>
        <v>0</v>
      </c>
      <c r="I245" s="84">
        <f>Masters!K249</f>
        <v>0</v>
      </c>
      <c r="J245" s="84">
        <f>Masters!L249</f>
        <v>0</v>
      </c>
      <c r="K245" s="84">
        <f>Masters!M249</f>
        <v>0</v>
      </c>
      <c r="L245" s="84">
        <f>Masters!N249</f>
        <v>0</v>
      </c>
    </row>
    <row r="246" spans="1:12" ht="15.5" x14ac:dyDescent="0.45">
      <c r="A246" s="84">
        <f>Masters!C250</f>
        <v>31201</v>
      </c>
      <c r="B246" s="85" t="str">
        <f>Masters!D250</f>
        <v>Chiropractors</v>
      </c>
      <c r="C246" s="84" t="str">
        <f>Masters!F250</f>
        <v>Chiropractors</v>
      </c>
      <c r="D246" s="85" t="str">
        <f>Masters!E250</f>
        <v>ISM</v>
      </c>
      <c r="E246" s="84">
        <f>Masters!G250</f>
        <v>0</v>
      </c>
      <c r="F246" s="84">
        <f>Masters!H250</f>
        <v>0</v>
      </c>
      <c r="G246" s="84">
        <f>Masters!I250</f>
        <v>0</v>
      </c>
      <c r="H246" s="84">
        <f>Masters!J250</f>
        <v>0</v>
      </c>
      <c r="I246" s="84">
        <f>Masters!K250</f>
        <v>0</v>
      </c>
      <c r="J246" s="84">
        <f>Masters!L250</f>
        <v>0</v>
      </c>
      <c r="K246" s="84">
        <f>Masters!M250</f>
        <v>0</v>
      </c>
      <c r="L246" s="84">
        <f>Masters!N250</f>
        <v>0</v>
      </c>
    </row>
    <row r="247" spans="1:12" ht="15.5" x14ac:dyDescent="0.45">
      <c r="A247" s="84">
        <f>Masters!C251</f>
        <v>51113</v>
      </c>
      <c r="B247" s="85" t="str">
        <f>Masters!D251</f>
        <v>Journalists</v>
      </c>
      <c r="C247" s="84" t="str">
        <f>Masters!F251</f>
        <v>Journalists</v>
      </c>
      <c r="D247" s="85" t="str">
        <f>Masters!E251</f>
        <v>ISM</v>
      </c>
      <c r="E247" s="84">
        <f>Masters!G251</f>
        <v>0</v>
      </c>
      <c r="F247" s="84">
        <f>Masters!H251</f>
        <v>0</v>
      </c>
      <c r="G247" s="84">
        <f>Masters!I251</f>
        <v>0</v>
      </c>
      <c r="H247" s="84">
        <f>Masters!J251</f>
        <v>0</v>
      </c>
      <c r="I247" s="84">
        <f>Masters!K251</f>
        <v>0</v>
      </c>
      <c r="J247" s="84">
        <f>Masters!L251</f>
        <v>0</v>
      </c>
      <c r="K247" s="84">
        <f>Masters!M251</f>
        <v>0</v>
      </c>
      <c r="L247" s="84">
        <f>Masters!N251</f>
        <v>0</v>
      </c>
    </row>
    <row r="248" spans="1:12" ht="15.5" x14ac:dyDescent="0.45">
      <c r="A248" s="84">
        <f>Masters!C252</f>
        <v>11103</v>
      </c>
      <c r="B248" s="85" t="str">
        <f>Masters!D252</f>
        <v>Securities Agents and Investment Dealers</v>
      </c>
      <c r="C248" s="84" t="str">
        <f>Masters!F252</f>
        <v>Securities agents, investment dealers and brokers</v>
      </c>
      <c r="D248" s="85" t="str">
        <f>Masters!E252</f>
        <v>ISM</v>
      </c>
      <c r="E248" s="84">
        <f>Masters!G252</f>
        <v>0</v>
      </c>
      <c r="F248" s="84">
        <f>Masters!H252</f>
        <v>0</v>
      </c>
      <c r="G248" s="84">
        <f>Masters!I252</f>
        <v>0</v>
      </c>
      <c r="H248" s="84">
        <f>Masters!J252</f>
        <v>0</v>
      </c>
      <c r="I248" s="84">
        <f>Masters!K252</f>
        <v>0</v>
      </c>
      <c r="J248" s="84">
        <f>Masters!L252</f>
        <v>0</v>
      </c>
      <c r="K248" s="84">
        <f>Masters!M252</f>
        <v>0</v>
      </c>
      <c r="L248" s="84">
        <f>Masters!N252</f>
        <v>0</v>
      </c>
    </row>
    <row r="249" spans="1:12" ht="15.5" x14ac:dyDescent="0.45">
      <c r="A249" s="84">
        <f>Masters!C253</f>
        <v>43201</v>
      </c>
      <c r="B249" s="85" t="str">
        <f>Masters!D253</f>
        <v>Classification Officers, Correctional Institutions</v>
      </c>
      <c r="C249" s="84" t="str">
        <f>Masters!F253</f>
        <v>Correctional service officers</v>
      </c>
      <c r="D249" s="85" t="str">
        <f>Masters!E253</f>
        <v>SMI</v>
      </c>
      <c r="E249" s="84">
        <f>Masters!G253</f>
        <v>0</v>
      </c>
      <c r="F249" s="84">
        <f>Masters!H253</f>
        <v>0</v>
      </c>
      <c r="G249" s="84">
        <f>Masters!I253</f>
        <v>0</v>
      </c>
      <c r="H249" s="84">
        <f>Masters!J253</f>
        <v>0</v>
      </c>
      <c r="I249" s="84">
        <f>Masters!K253</f>
        <v>0</v>
      </c>
      <c r="J249" s="84">
        <f>Masters!L253</f>
        <v>0</v>
      </c>
      <c r="K249" s="84">
        <f>Masters!M253</f>
        <v>0</v>
      </c>
      <c r="L249" s="84">
        <f>Masters!N253</f>
        <v>0</v>
      </c>
    </row>
    <row r="250" spans="1:12" ht="15.5" x14ac:dyDescent="0.45">
      <c r="A250" s="84">
        <f>Masters!C254</f>
        <v>41321</v>
      </c>
      <c r="B250" s="85" t="str">
        <f>Masters!D254</f>
        <v>Employment Counsellors</v>
      </c>
      <c r="C250" s="84" t="str">
        <f>Masters!F254</f>
        <v>Career development practitioners and career counsellors (except education)</v>
      </c>
      <c r="D250" s="85" t="str">
        <f>Masters!E254</f>
        <v>SMI</v>
      </c>
      <c r="E250" s="84">
        <f>Masters!G254</f>
        <v>0</v>
      </c>
      <c r="F250" s="84">
        <f>Masters!H254</f>
        <v>0</v>
      </c>
      <c r="G250" s="84">
        <f>Masters!I254</f>
        <v>0</v>
      </c>
      <c r="H250" s="84">
        <f>Masters!J254</f>
        <v>0</v>
      </c>
      <c r="I250" s="84">
        <f>Masters!K254</f>
        <v>0</v>
      </c>
      <c r="J250" s="84">
        <f>Masters!L254</f>
        <v>0</v>
      </c>
      <c r="K250" s="84">
        <f>Masters!M254</f>
        <v>0</v>
      </c>
      <c r="L250" s="84">
        <f>Masters!N254</f>
        <v>0</v>
      </c>
    </row>
    <row r="251" spans="1:12" ht="15.5" x14ac:dyDescent="0.45">
      <c r="A251" s="84">
        <f>Masters!C255</f>
        <v>41302</v>
      </c>
      <c r="B251" s="85" t="str">
        <f>Masters!D255</f>
        <v>Ministers of Religion</v>
      </c>
      <c r="C251" s="84" t="str">
        <f>Masters!F255</f>
        <v>Religious leaders</v>
      </c>
      <c r="D251" s="85" t="str">
        <f>Masters!E255</f>
        <v>SMI</v>
      </c>
      <c r="E251" s="84">
        <f>Masters!G255</f>
        <v>0</v>
      </c>
      <c r="F251" s="84">
        <f>Masters!H255</f>
        <v>0</v>
      </c>
      <c r="G251" s="84">
        <f>Masters!I255</f>
        <v>0</v>
      </c>
      <c r="H251" s="84">
        <f>Masters!J255</f>
        <v>0</v>
      </c>
      <c r="I251" s="84">
        <f>Masters!K255</f>
        <v>0</v>
      </c>
      <c r="J251" s="84">
        <f>Masters!L255</f>
        <v>0</v>
      </c>
      <c r="K251" s="84">
        <f>Masters!M255</f>
        <v>0</v>
      </c>
      <c r="L251" s="84">
        <f>Masters!N255</f>
        <v>0</v>
      </c>
    </row>
    <row r="252" spans="1:12" ht="15.5" x14ac:dyDescent="0.45">
      <c r="A252" s="84">
        <f>Masters!C256</f>
        <v>64310</v>
      </c>
      <c r="B252" s="85" t="str">
        <f>Masters!D256</f>
        <v>Travel Counsellors</v>
      </c>
      <c r="C252" s="84" t="str">
        <f>Masters!F256</f>
        <v>Travel counsellors</v>
      </c>
      <c r="D252" s="85" t="str">
        <f>Masters!E256</f>
        <v>SMI</v>
      </c>
      <c r="E252" s="84">
        <f>Masters!G256</f>
        <v>0</v>
      </c>
      <c r="F252" s="84">
        <f>Masters!H256</f>
        <v>0</v>
      </c>
      <c r="G252" s="84">
        <f>Masters!I256</f>
        <v>0</v>
      </c>
      <c r="H252" s="84">
        <f>Masters!J256</f>
        <v>0</v>
      </c>
      <c r="I252" s="84">
        <f>Masters!K256</f>
        <v>0</v>
      </c>
      <c r="J252" s="84">
        <f>Masters!L256</f>
        <v>0</v>
      </c>
      <c r="K252" s="84">
        <f>Masters!M256</f>
        <v>0</v>
      </c>
      <c r="L252" s="84">
        <f>Masters!N256</f>
        <v>0</v>
      </c>
    </row>
    <row r="253" spans="1:12" ht="15.5" x14ac:dyDescent="0.45">
      <c r="A253" s="84">
        <f>Masters!C257</f>
        <v>42201</v>
      </c>
      <c r="B253" s="85" t="str">
        <f>Masters!D257</f>
        <v>Community and Social Service Workers</v>
      </c>
      <c r="C253" s="84" t="str">
        <f>Masters!F257</f>
        <v>Social and community service workers</v>
      </c>
      <c r="D253" s="85" t="str">
        <f>Masters!E257</f>
        <v>SMi</v>
      </c>
      <c r="E253" s="84">
        <f>Masters!G257</f>
        <v>0</v>
      </c>
      <c r="F253" s="84">
        <f>Masters!H257</f>
        <v>0</v>
      </c>
      <c r="G253" s="84">
        <f>Masters!I257</f>
        <v>0</v>
      </c>
      <c r="H253" s="84">
        <f>Masters!J257</f>
        <v>0</v>
      </c>
      <c r="I253" s="84">
        <f>Masters!K257</f>
        <v>0</v>
      </c>
      <c r="J253" s="84">
        <f>Masters!L257</f>
        <v>0</v>
      </c>
      <c r="K253" s="84">
        <f>Masters!M257</f>
        <v>0</v>
      </c>
      <c r="L253" s="84">
        <f>Masters!N257</f>
        <v>0</v>
      </c>
    </row>
    <row r="254" spans="1:12" ht="15.5" x14ac:dyDescent="0.45">
      <c r="A254" s="84">
        <f>Masters!C258</f>
        <v>43100</v>
      </c>
      <c r="B254" s="85" t="str">
        <f>Masters!D258</f>
        <v>Elementary and Secondary School Teacher Assistants</v>
      </c>
      <c r="C254" s="84" t="str">
        <f>Masters!F258</f>
        <v>Elementary and secondary school teacher assistants</v>
      </c>
      <c r="D254" s="85" t="str">
        <f>Masters!E258</f>
        <v>SMi</v>
      </c>
      <c r="E254" s="84">
        <f>Masters!G258</f>
        <v>0</v>
      </c>
      <c r="F254" s="84">
        <f>Masters!H258</f>
        <v>0</v>
      </c>
      <c r="G254" s="84">
        <f>Masters!I258</f>
        <v>0</v>
      </c>
      <c r="H254" s="84">
        <f>Masters!J258</f>
        <v>0</v>
      </c>
      <c r="I254" s="84">
        <f>Masters!K258</f>
        <v>0</v>
      </c>
      <c r="J254" s="84">
        <f>Masters!L258</f>
        <v>0</v>
      </c>
      <c r="K254" s="84">
        <f>Masters!M258</f>
        <v>0</v>
      </c>
      <c r="L254" s="84">
        <f>Masters!N258</f>
        <v>0</v>
      </c>
    </row>
    <row r="255" spans="1:12" ht="15.5" x14ac:dyDescent="0.45">
      <c r="A255" s="84">
        <f>Masters!C259</f>
        <v>55109</v>
      </c>
      <c r="B255" s="85" t="str">
        <f>Masters!D259</f>
        <v>Fashion Models</v>
      </c>
      <c r="C255" s="84" t="str">
        <f>Masters!F259</f>
        <v>Other performers</v>
      </c>
      <c r="D255" s="85" t="str">
        <f>Masters!E259</f>
        <v>SMi</v>
      </c>
      <c r="E255" s="84">
        <f>Masters!G259</f>
        <v>0</v>
      </c>
      <c r="F255" s="84">
        <f>Masters!H259</f>
        <v>0</v>
      </c>
      <c r="G255" s="84">
        <f>Masters!I259</f>
        <v>0</v>
      </c>
      <c r="H255" s="84">
        <f>Masters!J259</f>
        <v>0</v>
      </c>
      <c r="I255" s="84">
        <f>Masters!K259</f>
        <v>0</v>
      </c>
      <c r="J255" s="84">
        <f>Masters!L259</f>
        <v>0</v>
      </c>
      <c r="K255" s="84">
        <f>Masters!M259</f>
        <v>0</v>
      </c>
      <c r="L255" s="84">
        <f>Masters!N259</f>
        <v>0</v>
      </c>
    </row>
    <row r="256" spans="1:12" ht="15.5" x14ac:dyDescent="0.45">
      <c r="A256" s="84">
        <f>Masters!C260</f>
        <v>52100</v>
      </c>
      <c r="B256" s="85" t="str">
        <f>Masters!D260</f>
        <v>Library Technicians and Assistants</v>
      </c>
      <c r="C256" s="84" t="str">
        <f>Masters!F260</f>
        <v>Library and public archive technicians</v>
      </c>
      <c r="D256" s="85" t="str">
        <f>Masters!E260</f>
        <v>SMi</v>
      </c>
      <c r="E256" s="84">
        <f>Masters!G260</f>
        <v>0</v>
      </c>
      <c r="F256" s="84">
        <f>Masters!H260</f>
        <v>0</v>
      </c>
      <c r="G256" s="84">
        <f>Masters!I260</f>
        <v>0</v>
      </c>
      <c r="H256" s="84">
        <f>Masters!J260</f>
        <v>0</v>
      </c>
      <c r="I256" s="84">
        <f>Masters!K260</f>
        <v>0</v>
      </c>
      <c r="J256" s="84">
        <f>Masters!L260</f>
        <v>0</v>
      </c>
      <c r="K256" s="84">
        <f>Masters!M260</f>
        <v>0</v>
      </c>
      <c r="L256" s="84">
        <f>Masters!N260</f>
        <v>0</v>
      </c>
    </row>
    <row r="257" spans="1:12" ht="15.5" x14ac:dyDescent="0.45">
      <c r="A257" s="84">
        <f>Masters!C261</f>
        <v>32200</v>
      </c>
      <c r="B257" s="85" t="str">
        <f>Masters!D261</f>
        <v>Acupuncturists</v>
      </c>
      <c r="C257" s="84" t="str">
        <f>Masters!F261</f>
        <v>Traditional Chinese medicine practitioners and acupuncturists</v>
      </c>
      <c r="D257" s="85" t="str">
        <f>Masters!E261</f>
        <v>SIM</v>
      </c>
      <c r="E257" s="84">
        <f>Masters!G261</f>
        <v>0</v>
      </c>
      <c r="F257" s="84">
        <f>Masters!H261</f>
        <v>0</v>
      </c>
      <c r="G257" s="84">
        <f>Masters!I261</f>
        <v>0</v>
      </c>
      <c r="H257" s="84">
        <f>Masters!J261</f>
        <v>0</v>
      </c>
      <c r="I257" s="84">
        <f>Masters!K261</f>
        <v>0</v>
      </c>
      <c r="J257" s="84">
        <f>Masters!L261</f>
        <v>0</v>
      </c>
      <c r="K257" s="84">
        <f>Masters!M261</f>
        <v>0</v>
      </c>
      <c r="L257" s="84">
        <f>Masters!N261</f>
        <v>0</v>
      </c>
    </row>
    <row r="258" spans="1:12" ht="15.5" x14ac:dyDescent="0.45">
      <c r="A258" s="84">
        <f>Masters!C262</f>
        <v>31203</v>
      </c>
      <c r="B258" s="85" t="str">
        <f>Masters!D262</f>
        <v>Occupational Therapists</v>
      </c>
      <c r="C258" s="84" t="str">
        <f>Masters!F262</f>
        <v>Occupational therapists</v>
      </c>
      <c r="D258" s="85" t="str">
        <f>Masters!E262</f>
        <v>SIM</v>
      </c>
      <c r="E258" s="84">
        <f>Masters!G262</f>
        <v>0</v>
      </c>
      <c r="F258" s="84">
        <f>Masters!H262</f>
        <v>0</v>
      </c>
      <c r="G258" s="84">
        <f>Masters!I262</f>
        <v>0</v>
      </c>
      <c r="H258" s="84">
        <f>Masters!J262</f>
        <v>0</v>
      </c>
      <c r="I258" s="84">
        <f>Masters!K262</f>
        <v>0</v>
      </c>
      <c r="J258" s="84">
        <f>Masters!L262</f>
        <v>0</v>
      </c>
      <c r="K258" s="84">
        <f>Masters!M262</f>
        <v>0</v>
      </c>
      <c r="L258" s="84">
        <f>Masters!N262</f>
        <v>0</v>
      </c>
    </row>
    <row r="259" spans="1:12" ht="15.5" x14ac:dyDescent="0.45">
      <c r="A259" s="84">
        <f>Masters!C263</f>
        <v>32109</v>
      </c>
      <c r="B259" s="85" t="str">
        <f>Masters!D263</f>
        <v>Other Professional Occupations in Therapy and Assessment</v>
      </c>
      <c r="C259" s="84" t="str">
        <f>Masters!F263</f>
        <v>Other technical occupations in therapy and assessment</v>
      </c>
      <c r="D259" s="85" t="str">
        <f>Masters!E263</f>
        <v>SIM</v>
      </c>
      <c r="E259" s="84">
        <f>Masters!G263</f>
        <v>0</v>
      </c>
      <c r="F259" s="84">
        <f>Masters!H263</f>
        <v>0</v>
      </c>
      <c r="G259" s="84">
        <f>Masters!I263</f>
        <v>0</v>
      </c>
      <c r="H259" s="84">
        <f>Masters!J263</f>
        <v>0</v>
      </c>
      <c r="I259" s="84">
        <f>Masters!K263</f>
        <v>0</v>
      </c>
      <c r="J259" s="84">
        <f>Masters!L263</f>
        <v>0</v>
      </c>
      <c r="K259" s="84">
        <f>Masters!M263</f>
        <v>0</v>
      </c>
      <c r="L259" s="84">
        <f>Masters!N263</f>
        <v>0</v>
      </c>
    </row>
    <row r="260" spans="1:12" ht="15.5" x14ac:dyDescent="0.45">
      <c r="A260" s="84">
        <f>Masters!C264</f>
        <v>31200</v>
      </c>
      <c r="B260" s="85" t="str">
        <f>Masters!D264</f>
        <v>Psychologists</v>
      </c>
      <c r="C260" s="84" t="str">
        <f>Masters!F264</f>
        <v>Psychologists</v>
      </c>
      <c r="D260" s="85" t="str">
        <f>Masters!E264</f>
        <v>SIM</v>
      </c>
      <c r="E260" s="84">
        <f>Masters!G264</f>
        <v>0</v>
      </c>
      <c r="F260" s="84">
        <f>Masters!H264</f>
        <v>0</v>
      </c>
      <c r="G260" s="84">
        <f>Masters!I264</f>
        <v>0</v>
      </c>
      <c r="H260" s="84">
        <f>Masters!J264</f>
        <v>0</v>
      </c>
      <c r="I260" s="84">
        <f>Masters!K264</f>
        <v>0</v>
      </c>
      <c r="J260" s="84">
        <f>Masters!L264</f>
        <v>0</v>
      </c>
      <c r="K260" s="84">
        <f>Masters!M264</f>
        <v>0</v>
      </c>
      <c r="L260" s="84">
        <f>Masters!N264</f>
        <v>0</v>
      </c>
    </row>
    <row r="261" spans="1:12" ht="15.5" x14ac:dyDescent="0.45">
      <c r="A261" s="84">
        <f>Masters!C265</f>
        <v>32209</v>
      </c>
      <c r="B261" s="85" t="str">
        <f>Masters!D265</f>
        <v>Reflexologists</v>
      </c>
      <c r="C261" s="84" t="str">
        <f>Masters!F265</f>
        <v>Other practitioners of natural healing</v>
      </c>
      <c r="D261" s="85" t="str">
        <f>Masters!E265</f>
        <v>SIM</v>
      </c>
      <c r="E261" s="84">
        <f>Masters!G265</f>
        <v>0</v>
      </c>
      <c r="F261" s="84">
        <f>Masters!H265</f>
        <v>0</v>
      </c>
      <c r="G261" s="84">
        <f>Masters!I265</f>
        <v>0</v>
      </c>
      <c r="H261" s="84">
        <f>Masters!J265</f>
        <v>0</v>
      </c>
      <c r="I261" s="84">
        <f>Masters!K265</f>
        <v>0</v>
      </c>
      <c r="J261" s="84">
        <f>Masters!L265</f>
        <v>0</v>
      </c>
      <c r="K261" s="84">
        <f>Masters!M265</f>
        <v>0</v>
      </c>
      <c r="L261" s="84">
        <f>Masters!N265</f>
        <v>0</v>
      </c>
    </row>
    <row r="262" spans="1:12" ht="15.5" x14ac:dyDescent="0.45">
      <c r="A262" s="84">
        <f>Masters!C266</f>
        <v>32209</v>
      </c>
      <c r="B262" s="85" t="str">
        <f>Masters!D266</f>
        <v>Rolfers</v>
      </c>
      <c r="C262" s="84" t="str">
        <f>Masters!F266</f>
        <v>Other practitioners of natural healing</v>
      </c>
      <c r="D262" s="85" t="str">
        <f>Masters!E266</f>
        <v>SIM</v>
      </c>
      <c r="E262" s="84">
        <f>Masters!G266</f>
        <v>0</v>
      </c>
      <c r="F262" s="84">
        <f>Masters!H266</f>
        <v>0</v>
      </c>
      <c r="G262" s="84">
        <f>Masters!I266</f>
        <v>0</v>
      </c>
      <c r="H262" s="84">
        <f>Masters!J266</f>
        <v>0</v>
      </c>
      <c r="I262" s="84">
        <f>Masters!K266</f>
        <v>0</v>
      </c>
      <c r="J262" s="84">
        <f>Masters!L266</f>
        <v>0</v>
      </c>
      <c r="K262" s="84">
        <f>Masters!M266</f>
        <v>0</v>
      </c>
      <c r="L262" s="84">
        <f>Masters!N266</f>
        <v>0</v>
      </c>
    </row>
    <row r="263" spans="1:12" ht="15.5" x14ac:dyDescent="0.45">
      <c r="A263" s="84">
        <f>Masters!C267</f>
        <v>65211</v>
      </c>
      <c r="B263" s="85" t="str">
        <f>Masters!D267</f>
        <v>Attendants in Amusement, Recreation and Sport</v>
      </c>
      <c r="C263" s="84" t="str">
        <f>Masters!F267</f>
        <v>Operators and attendants in amusement, recreation and sport</v>
      </c>
      <c r="D263" s="85" t="str">
        <f>Masters!E267</f>
        <v>MOS</v>
      </c>
      <c r="E263" s="84">
        <f>Masters!G267</f>
        <v>0</v>
      </c>
      <c r="F263" s="84">
        <f>Masters!H267</f>
        <v>0</v>
      </c>
      <c r="G263" s="84">
        <f>Masters!I267</f>
        <v>0</v>
      </c>
      <c r="H263" s="84">
        <f>Masters!J267</f>
        <v>0</v>
      </c>
      <c r="I263" s="84">
        <f>Masters!K267</f>
        <v>0</v>
      </c>
      <c r="J263" s="84">
        <f>Masters!L267</f>
        <v>0</v>
      </c>
      <c r="K263" s="84">
        <f>Masters!M267</f>
        <v>0</v>
      </c>
      <c r="L263" s="84">
        <f>Masters!N267</f>
        <v>0</v>
      </c>
    </row>
    <row r="264" spans="1:12" ht="15.5" x14ac:dyDescent="0.45">
      <c r="A264" s="84">
        <f>Masters!C268</f>
        <v>32111</v>
      </c>
      <c r="B264" s="85" t="str">
        <f>Masters!D268</f>
        <v>Dental Hygienists</v>
      </c>
      <c r="C264" s="84" t="str">
        <f>Masters!F268</f>
        <v>Dental hygienists and dental therapists</v>
      </c>
      <c r="D264" s="85" t="str">
        <f>Masters!E268</f>
        <v>MOS</v>
      </c>
      <c r="E264" s="84">
        <f>Masters!G268</f>
        <v>0</v>
      </c>
      <c r="F264" s="84">
        <f>Masters!H268</f>
        <v>0</v>
      </c>
      <c r="G264" s="84">
        <f>Masters!I268</f>
        <v>0</v>
      </c>
      <c r="H264" s="84">
        <f>Masters!J268</f>
        <v>0</v>
      </c>
      <c r="I264" s="84">
        <f>Masters!K268</f>
        <v>0</v>
      </c>
      <c r="J264" s="84">
        <f>Masters!L268</f>
        <v>0</v>
      </c>
      <c r="K264" s="84">
        <f>Masters!M268</f>
        <v>0</v>
      </c>
      <c r="L264" s="84">
        <f>Masters!N268</f>
        <v>0</v>
      </c>
    </row>
    <row r="265" spans="1:12" ht="15.5" x14ac:dyDescent="0.45">
      <c r="A265" s="84">
        <f>Masters!C269</f>
        <v>32111</v>
      </c>
      <c r="B265" s="85" t="str">
        <f>Masters!D269</f>
        <v>Dental Therapists</v>
      </c>
      <c r="C265" s="84" t="str">
        <f>Masters!F269</f>
        <v>Dental hygienists and dental therapists</v>
      </c>
      <c r="D265" s="85" t="str">
        <f>Masters!E269</f>
        <v>MOS</v>
      </c>
      <c r="E265" s="84">
        <f>Masters!G269</f>
        <v>0</v>
      </c>
      <c r="F265" s="84">
        <f>Masters!H269</f>
        <v>0</v>
      </c>
      <c r="G265" s="84">
        <f>Masters!I269</f>
        <v>0</v>
      </c>
      <c r="H265" s="84">
        <f>Masters!J269</f>
        <v>0</v>
      </c>
      <c r="I265" s="84">
        <f>Masters!K269</f>
        <v>0</v>
      </c>
      <c r="J265" s="84">
        <f>Masters!L269</f>
        <v>0</v>
      </c>
      <c r="K265" s="84">
        <f>Masters!M269</f>
        <v>0</v>
      </c>
      <c r="L265" s="84">
        <f>Masters!N269</f>
        <v>0</v>
      </c>
    </row>
    <row r="266" spans="1:12" ht="15.5" x14ac:dyDescent="0.45">
      <c r="A266" s="84">
        <f>Masters!C270</f>
        <v>63211</v>
      </c>
      <c r="B266" s="85" t="str">
        <f>Masters!D270</f>
        <v>Hair Replacement Technicians (Non-Medical)</v>
      </c>
      <c r="C266" s="84" t="str">
        <f>Masters!F270</f>
        <v>Estheticians, electrologists and related occupations</v>
      </c>
      <c r="D266" s="85" t="str">
        <f>Masters!E270</f>
        <v>MOS</v>
      </c>
      <c r="E266" s="84">
        <f>Masters!G270</f>
        <v>0</v>
      </c>
      <c r="F266" s="84">
        <f>Masters!H270</f>
        <v>0</v>
      </c>
      <c r="G266" s="84">
        <f>Masters!I270</f>
        <v>0</v>
      </c>
      <c r="H266" s="84">
        <f>Masters!J270</f>
        <v>0</v>
      </c>
      <c r="I266" s="84">
        <f>Masters!K270</f>
        <v>0</v>
      </c>
      <c r="J266" s="84">
        <f>Masters!L270</f>
        <v>0</v>
      </c>
      <c r="K266" s="84">
        <f>Masters!M270</f>
        <v>0</v>
      </c>
      <c r="L266" s="84">
        <f>Masters!N270</f>
        <v>0</v>
      </c>
    </row>
    <row r="267" spans="1:12" ht="15.5" x14ac:dyDescent="0.45">
      <c r="A267" s="84">
        <f>Masters!C271</f>
        <v>63211</v>
      </c>
      <c r="B267" s="85" t="str">
        <f>Masters!D271</f>
        <v>Scalp Treatment Specialists</v>
      </c>
      <c r="C267" s="84" t="str">
        <f>Masters!F271</f>
        <v>Estheticians, electrologists and related occupations</v>
      </c>
      <c r="D267" s="85" t="str">
        <f>Masters!E271</f>
        <v>MOS</v>
      </c>
      <c r="E267" s="84">
        <f>Masters!G271</f>
        <v>0</v>
      </c>
      <c r="F267" s="84">
        <f>Masters!H271</f>
        <v>0</v>
      </c>
      <c r="G267" s="84">
        <f>Masters!I271</f>
        <v>0</v>
      </c>
      <c r="H267" s="84">
        <f>Masters!J271</f>
        <v>0</v>
      </c>
      <c r="I267" s="84">
        <f>Masters!K271</f>
        <v>0</v>
      </c>
      <c r="J267" s="84">
        <f>Masters!L271</f>
        <v>0</v>
      </c>
      <c r="K267" s="84">
        <f>Masters!M271</f>
        <v>0</v>
      </c>
      <c r="L267" s="84">
        <f>Masters!N271</f>
        <v>0</v>
      </c>
    </row>
    <row r="268" spans="1:12" ht="15.5" x14ac:dyDescent="0.45">
      <c r="A268" s="84">
        <f>Masters!C272</f>
        <v>14401</v>
      </c>
      <c r="B268" s="85" t="str">
        <f>Masters!D272</f>
        <v>Storekeepers and Parts Clerks</v>
      </c>
      <c r="C268" s="84" t="str">
        <f>Masters!F272</f>
        <v>Storekeepers and partspersons</v>
      </c>
      <c r="D268" s="85" t="str">
        <f>Masters!E272</f>
        <v>MOS</v>
      </c>
      <c r="E268" s="84">
        <f>Masters!G272</f>
        <v>0</v>
      </c>
      <c r="F268" s="84">
        <f>Masters!H272</f>
        <v>0</v>
      </c>
      <c r="G268" s="84">
        <f>Masters!I272</f>
        <v>0</v>
      </c>
      <c r="H268" s="84">
        <f>Masters!J272</f>
        <v>0</v>
      </c>
      <c r="I268" s="84">
        <f>Masters!K272</f>
        <v>0</v>
      </c>
      <c r="J268" s="84">
        <f>Masters!L272</f>
        <v>0</v>
      </c>
      <c r="K268" s="84">
        <f>Masters!M272</f>
        <v>0</v>
      </c>
      <c r="L268" s="84">
        <f>Masters!N272</f>
        <v>0</v>
      </c>
    </row>
    <row r="269" spans="1:12" ht="15.5" x14ac:dyDescent="0.45">
      <c r="A269" s="84">
        <f>Masters!C273</f>
        <v>64312</v>
      </c>
      <c r="B269" s="85" t="str">
        <f>Masters!D273</f>
        <v>Airline Cargo Agents</v>
      </c>
      <c r="C269" s="84" t="str">
        <f>Masters!F273</f>
        <v>Airline ticket and service agents</v>
      </c>
      <c r="D269" s="85" t="str">
        <f>Masters!E273</f>
        <v>MOs</v>
      </c>
      <c r="E269" s="84">
        <f>Masters!G273</f>
        <v>0</v>
      </c>
      <c r="F269" s="84">
        <f>Masters!H273</f>
        <v>0</v>
      </c>
      <c r="G269" s="84">
        <f>Masters!I273</f>
        <v>0</v>
      </c>
      <c r="H269" s="84">
        <f>Masters!J273</f>
        <v>0</v>
      </c>
      <c r="I269" s="84">
        <f>Masters!K273</f>
        <v>0</v>
      </c>
      <c r="J269" s="84">
        <f>Masters!L273</f>
        <v>0</v>
      </c>
      <c r="K269" s="84">
        <f>Masters!M273</f>
        <v>0</v>
      </c>
      <c r="L269" s="84">
        <f>Masters!N273</f>
        <v>0</v>
      </c>
    </row>
    <row r="270" spans="1:12" ht="15.5" x14ac:dyDescent="0.45">
      <c r="A270" s="84">
        <f>Masters!C274</f>
        <v>65101</v>
      </c>
      <c r="B270" s="85" t="str">
        <f>Masters!D274</f>
        <v>Automotive Service Station Attendants</v>
      </c>
      <c r="C270" s="84" t="str">
        <f>Masters!F274</f>
        <v>Service station attendants</v>
      </c>
      <c r="D270" s="85" t="str">
        <f>Masters!E274</f>
        <v>MOs</v>
      </c>
      <c r="E270" s="84">
        <f>Masters!G274</f>
        <v>0</v>
      </c>
      <c r="F270" s="84">
        <f>Masters!H274</f>
        <v>0</v>
      </c>
      <c r="G270" s="84">
        <f>Masters!I274</f>
        <v>0</v>
      </c>
      <c r="H270" s="84">
        <f>Masters!J274</f>
        <v>0</v>
      </c>
      <c r="I270" s="84">
        <f>Masters!K274</f>
        <v>0</v>
      </c>
      <c r="J270" s="84">
        <f>Masters!L274</f>
        <v>0</v>
      </c>
      <c r="K270" s="84">
        <f>Masters!M274</f>
        <v>0</v>
      </c>
      <c r="L270" s="84">
        <f>Masters!N274</f>
        <v>0</v>
      </c>
    </row>
    <row r="271" spans="1:12" ht="15.5" x14ac:dyDescent="0.45">
      <c r="A271" s="84">
        <f>Masters!C275</f>
        <v>75210</v>
      </c>
      <c r="B271" s="85" t="str">
        <f>Masters!D275</f>
        <v>Boat Operators</v>
      </c>
      <c r="C271" s="84" t="str">
        <f>Masters!F275</f>
        <v>Boat and cable ferry operators and related occupations</v>
      </c>
      <c r="D271" s="85" t="str">
        <f>Masters!E275</f>
        <v>MOs</v>
      </c>
      <c r="E271" s="84">
        <f>Masters!G275</f>
        <v>0</v>
      </c>
      <c r="F271" s="84">
        <f>Masters!H275</f>
        <v>0</v>
      </c>
      <c r="G271" s="84">
        <f>Masters!I275</f>
        <v>0</v>
      </c>
      <c r="H271" s="84">
        <f>Masters!J275</f>
        <v>0</v>
      </c>
      <c r="I271" s="84">
        <f>Masters!K275</f>
        <v>0</v>
      </c>
      <c r="J271" s="84">
        <f>Masters!L275</f>
        <v>0</v>
      </c>
      <c r="K271" s="84">
        <f>Masters!M275</f>
        <v>0</v>
      </c>
      <c r="L271" s="84">
        <f>Masters!N275</f>
        <v>0</v>
      </c>
    </row>
    <row r="272" spans="1:12" ht="15.5" x14ac:dyDescent="0.45">
      <c r="A272" s="84">
        <f>Masters!C276</f>
        <v>64313</v>
      </c>
      <c r="B272" s="85" t="str">
        <f>Masters!D276</f>
        <v>Cargo Service Representatives (Except Airline)</v>
      </c>
      <c r="C272" s="84" t="str">
        <f>Masters!F276</f>
        <v>Ground and water transport ticket agents, cargo service representatives and related clerks</v>
      </c>
      <c r="D272" s="85" t="str">
        <f>Masters!E276</f>
        <v>MOs</v>
      </c>
      <c r="E272" s="84">
        <f>Masters!G276</f>
        <v>0</v>
      </c>
      <c r="F272" s="84">
        <f>Masters!H276</f>
        <v>0</v>
      </c>
      <c r="G272" s="84">
        <f>Masters!I276</f>
        <v>0</v>
      </c>
      <c r="H272" s="84">
        <f>Masters!J276</f>
        <v>0</v>
      </c>
      <c r="I272" s="84">
        <f>Masters!K276</f>
        <v>0</v>
      </c>
      <c r="J272" s="84">
        <f>Masters!L276</f>
        <v>0</v>
      </c>
      <c r="K272" s="84">
        <f>Masters!M276</f>
        <v>0</v>
      </c>
      <c r="L272" s="84">
        <f>Masters!N276</f>
        <v>0</v>
      </c>
    </row>
    <row r="273" spans="1:12" ht="15.5" x14ac:dyDescent="0.45">
      <c r="A273" s="84">
        <f>Masters!C277</f>
        <v>65100</v>
      </c>
      <c r="B273" s="85" t="str">
        <f>Masters!D277</f>
        <v>Cashiers</v>
      </c>
      <c r="C273" s="84" t="str">
        <f>Masters!F277</f>
        <v>Cashiers</v>
      </c>
      <c r="D273" s="85" t="str">
        <f>Masters!E277</f>
        <v>MOs</v>
      </c>
      <c r="E273" s="84">
        <f>Masters!G277</f>
        <v>0</v>
      </c>
      <c r="F273" s="84">
        <f>Masters!H277</f>
        <v>0</v>
      </c>
      <c r="G273" s="84">
        <f>Masters!I277</f>
        <v>0</v>
      </c>
      <c r="H273" s="84">
        <f>Masters!J277</f>
        <v>0</v>
      </c>
      <c r="I273" s="84">
        <f>Masters!K277</f>
        <v>0</v>
      </c>
      <c r="J273" s="84">
        <f>Masters!L277</f>
        <v>0</v>
      </c>
      <c r="K273" s="84">
        <f>Masters!M277</f>
        <v>0</v>
      </c>
      <c r="L273" s="84">
        <f>Masters!N277</f>
        <v>0</v>
      </c>
    </row>
    <row r="274" spans="1:12" ht="15.5" x14ac:dyDescent="0.45">
      <c r="A274" s="84">
        <f>Masters!C278</f>
        <v>75201</v>
      </c>
      <c r="B274" s="85" t="str">
        <f>Masters!D278</f>
        <v>Delivery and Courier Service Drivers</v>
      </c>
      <c r="C274" s="84" t="str">
        <f>Masters!F278</f>
        <v>Delivery service drivers and door-to-door distributors</v>
      </c>
      <c r="D274" s="85" t="str">
        <f>Masters!E278</f>
        <v>MOs</v>
      </c>
      <c r="E274" s="84">
        <f>Masters!G278</f>
        <v>0</v>
      </c>
      <c r="F274" s="84">
        <f>Masters!H278</f>
        <v>0</v>
      </c>
      <c r="G274" s="84">
        <f>Masters!I278</f>
        <v>0</v>
      </c>
      <c r="H274" s="84">
        <f>Masters!J278</f>
        <v>0</v>
      </c>
      <c r="I274" s="84">
        <f>Masters!K278</f>
        <v>0</v>
      </c>
      <c r="J274" s="84">
        <f>Masters!L278</f>
        <v>0</v>
      </c>
      <c r="K274" s="84">
        <f>Masters!M278</f>
        <v>0</v>
      </c>
      <c r="L274" s="84">
        <f>Masters!N278</f>
        <v>0</v>
      </c>
    </row>
    <row r="275" spans="1:12" ht="15.5" x14ac:dyDescent="0.45">
      <c r="A275" s="84">
        <f>Masters!C279</f>
        <v>53111</v>
      </c>
      <c r="B275" s="85" t="str">
        <f>Masters!D279</f>
        <v>Dressers</v>
      </c>
      <c r="C275" s="84" t="str">
        <f>Masters!F279</f>
        <v>Motion pictures, broadcasting, photography and performing arts assistants and operators</v>
      </c>
      <c r="D275" s="85" t="str">
        <f>Masters!E279</f>
        <v>MOs</v>
      </c>
      <c r="E275" s="84">
        <f>Masters!G279</f>
        <v>0</v>
      </c>
      <c r="F275" s="84">
        <f>Masters!H279</f>
        <v>0</v>
      </c>
      <c r="G275" s="84">
        <f>Masters!I279</f>
        <v>0</v>
      </c>
      <c r="H275" s="84">
        <f>Masters!J279</f>
        <v>0</v>
      </c>
      <c r="I275" s="84">
        <f>Masters!K279</f>
        <v>0</v>
      </c>
      <c r="J275" s="84">
        <f>Masters!L279</f>
        <v>0</v>
      </c>
      <c r="K275" s="84">
        <f>Masters!M279</f>
        <v>0</v>
      </c>
      <c r="L275" s="84">
        <f>Masters!N279</f>
        <v>0</v>
      </c>
    </row>
    <row r="276" spans="1:12" ht="15.5" x14ac:dyDescent="0.45">
      <c r="A276" s="84">
        <f>Masters!C280</f>
        <v>65310</v>
      </c>
      <c r="B276" s="85" t="str">
        <f>Masters!D280</f>
        <v>Housekeepers</v>
      </c>
      <c r="C276" s="84" t="str">
        <f>Masters!F280</f>
        <v>Light duty cleaners</v>
      </c>
      <c r="D276" s="85" t="str">
        <f>Masters!E280</f>
        <v>MOs</v>
      </c>
      <c r="E276" s="84">
        <f>Masters!G280</f>
        <v>0</v>
      </c>
      <c r="F276" s="84">
        <f>Masters!H280</f>
        <v>0</v>
      </c>
      <c r="G276" s="84">
        <f>Masters!I280</f>
        <v>0</v>
      </c>
      <c r="H276" s="84">
        <f>Masters!J280</f>
        <v>0</v>
      </c>
      <c r="I276" s="84">
        <f>Masters!K280</f>
        <v>0</v>
      </c>
      <c r="J276" s="84">
        <f>Masters!L280</f>
        <v>0</v>
      </c>
      <c r="K276" s="84">
        <f>Masters!M280</f>
        <v>0</v>
      </c>
      <c r="L276" s="84">
        <f>Masters!N280</f>
        <v>0</v>
      </c>
    </row>
    <row r="277" spans="1:12" ht="15.5" x14ac:dyDescent="0.45">
      <c r="A277" s="84">
        <f>Masters!C281</f>
        <v>65329</v>
      </c>
      <c r="B277" s="85" t="str">
        <f>Masters!D281</f>
        <v>Laundromat Attendants</v>
      </c>
      <c r="C277" s="84" t="str">
        <f>Masters!F281</f>
        <v>Other service support occupations</v>
      </c>
      <c r="D277" s="85" t="str">
        <f>Masters!E281</f>
        <v>MOs</v>
      </c>
      <c r="E277" s="84">
        <f>Masters!G281</f>
        <v>0</v>
      </c>
      <c r="F277" s="84">
        <f>Masters!H281</f>
        <v>0</v>
      </c>
      <c r="G277" s="84">
        <f>Masters!I281</f>
        <v>0</v>
      </c>
      <c r="H277" s="84">
        <f>Masters!J281</f>
        <v>0</v>
      </c>
      <c r="I277" s="84">
        <f>Masters!K281</f>
        <v>0</v>
      </c>
      <c r="J277" s="84">
        <f>Masters!L281</f>
        <v>0</v>
      </c>
      <c r="K277" s="84">
        <f>Masters!M281</f>
        <v>0</v>
      </c>
      <c r="L277" s="84">
        <f>Masters!N281</f>
        <v>0</v>
      </c>
    </row>
    <row r="278" spans="1:12" ht="15.5" x14ac:dyDescent="0.45">
      <c r="A278" s="84">
        <f>Masters!C282</f>
        <v>65101</v>
      </c>
      <c r="B278" s="85" t="str">
        <f>Masters!D282</f>
        <v>Marina Service Station Attendants</v>
      </c>
      <c r="C278" s="84" t="str">
        <f>Masters!F282</f>
        <v>Service station attendants</v>
      </c>
      <c r="D278" s="85" t="str">
        <f>Masters!E282</f>
        <v>MOs</v>
      </c>
      <c r="E278" s="84">
        <f>Masters!G282</f>
        <v>0</v>
      </c>
      <c r="F278" s="84">
        <f>Masters!H282</f>
        <v>0</v>
      </c>
      <c r="G278" s="84">
        <f>Masters!I282</f>
        <v>0</v>
      </c>
      <c r="H278" s="84">
        <f>Masters!J282</f>
        <v>0</v>
      </c>
      <c r="I278" s="84">
        <f>Masters!K282</f>
        <v>0</v>
      </c>
      <c r="J278" s="84">
        <f>Masters!L282</f>
        <v>0</v>
      </c>
      <c r="K278" s="84">
        <f>Masters!M282</f>
        <v>0</v>
      </c>
      <c r="L278" s="84">
        <f>Masters!N282</f>
        <v>0</v>
      </c>
    </row>
    <row r="279" spans="1:12" ht="15.5" x14ac:dyDescent="0.45">
      <c r="A279" s="84">
        <f>Masters!C283</f>
        <v>75211</v>
      </c>
      <c r="B279" s="85" t="str">
        <f>Masters!D283</f>
        <v>Motor Transport Labourers</v>
      </c>
      <c r="C279" s="84" t="str">
        <f>Masters!F283</f>
        <v>Railway and motor transport labourers</v>
      </c>
      <c r="D279" s="85" t="str">
        <f>Masters!E283</f>
        <v>MOs</v>
      </c>
      <c r="E279" s="84">
        <f>Masters!G283</f>
        <v>0</v>
      </c>
      <c r="F279" s="84">
        <f>Masters!H283</f>
        <v>0</v>
      </c>
      <c r="G279" s="84">
        <f>Masters!I283</f>
        <v>0</v>
      </c>
      <c r="H279" s="84">
        <f>Masters!J283</f>
        <v>0</v>
      </c>
      <c r="I279" s="84">
        <f>Masters!K283</f>
        <v>0</v>
      </c>
      <c r="J279" s="84">
        <f>Masters!L283</f>
        <v>0</v>
      </c>
      <c r="K279" s="84">
        <f>Masters!M283</f>
        <v>0</v>
      </c>
      <c r="L279" s="84">
        <f>Masters!N283</f>
        <v>0</v>
      </c>
    </row>
    <row r="280" spans="1:12" ht="15.5" x14ac:dyDescent="0.45">
      <c r="A280" s="84">
        <f>Masters!C284</f>
        <v>44200</v>
      </c>
      <c r="B280" s="85" t="str">
        <f>Masters!D284</f>
        <v>Occupations Unique to the Armed Forces</v>
      </c>
      <c r="C280" s="84" t="str">
        <f>Masters!F284</f>
        <v>Primary combat members of the Canadian Armed Forces</v>
      </c>
      <c r="D280" s="85" t="str">
        <f>Masters!E284</f>
        <v>MOs</v>
      </c>
      <c r="E280" s="84">
        <f>Masters!G284</f>
        <v>0</v>
      </c>
      <c r="F280" s="84">
        <f>Masters!H284</f>
        <v>0</v>
      </c>
      <c r="G280" s="84">
        <f>Masters!I284</f>
        <v>0</v>
      </c>
      <c r="H280" s="84">
        <f>Masters!J284</f>
        <v>0</v>
      </c>
      <c r="I280" s="84">
        <f>Masters!K284</f>
        <v>0</v>
      </c>
      <c r="J280" s="84">
        <f>Masters!L284</f>
        <v>0</v>
      </c>
      <c r="K280" s="84">
        <f>Masters!M284</f>
        <v>0</v>
      </c>
      <c r="L280" s="84">
        <f>Masters!N284</f>
        <v>0</v>
      </c>
    </row>
    <row r="281" spans="1:12" ht="15.5" x14ac:dyDescent="0.45">
      <c r="A281" s="84">
        <f>Masters!C285</f>
        <v>32101</v>
      </c>
      <c r="B281" s="85" t="str">
        <f>Masters!D285</f>
        <v>Operating Room Technicians</v>
      </c>
      <c r="C281" s="84" t="str">
        <f>Masters!F285</f>
        <v>Licensed practical nurses</v>
      </c>
      <c r="D281" s="85" t="str">
        <f>Masters!E285</f>
        <v>MOs</v>
      </c>
      <c r="E281" s="84">
        <f>Masters!G285</f>
        <v>0</v>
      </c>
      <c r="F281" s="84">
        <f>Masters!H285</f>
        <v>0</v>
      </c>
      <c r="G281" s="84">
        <f>Masters!I285</f>
        <v>0</v>
      </c>
      <c r="H281" s="84">
        <f>Masters!J285</f>
        <v>0</v>
      </c>
      <c r="I281" s="84">
        <f>Masters!K285</f>
        <v>0</v>
      </c>
      <c r="J281" s="84">
        <f>Masters!L285</f>
        <v>0</v>
      </c>
      <c r="K281" s="84">
        <f>Masters!M285</f>
        <v>0</v>
      </c>
      <c r="L281" s="84">
        <f>Masters!N285</f>
        <v>0</v>
      </c>
    </row>
    <row r="282" spans="1:12" ht="15.5" x14ac:dyDescent="0.45">
      <c r="A282" s="84">
        <f>Masters!C286</f>
        <v>65329</v>
      </c>
      <c r="B282" s="85" t="str">
        <f>Masters!D286</f>
        <v>Other Elemental Service Workers</v>
      </c>
      <c r="C282" s="84" t="str">
        <f>Masters!F286</f>
        <v>Other service support occupations</v>
      </c>
      <c r="D282" s="85" t="str">
        <f>Masters!E286</f>
        <v>MOs</v>
      </c>
      <c r="E282" s="84">
        <f>Masters!G286</f>
        <v>0</v>
      </c>
      <c r="F282" s="84">
        <f>Masters!H286</f>
        <v>0</v>
      </c>
      <c r="G282" s="84">
        <f>Masters!I286</f>
        <v>0</v>
      </c>
      <c r="H282" s="84">
        <f>Masters!J286</f>
        <v>0</v>
      </c>
      <c r="I282" s="84">
        <f>Masters!K286</f>
        <v>0</v>
      </c>
      <c r="J282" s="84">
        <f>Masters!L286</f>
        <v>0</v>
      </c>
      <c r="K282" s="84">
        <f>Masters!M286</f>
        <v>0</v>
      </c>
      <c r="L282" s="84">
        <f>Masters!N286</f>
        <v>0</v>
      </c>
    </row>
    <row r="283" spans="1:12" ht="15.5" x14ac:dyDescent="0.45">
      <c r="A283" s="84">
        <f>Masters!C287</f>
        <v>65329</v>
      </c>
      <c r="B283" s="85" t="str">
        <f>Masters!D287</f>
        <v>Parking Lot Attendants and Car Jockeys</v>
      </c>
      <c r="C283" s="84" t="str">
        <f>Masters!F287</f>
        <v>Other service support occupations</v>
      </c>
      <c r="D283" s="85" t="str">
        <f>Masters!E287</f>
        <v>MOs</v>
      </c>
      <c r="E283" s="84">
        <f>Masters!G287</f>
        <v>0</v>
      </c>
      <c r="F283" s="84">
        <f>Masters!H287</f>
        <v>0</v>
      </c>
      <c r="G283" s="84">
        <f>Masters!I287</f>
        <v>0</v>
      </c>
      <c r="H283" s="84">
        <f>Masters!J287</f>
        <v>0</v>
      </c>
      <c r="I283" s="84">
        <f>Masters!K287</f>
        <v>0</v>
      </c>
      <c r="J283" s="84">
        <f>Masters!L287</f>
        <v>0</v>
      </c>
      <c r="K283" s="84">
        <f>Masters!M287</f>
        <v>0</v>
      </c>
      <c r="L283" s="84">
        <f>Masters!N287</f>
        <v>0</v>
      </c>
    </row>
    <row r="284" spans="1:12" ht="15.5" x14ac:dyDescent="0.45">
      <c r="A284" s="84">
        <f>Masters!C288</f>
        <v>53111</v>
      </c>
      <c r="B284" s="85" t="str">
        <f>Masters!D288</f>
        <v>Script Assistants</v>
      </c>
      <c r="C284" s="84" t="str">
        <f>Masters!F288</f>
        <v>Motion pictures, broadcasting, photography and performing arts assistants and operators</v>
      </c>
      <c r="D284" s="85" t="str">
        <f>Masters!E288</f>
        <v>MOs</v>
      </c>
      <c r="E284" s="84">
        <f>Masters!G288</f>
        <v>0</v>
      </c>
      <c r="F284" s="84">
        <f>Masters!H288</f>
        <v>0</v>
      </c>
      <c r="G284" s="84">
        <f>Masters!I288</f>
        <v>0</v>
      </c>
      <c r="H284" s="84">
        <f>Masters!J288</f>
        <v>0</v>
      </c>
      <c r="I284" s="84">
        <f>Masters!K288</f>
        <v>0</v>
      </c>
      <c r="J284" s="84">
        <f>Masters!L288</f>
        <v>0</v>
      </c>
      <c r="K284" s="84">
        <f>Masters!M288</f>
        <v>0</v>
      </c>
      <c r="L284" s="84">
        <f>Masters!N288</f>
        <v>0</v>
      </c>
    </row>
    <row r="285" spans="1:12" ht="15.5" x14ac:dyDescent="0.45">
      <c r="A285" s="84">
        <f>Masters!C289</f>
        <v>75201</v>
      </c>
      <c r="B285" s="85" t="str">
        <f>Masters!D289</f>
        <v>Couriers, Messengers and Door-to-Door Distributors</v>
      </c>
      <c r="C285" s="84" t="str">
        <f>Masters!F289</f>
        <v>Delivery service drivers and door-to-door distributors</v>
      </c>
      <c r="D285" s="85" t="str">
        <f>Masters!E289</f>
        <v>Mos</v>
      </c>
      <c r="E285" s="84">
        <f>Masters!G289</f>
        <v>0</v>
      </c>
      <c r="F285" s="84">
        <f>Masters!H289</f>
        <v>0</v>
      </c>
      <c r="G285" s="84">
        <f>Masters!I289</f>
        <v>0</v>
      </c>
      <c r="H285" s="84">
        <f>Masters!J289</f>
        <v>0</v>
      </c>
      <c r="I285" s="84">
        <f>Masters!K289</f>
        <v>0</v>
      </c>
      <c r="J285" s="84">
        <f>Masters!L289</f>
        <v>0</v>
      </c>
      <c r="K285" s="84">
        <f>Masters!M289</f>
        <v>0</v>
      </c>
      <c r="L285" s="84">
        <f>Masters!N289</f>
        <v>0</v>
      </c>
    </row>
    <row r="286" spans="1:12" ht="15.5" x14ac:dyDescent="0.45">
      <c r="A286" s="84">
        <f>Masters!C290</f>
        <v>74101</v>
      </c>
      <c r="B286" s="85" t="str">
        <f>Masters!D290</f>
        <v>Letter Carriers</v>
      </c>
      <c r="C286" s="84" t="str">
        <f>Masters!F290</f>
        <v>Letter carriers</v>
      </c>
      <c r="D286" s="85" t="str">
        <f>Masters!E290</f>
        <v>Mos</v>
      </c>
      <c r="E286" s="84">
        <f>Masters!G290</f>
        <v>0</v>
      </c>
      <c r="F286" s="84">
        <f>Masters!H290</f>
        <v>0</v>
      </c>
      <c r="G286" s="84">
        <f>Masters!I290</f>
        <v>0</v>
      </c>
      <c r="H286" s="84">
        <f>Masters!J290</f>
        <v>0</v>
      </c>
      <c r="I286" s="84">
        <f>Masters!K290</f>
        <v>0</v>
      </c>
      <c r="J286" s="84">
        <f>Masters!L290</f>
        <v>0</v>
      </c>
      <c r="K286" s="84">
        <f>Masters!M290</f>
        <v>0</v>
      </c>
      <c r="L286" s="84">
        <f>Masters!N290</f>
        <v>0</v>
      </c>
    </row>
    <row r="287" spans="1:12" ht="15.5" x14ac:dyDescent="0.45">
      <c r="A287" s="84">
        <f>Masters!C291</f>
        <v>64312</v>
      </c>
      <c r="B287" s="85" t="str">
        <f>Masters!D291</f>
        <v>Airline Baggage Agents</v>
      </c>
      <c r="C287" s="84" t="str">
        <f>Masters!F291</f>
        <v>Airline ticket and service agents</v>
      </c>
      <c r="D287" s="85" t="str">
        <f>Masters!E291</f>
        <v>MSO</v>
      </c>
      <c r="E287" s="84">
        <f>Masters!G291</f>
        <v>0</v>
      </c>
      <c r="F287" s="84">
        <f>Masters!H291</f>
        <v>0</v>
      </c>
      <c r="G287" s="84">
        <f>Masters!I291</f>
        <v>0</v>
      </c>
      <c r="H287" s="84">
        <f>Masters!J291</f>
        <v>0</v>
      </c>
      <c r="I287" s="84">
        <f>Masters!K291</f>
        <v>0</v>
      </c>
      <c r="J287" s="84">
        <f>Masters!L291</f>
        <v>0</v>
      </c>
      <c r="K287" s="84">
        <f>Masters!M291</f>
        <v>0</v>
      </c>
      <c r="L287" s="84">
        <f>Masters!N291</f>
        <v>0</v>
      </c>
    </row>
    <row r="288" spans="1:12" ht="15.5" x14ac:dyDescent="0.45">
      <c r="A288" s="84">
        <f>Masters!C292</f>
        <v>64312</v>
      </c>
      <c r="B288" s="85" t="str">
        <f>Masters!D292</f>
        <v>Airline Passenger and Ticket Agents</v>
      </c>
      <c r="C288" s="84" t="str">
        <f>Masters!F292</f>
        <v>Airline ticket and service agents</v>
      </c>
      <c r="D288" s="85" t="str">
        <f>Masters!E292</f>
        <v>MSO</v>
      </c>
      <c r="E288" s="84">
        <f>Masters!G292</f>
        <v>0</v>
      </c>
      <c r="F288" s="84">
        <f>Masters!H292</f>
        <v>0</v>
      </c>
      <c r="G288" s="84">
        <f>Masters!I292</f>
        <v>0</v>
      </c>
      <c r="H288" s="84">
        <f>Masters!J292</f>
        <v>0</v>
      </c>
      <c r="I288" s="84">
        <f>Masters!K292</f>
        <v>0</v>
      </c>
      <c r="J288" s="84">
        <f>Masters!L292</f>
        <v>0</v>
      </c>
      <c r="K288" s="84">
        <f>Masters!M292</f>
        <v>0</v>
      </c>
      <c r="L288" s="84">
        <f>Masters!N292</f>
        <v>0</v>
      </c>
    </row>
    <row r="289" spans="1:12" ht="15.5" x14ac:dyDescent="0.45">
      <c r="A289" s="84">
        <f>Masters!C293</f>
        <v>64312</v>
      </c>
      <c r="B289" s="85" t="str">
        <f>Masters!D293</f>
        <v>Airline Reservation Agents</v>
      </c>
      <c r="C289" s="84" t="str">
        <f>Masters!F293</f>
        <v>Airline ticket and service agents</v>
      </c>
      <c r="D289" s="85" t="str">
        <f>Masters!E293</f>
        <v>MSO</v>
      </c>
      <c r="E289" s="84">
        <f>Masters!G293</f>
        <v>0</v>
      </c>
      <c r="F289" s="84">
        <f>Masters!H293</f>
        <v>0</v>
      </c>
      <c r="G289" s="84">
        <f>Masters!I293</f>
        <v>0</v>
      </c>
      <c r="H289" s="84">
        <f>Masters!J293</f>
        <v>0</v>
      </c>
      <c r="I289" s="84">
        <f>Masters!K293</f>
        <v>0</v>
      </c>
      <c r="J289" s="84">
        <f>Masters!L293</f>
        <v>0</v>
      </c>
      <c r="K289" s="84">
        <f>Masters!M293</f>
        <v>0</v>
      </c>
      <c r="L289" s="84">
        <f>Masters!N293</f>
        <v>0</v>
      </c>
    </row>
    <row r="290" spans="1:12" ht="15.5" x14ac:dyDescent="0.45">
      <c r="A290" s="84">
        <f>Masters!C294</f>
        <v>64312</v>
      </c>
      <c r="B290" s="85" t="str">
        <f>Masters!D294</f>
        <v>Airline Station Agents</v>
      </c>
      <c r="C290" s="84" t="str">
        <f>Masters!F294</f>
        <v>Airline ticket and service agents</v>
      </c>
      <c r="D290" s="85" t="str">
        <f>Masters!E294</f>
        <v>MSO</v>
      </c>
      <c r="E290" s="84">
        <f>Masters!G294</f>
        <v>0</v>
      </c>
      <c r="F290" s="84">
        <f>Masters!H294</f>
        <v>0</v>
      </c>
      <c r="G290" s="84">
        <f>Masters!I294</f>
        <v>0</v>
      </c>
      <c r="H290" s="84">
        <f>Masters!J294</f>
        <v>0</v>
      </c>
      <c r="I290" s="84">
        <f>Masters!K294</f>
        <v>0</v>
      </c>
      <c r="J290" s="84">
        <f>Masters!L294</f>
        <v>0</v>
      </c>
      <c r="K290" s="84">
        <f>Masters!M294</f>
        <v>0</v>
      </c>
      <c r="L290" s="84">
        <f>Masters!N294</f>
        <v>0</v>
      </c>
    </row>
    <row r="291" spans="1:12" ht="15.5" x14ac:dyDescent="0.45">
      <c r="A291" s="84">
        <f>Masters!C295</f>
        <v>33109</v>
      </c>
      <c r="B291" s="85" t="str">
        <f>Masters!D295</f>
        <v>Audio Prosthetists</v>
      </c>
      <c r="C291" s="84" t="str">
        <f>Masters!F295</f>
        <v>Other assisting occupations in support of health services</v>
      </c>
      <c r="D291" s="85" t="str">
        <f>Masters!E295</f>
        <v>MSO</v>
      </c>
      <c r="E291" s="84">
        <f>Masters!G295</f>
        <v>0</v>
      </c>
      <c r="F291" s="84">
        <f>Masters!H295</f>
        <v>0</v>
      </c>
      <c r="G291" s="84">
        <f>Masters!I295</f>
        <v>0</v>
      </c>
      <c r="H291" s="84">
        <f>Masters!J295</f>
        <v>0</v>
      </c>
      <c r="I291" s="84">
        <f>Masters!K295</f>
        <v>0</v>
      </c>
      <c r="J291" s="84">
        <f>Masters!L295</f>
        <v>0</v>
      </c>
      <c r="K291" s="84">
        <f>Masters!M295</f>
        <v>0</v>
      </c>
      <c r="L291" s="84">
        <f>Masters!N295</f>
        <v>0</v>
      </c>
    </row>
    <row r="292" spans="1:12" ht="15.5" x14ac:dyDescent="0.45">
      <c r="A292" s="84">
        <f>Masters!C296</f>
        <v>33109</v>
      </c>
      <c r="B292" s="85" t="str">
        <f>Masters!D296</f>
        <v>Audiometric Assistants</v>
      </c>
      <c r="C292" s="84" t="str">
        <f>Masters!F296</f>
        <v>Other assisting occupations in support of health services</v>
      </c>
      <c r="D292" s="85" t="str">
        <f>Masters!E296</f>
        <v>MSO</v>
      </c>
      <c r="E292" s="84">
        <f>Masters!G296</f>
        <v>0</v>
      </c>
      <c r="F292" s="84">
        <f>Masters!H296</f>
        <v>0</v>
      </c>
      <c r="G292" s="84">
        <f>Masters!I296</f>
        <v>0</v>
      </c>
      <c r="H292" s="84">
        <f>Masters!J296</f>
        <v>0</v>
      </c>
      <c r="I292" s="84">
        <f>Masters!K296</f>
        <v>0</v>
      </c>
      <c r="J292" s="84">
        <f>Masters!L296</f>
        <v>0</v>
      </c>
      <c r="K292" s="84">
        <f>Masters!M296</f>
        <v>0</v>
      </c>
      <c r="L292" s="84">
        <f>Masters!N296</f>
        <v>0</v>
      </c>
    </row>
    <row r="293" spans="1:12" ht="15.5" x14ac:dyDescent="0.45">
      <c r="A293" s="84">
        <f>Masters!C297</f>
        <v>65329</v>
      </c>
      <c r="B293" s="85" t="str">
        <f>Masters!D297</f>
        <v>Beauty Salon Attendants</v>
      </c>
      <c r="C293" s="84" t="str">
        <f>Masters!F297</f>
        <v>Other service support occupations</v>
      </c>
      <c r="D293" s="85" t="str">
        <f>Masters!E297</f>
        <v>MSO</v>
      </c>
      <c r="E293" s="84">
        <f>Masters!G297</f>
        <v>0</v>
      </c>
      <c r="F293" s="84">
        <f>Masters!H297</f>
        <v>0</v>
      </c>
      <c r="G293" s="84">
        <f>Masters!I297</f>
        <v>0</v>
      </c>
      <c r="H293" s="84">
        <f>Masters!J297</f>
        <v>0</v>
      </c>
      <c r="I293" s="84">
        <f>Masters!K297</f>
        <v>0</v>
      </c>
      <c r="J293" s="84">
        <f>Masters!L297</f>
        <v>0</v>
      </c>
      <c r="K293" s="84">
        <f>Masters!M297</f>
        <v>0</v>
      </c>
      <c r="L293" s="84">
        <f>Masters!N297</f>
        <v>0</v>
      </c>
    </row>
    <row r="294" spans="1:12" ht="15.5" x14ac:dyDescent="0.45">
      <c r="A294" s="84">
        <f>Masters!C298</f>
        <v>11202</v>
      </c>
      <c r="B294" s="85" t="str">
        <f>Masters!D298</f>
        <v>Communication Assistants</v>
      </c>
      <c r="C294" s="84" t="str">
        <f>Masters!F298</f>
        <v>Professional occupations in advertising, marketing and public relations</v>
      </c>
      <c r="D294" s="85" t="str">
        <f>Masters!E298</f>
        <v>MSO</v>
      </c>
      <c r="E294" s="84">
        <f>Masters!G298</f>
        <v>0</v>
      </c>
      <c r="F294" s="84">
        <f>Masters!H298</f>
        <v>0</v>
      </c>
      <c r="G294" s="84">
        <f>Masters!I298</f>
        <v>0</v>
      </c>
      <c r="H294" s="84">
        <f>Masters!J298</f>
        <v>0</v>
      </c>
      <c r="I294" s="84">
        <f>Masters!K298</f>
        <v>0</v>
      </c>
      <c r="J294" s="84">
        <f>Masters!L298</f>
        <v>0</v>
      </c>
      <c r="K294" s="84">
        <f>Masters!M298</f>
        <v>0</v>
      </c>
      <c r="L294" s="84">
        <f>Masters!N298</f>
        <v>0</v>
      </c>
    </row>
    <row r="295" spans="1:12" ht="15.5" x14ac:dyDescent="0.45">
      <c r="A295" s="84">
        <f>Masters!C299</f>
        <v>63211</v>
      </c>
      <c r="B295" s="85" t="str">
        <f>Masters!D299</f>
        <v>Cosmeticians</v>
      </c>
      <c r="C295" s="84" t="str">
        <f>Masters!F299</f>
        <v>Estheticians, electrologists and related occupations</v>
      </c>
      <c r="D295" s="85" t="str">
        <f>Masters!E299</f>
        <v>MSO</v>
      </c>
      <c r="E295" s="84">
        <f>Masters!G299</f>
        <v>0</v>
      </c>
      <c r="F295" s="84">
        <f>Masters!H299</f>
        <v>0</v>
      </c>
      <c r="G295" s="84">
        <f>Masters!I299</f>
        <v>0</v>
      </c>
      <c r="H295" s="84">
        <f>Masters!J299</f>
        <v>0</v>
      </c>
      <c r="I295" s="84">
        <f>Masters!K299</f>
        <v>0</v>
      </c>
      <c r="J295" s="84">
        <f>Masters!L299</f>
        <v>0</v>
      </c>
      <c r="K295" s="84">
        <f>Masters!M299</f>
        <v>0</v>
      </c>
      <c r="L295" s="84">
        <f>Masters!N299</f>
        <v>0</v>
      </c>
    </row>
    <row r="296" spans="1:12" ht="15.5" x14ac:dyDescent="0.45">
      <c r="A296" s="84">
        <f>Masters!C300</f>
        <v>33100</v>
      </c>
      <c r="B296" s="85" t="str">
        <f>Masters!D300</f>
        <v>Dental Assistants</v>
      </c>
      <c r="C296" s="84" t="str">
        <f>Masters!F300</f>
        <v>Dental assistants and dental laboratory assistants</v>
      </c>
      <c r="D296" s="85" t="str">
        <f>Masters!E300</f>
        <v>MSO</v>
      </c>
      <c r="E296" s="84">
        <f>Masters!G300</f>
        <v>0</v>
      </c>
      <c r="F296" s="84">
        <f>Masters!H300</f>
        <v>0</v>
      </c>
      <c r="G296" s="84">
        <f>Masters!I300</f>
        <v>0</v>
      </c>
      <c r="H296" s="84">
        <f>Masters!J300</f>
        <v>0</v>
      </c>
      <c r="I296" s="84">
        <f>Masters!K300</f>
        <v>0</v>
      </c>
      <c r="J296" s="84">
        <f>Masters!L300</f>
        <v>0</v>
      </c>
      <c r="K296" s="84">
        <f>Masters!M300</f>
        <v>0</v>
      </c>
      <c r="L296" s="84">
        <f>Masters!N300</f>
        <v>0</v>
      </c>
    </row>
    <row r="297" spans="1:12" ht="15.5" x14ac:dyDescent="0.45">
      <c r="A297" s="84">
        <f>Masters!C301</f>
        <v>63211</v>
      </c>
      <c r="B297" s="85" t="str">
        <f>Masters!D301</f>
        <v>Electrologists</v>
      </c>
      <c r="C297" s="84" t="str">
        <f>Masters!F301</f>
        <v>Estheticians, electrologists and related occupations</v>
      </c>
      <c r="D297" s="85" t="str">
        <f>Masters!E301</f>
        <v>MSO</v>
      </c>
      <c r="E297" s="84">
        <f>Masters!G301</f>
        <v>0</v>
      </c>
      <c r="F297" s="84">
        <f>Masters!H301</f>
        <v>0</v>
      </c>
      <c r="G297" s="84">
        <f>Masters!I301</f>
        <v>0</v>
      </c>
      <c r="H297" s="84">
        <f>Masters!J301</f>
        <v>0</v>
      </c>
      <c r="I297" s="84">
        <f>Masters!K301</f>
        <v>0</v>
      </c>
      <c r="J297" s="84">
        <f>Masters!L301</f>
        <v>0</v>
      </c>
      <c r="K297" s="84">
        <f>Masters!M301</f>
        <v>0</v>
      </c>
      <c r="L297" s="84">
        <f>Masters!N301</f>
        <v>0</v>
      </c>
    </row>
    <row r="298" spans="1:12" ht="15.5" x14ac:dyDescent="0.45">
      <c r="A298" s="84">
        <f>Masters!C302</f>
        <v>63211</v>
      </c>
      <c r="B298" s="85" t="str">
        <f>Masters!D302</f>
        <v>Estheticians</v>
      </c>
      <c r="C298" s="84" t="str">
        <f>Masters!F302</f>
        <v>Estheticians, electrologists and related occupations</v>
      </c>
      <c r="D298" s="85" t="str">
        <f>Masters!E302</f>
        <v>MSO</v>
      </c>
      <c r="E298" s="84">
        <f>Masters!G302</f>
        <v>0</v>
      </c>
      <c r="F298" s="84">
        <f>Masters!H302</f>
        <v>0</v>
      </c>
      <c r="G298" s="84">
        <f>Masters!I302</f>
        <v>0</v>
      </c>
      <c r="H298" s="84">
        <f>Masters!J302</f>
        <v>0</v>
      </c>
      <c r="I298" s="84">
        <f>Masters!K302</f>
        <v>0</v>
      </c>
      <c r="J298" s="84">
        <f>Masters!L302</f>
        <v>0</v>
      </c>
      <c r="K298" s="84">
        <f>Masters!M302</f>
        <v>0</v>
      </c>
      <c r="L298" s="84">
        <f>Masters!N302</f>
        <v>0</v>
      </c>
    </row>
    <row r="299" spans="1:12" ht="15.5" x14ac:dyDescent="0.45">
      <c r="A299" s="84">
        <f>Masters!C303</f>
        <v>32101</v>
      </c>
      <c r="B299" s="85" t="str">
        <f>Masters!D303</f>
        <v>Licensed Practical Nurses</v>
      </c>
      <c r="C299" s="84" t="str">
        <f>Masters!F303</f>
        <v>Licensed practical nurses</v>
      </c>
      <c r="D299" s="85" t="str">
        <f>Masters!E303</f>
        <v>MSO</v>
      </c>
      <c r="E299" s="84">
        <f>Masters!G303</f>
        <v>0</v>
      </c>
      <c r="F299" s="84">
        <f>Masters!H303</f>
        <v>0</v>
      </c>
      <c r="G299" s="84">
        <f>Masters!I303</f>
        <v>0</v>
      </c>
      <c r="H299" s="84">
        <f>Masters!J303</f>
        <v>0</v>
      </c>
      <c r="I299" s="84">
        <f>Masters!K303</f>
        <v>0</v>
      </c>
      <c r="J299" s="84">
        <f>Masters!L303</f>
        <v>0</v>
      </c>
      <c r="K299" s="84">
        <f>Masters!M303</f>
        <v>0</v>
      </c>
      <c r="L299" s="84">
        <f>Masters!N303</f>
        <v>0</v>
      </c>
    </row>
    <row r="300" spans="1:12" ht="15.5" x14ac:dyDescent="0.45">
      <c r="A300" s="84">
        <f>Masters!C304</f>
        <v>63211</v>
      </c>
      <c r="B300" s="85" t="str">
        <f>Masters!D304</f>
        <v>Manicurists and Pedicurists</v>
      </c>
      <c r="C300" s="84" t="str">
        <f>Masters!F304</f>
        <v>Estheticians, electrologists and related occupations</v>
      </c>
      <c r="D300" s="85" t="str">
        <f>Masters!E304</f>
        <v>MSO</v>
      </c>
      <c r="E300" s="84">
        <f>Masters!G304</f>
        <v>0</v>
      </c>
      <c r="F300" s="84">
        <f>Masters!H304</f>
        <v>0</v>
      </c>
      <c r="G300" s="84">
        <f>Masters!I304</f>
        <v>0</v>
      </c>
      <c r="H300" s="84">
        <f>Masters!J304</f>
        <v>0</v>
      </c>
      <c r="I300" s="84">
        <f>Masters!K304</f>
        <v>0</v>
      </c>
      <c r="J300" s="84">
        <f>Masters!L304</f>
        <v>0</v>
      </c>
      <c r="K300" s="84">
        <f>Masters!M304</f>
        <v>0</v>
      </c>
      <c r="L300" s="84">
        <f>Masters!N304</f>
        <v>0</v>
      </c>
    </row>
    <row r="301" spans="1:12" ht="15.5" x14ac:dyDescent="0.45">
      <c r="A301" s="84">
        <f>Masters!C305</f>
        <v>32201</v>
      </c>
      <c r="B301" s="85" t="str">
        <f>Masters!D305</f>
        <v>Massage Therapists</v>
      </c>
      <c r="C301" s="84" t="str">
        <f>Masters!F305</f>
        <v>Massage therapists</v>
      </c>
      <c r="D301" s="85" t="str">
        <f>Masters!E305</f>
        <v>MSO</v>
      </c>
      <c r="E301" s="84">
        <f>Masters!G305</f>
        <v>0</v>
      </c>
      <c r="F301" s="84">
        <f>Masters!H305</f>
        <v>0</v>
      </c>
      <c r="G301" s="84">
        <f>Masters!I305</f>
        <v>0</v>
      </c>
      <c r="H301" s="84">
        <f>Masters!J305</f>
        <v>0</v>
      </c>
      <c r="I301" s="84">
        <f>Masters!K305</f>
        <v>0</v>
      </c>
      <c r="J301" s="84">
        <f>Masters!L305</f>
        <v>0</v>
      </c>
      <c r="K301" s="84">
        <f>Masters!M305</f>
        <v>0</v>
      </c>
      <c r="L301" s="84">
        <f>Masters!N305</f>
        <v>0</v>
      </c>
    </row>
    <row r="302" spans="1:12" ht="15.5" x14ac:dyDescent="0.45">
      <c r="A302" s="84">
        <f>Masters!C306</f>
        <v>33109</v>
      </c>
      <c r="B302" s="85" t="str">
        <f>Masters!D306</f>
        <v>Ophthalmic Medical Assistants</v>
      </c>
      <c r="C302" s="84" t="str">
        <f>Masters!F306</f>
        <v>Other assisting occupations in support of health services</v>
      </c>
      <c r="D302" s="85" t="str">
        <f>Masters!E306</f>
        <v>MSO</v>
      </c>
      <c r="E302" s="84">
        <f>Masters!G306</f>
        <v>0</v>
      </c>
      <c r="F302" s="84">
        <f>Masters!H306</f>
        <v>0</v>
      </c>
      <c r="G302" s="84">
        <f>Masters!I306</f>
        <v>0</v>
      </c>
      <c r="H302" s="84">
        <f>Masters!J306</f>
        <v>0</v>
      </c>
      <c r="I302" s="84">
        <f>Masters!K306</f>
        <v>0</v>
      </c>
      <c r="J302" s="84">
        <f>Masters!L306</f>
        <v>0</v>
      </c>
      <c r="K302" s="84">
        <f>Masters!M306</f>
        <v>0</v>
      </c>
      <c r="L302" s="84">
        <f>Masters!N306</f>
        <v>0</v>
      </c>
    </row>
    <row r="303" spans="1:12" ht="15.5" x14ac:dyDescent="0.45">
      <c r="A303" s="84">
        <f>Masters!C307</f>
        <v>21109</v>
      </c>
      <c r="B303" s="85" t="str">
        <f>Masters!D307</f>
        <v>Physical Rehabilitation Technicians</v>
      </c>
      <c r="C303" s="84" t="str">
        <f>Masters!F307</f>
        <v>Other professional occupations in physical sciences</v>
      </c>
      <c r="D303" s="85" t="str">
        <f>Masters!E307</f>
        <v>MSO</v>
      </c>
      <c r="E303" s="84">
        <f>Masters!G307</f>
        <v>0</v>
      </c>
      <c r="F303" s="84">
        <f>Masters!H307</f>
        <v>0</v>
      </c>
      <c r="G303" s="84">
        <f>Masters!I307</f>
        <v>0</v>
      </c>
      <c r="H303" s="84">
        <f>Masters!J307</f>
        <v>0</v>
      </c>
      <c r="I303" s="84">
        <f>Masters!K307</f>
        <v>0</v>
      </c>
      <c r="J303" s="84">
        <f>Masters!L307</f>
        <v>0</v>
      </c>
      <c r="K303" s="84">
        <f>Masters!M307</f>
        <v>0</v>
      </c>
      <c r="L303" s="84">
        <f>Masters!N307</f>
        <v>0</v>
      </c>
    </row>
    <row r="304" spans="1:12" ht="15.5" x14ac:dyDescent="0.45">
      <c r="A304" s="84">
        <f>Masters!C308</f>
        <v>14101</v>
      </c>
      <c r="B304" s="85" t="str">
        <f>Masters!D308</f>
        <v>Telephone Operators</v>
      </c>
      <c r="C304" s="84" t="str">
        <f>Masters!F308</f>
        <v>Receptionists</v>
      </c>
      <c r="D304" s="85" t="str">
        <f>Masters!E308</f>
        <v>MSO</v>
      </c>
      <c r="E304" s="84">
        <f>Masters!G308</f>
        <v>0</v>
      </c>
      <c r="F304" s="84">
        <f>Masters!H308</f>
        <v>0</v>
      </c>
      <c r="G304" s="84">
        <f>Masters!I308</f>
        <v>0</v>
      </c>
      <c r="H304" s="84">
        <f>Masters!J308</f>
        <v>0</v>
      </c>
      <c r="I304" s="84">
        <f>Masters!K308</f>
        <v>0</v>
      </c>
      <c r="J304" s="84">
        <f>Masters!L308</f>
        <v>0</v>
      </c>
      <c r="K304" s="84">
        <f>Masters!M308</f>
        <v>0</v>
      </c>
      <c r="L304" s="84">
        <f>Masters!N308</f>
        <v>0</v>
      </c>
    </row>
    <row r="305" spans="1:12" ht="15.5" x14ac:dyDescent="0.45">
      <c r="A305" s="84">
        <f>Masters!C309</f>
        <v>64313</v>
      </c>
      <c r="B305" s="85" t="str">
        <f>Masters!D309</f>
        <v>Ticket Agents and Related Clerks (Except Airline)</v>
      </c>
      <c r="C305" s="84" t="str">
        <f>Masters!F309</f>
        <v>Ground and water transport ticket agents, cargo service representatives and related clerks</v>
      </c>
      <c r="D305" s="85" t="str">
        <f>Masters!E309</f>
        <v>MSO</v>
      </c>
      <c r="E305" s="84">
        <f>Masters!G309</f>
        <v>0</v>
      </c>
      <c r="F305" s="84">
        <f>Masters!H309</f>
        <v>0</v>
      </c>
      <c r="G305" s="84">
        <f>Masters!I309</f>
        <v>0</v>
      </c>
      <c r="H305" s="84">
        <f>Masters!J309</f>
        <v>0</v>
      </c>
      <c r="I305" s="84">
        <f>Masters!K309</f>
        <v>0</v>
      </c>
      <c r="J305" s="84">
        <f>Masters!L309</f>
        <v>0</v>
      </c>
      <c r="K305" s="84">
        <f>Masters!M309</f>
        <v>0</v>
      </c>
      <c r="L305" s="84">
        <f>Masters!N309</f>
        <v>0</v>
      </c>
    </row>
    <row r="306" spans="1:12" ht="15.5" x14ac:dyDescent="0.45">
      <c r="A306" s="84">
        <f>Masters!C310</f>
        <v>64400</v>
      </c>
      <c r="B306" s="85" t="str">
        <f>Masters!D310</f>
        <v>Customer Service Representatives - Financial Services</v>
      </c>
      <c r="C306" s="84" t="str">
        <f>Masters!F310</f>
        <v>Customer services representatives - financial institutions</v>
      </c>
      <c r="D306" s="85" t="str">
        <f>Masters!E310</f>
        <v>MSo</v>
      </c>
      <c r="E306" s="84">
        <f>Masters!G310</f>
        <v>0</v>
      </c>
      <c r="F306" s="84">
        <f>Masters!H310</f>
        <v>0</v>
      </c>
      <c r="G306" s="84">
        <f>Masters!I310</f>
        <v>0</v>
      </c>
      <c r="H306" s="84">
        <f>Masters!J310</f>
        <v>0</v>
      </c>
      <c r="I306" s="84">
        <f>Masters!K310</f>
        <v>0</v>
      </c>
      <c r="J306" s="84">
        <f>Masters!L310</f>
        <v>0</v>
      </c>
      <c r="K306" s="84">
        <f>Masters!M310</f>
        <v>0</v>
      </c>
      <c r="L306" s="84">
        <f>Masters!N310</f>
        <v>0</v>
      </c>
    </row>
    <row r="307" spans="1:12" ht="15.5" x14ac:dyDescent="0.45">
      <c r="A307" s="84">
        <f>Masters!C311</f>
        <v>65109</v>
      </c>
      <c r="B307" s="85" t="str">
        <f>Masters!D311</f>
        <v>Demonstrators</v>
      </c>
      <c r="C307" s="84" t="str">
        <f>Masters!F311</f>
        <v>Other sales related occupations</v>
      </c>
      <c r="D307" s="85" t="str">
        <f>Masters!E311</f>
        <v>MSo</v>
      </c>
      <c r="E307" s="84">
        <f>Masters!G311</f>
        <v>0</v>
      </c>
      <c r="F307" s="84">
        <f>Masters!H311</f>
        <v>0</v>
      </c>
      <c r="G307" s="84">
        <f>Masters!I311</f>
        <v>0</v>
      </c>
      <c r="H307" s="84">
        <f>Masters!J311</f>
        <v>0</v>
      </c>
      <c r="I307" s="84">
        <f>Masters!K311</f>
        <v>0</v>
      </c>
      <c r="J307" s="84">
        <f>Masters!L311</f>
        <v>0</v>
      </c>
      <c r="K307" s="84">
        <f>Masters!M311</f>
        <v>0</v>
      </c>
      <c r="L307" s="84">
        <f>Masters!N311</f>
        <v>0</v>
      </c>
    </row>
    <row r="308" spans="1:12" ht="15.5" x14ac:dyDescent="0.45">
      <c r="A308" s="84">
        <f>Masters!C312</f>
        <v>65329</v>
      </c>
      <c r="B308" s="85" t="str">
        <f>Masters!D312</f>
        <v>Door Attendants</v>
      </c>
      <c r="C308" s="84" t="str">
        <f>Masters!F312</f>
        <v>Other service support occupations</v>
      </c>
      <c r="D308" s="85" t="str">
        <f>Masters!E312</f>
        <v>MSo</v>
      </c>
      <c r="E308" s="84">
        <f>Masters!G312</f>
        <v>0</v>
      </c>
      <c r="F308" s="84">
        <f>Masters!H312</f>
        <v>0</v>
      </c>
      <c r="G308" s="84">
        <f>Masters!I312</f>
        <v>0</v>
      </c>
      <c r="H308" s="84">
        <f>Masters!J312</f>
        <v>0</v>
      </c>
      <c r="I308" s="84">
        <f>Masters!K312</f>
        <v>0</v>
      </c>
      <c r="J308" s="84">
        <f>Masters!L312</f>
        <v>0</v>
      </c>
      <c r="K308" s="84">
        <f>Masters!M312</f>
        <v>0</v>
      </c>
      <c r="L308" s="84">
        <f>Masters!N312</f>
        <v>0</v>
      </c>
    </row>
    <row r="309" spans="1:12" ht="15.5" x14ac:dyDescent="0.45">
      <c r="A309" s="84">
        <f>Masters!C313</f>
        <v>64311</v>
      </c>
      <c r="B309" s="85" t="str">
        <f>Masters!D313</f>
        <v>Flight Attendants</v>
      </c>
      <c r="C309" s="84" t="str">
        <f>Masters!F313</f>
        <v>Pursers and flight attendants</v>
      </c>
      <c r="D309" s="85" t="str">
        <f>Masters!E313</f>
        <v>MSo</v>
      </c>
      <c r="E309" s="84">
        <f>Masters!G313</f>
        <v>0</v>
      </c>
      <c r="F309" s="84">
        <f>Masters!H313</f>
        <v>0</v>
      </c>
      <c r="G309" s="84">
        <f>Masters!I313</f>
        <v>0</v>
      </c>
      <c r="H309" s="84">
        <f>Masters!J313</f>
        <v>0</v>
      </c>
      <c r="I309" s="84">
        <f>Masters!K313</f>
        <v>0</v>
      </c>
      <c r="J309" s="84">
        <f>Masters!L313</f>
        <v>0</v>
      </c>
      <c r="K309" s="84">
        <f>Masters!M313</f>
        <v>0</v>
      </c>
      <c r="L309" s="84">
        <f>Masters!N313</f>
        <v>0</v>
      </c>
    </row>
    <row r="310" spans="1:12" ht="15.5" x14ac:dyDescent="0.45">
      <c r="A310" s="84">
        <f>Masters!C314</f>
        <v>65200</v>
      </c>
      <c r="B310" s="85" t="str">
        <f>Masters!D314</f>
        <v>Food and Beverage Servers</v>
      </c>
      <c r="C310" s="84" t="str">
        <f>Masters!F314</f>
        <v>Food and beverage servers</v>
      </c>
      <c r="D310" s="85" t="str">
        <f>Masters!E314</f>
        <v>MSo</v>
      </c>
      <c r="E310" s="84">
        <f>Masters!G314</f>
        <v>0</v>
      </c>
      <c r="F310" s="84">
        <f>Masters!H314</f>
        <v>0</v>
      </c>
      <c r="G310" s="84">
        <f>Masters!I314</f>
        <v>0</v>
      </c>
      <c r="H310" s="84">
        <f>Masters!J314</f>
        <v>0</v>
      </c>
      <c r="I310" s="84">
        <f>Masters!K314</f>
        <v>0</v>
      </c>
      <c r="J310" s="84">
        <f>Masters!L314</f>
        <v>0</v>
      </c>
      <c r="K310" s="84">
        <f>Masters!M314</f>
        <v>0</v>
      </c>
      <c r="L310" s="84">
        <f>Masters!N314</f>
        <v>0</v>
      </c>
    </row>
    <row r="311" spans="1:12" ht="15.5" x14ac:dyDescent="0.45">
      <c r="A311" s="84">
        <f>Masters!C315</f>
        <v>14300</v>
      </c>
      <c r="B311" s="85" t="str">
        <f>Masters!D315</f>
        <v>Library Clerks</v>
      </c>
      <c r="C311" s="84" t="str">
        <f>Masters!F315</f>
        <v>Library assistants and clerks</v>
      </c>
      <c r="D311" s="85" t="str">
        <f>Masters!E315</f>
        <v>MSo</v>
      </c>
      <c r="E311" s="84">
        <f>Masters!G315</f>
        <v>0</v>
      </c>
      <c r="F311" s="84">
        <f>Masters!H315</f>
        <v>0</v>
      </c>
      <c r="G311" s="84">
        <f>Masters!I315</f>
        <v>0</v>
      </c>
      <c r="H311" s="84">
        <f>Masters!J315</f>
        <v>0</v>
      </c>
      <c r="I311" s="84">
        <f>Masters!K315</f>
        <v>0</v>
      </c>
      <c r="J311" s="84">
        <f>Masters!L315</f>
        <v>0</v>
      </c>
      <c r="K311" s="84">
        <f>Masters!M315</f>
        <v>0</v>
      </c>
      <c r="L311" s="84">
        <f>Masters!N315</f>
        <v>0</v>
      </c>
    </row>
    <row r="312" spans="1:12" ht="15.5" x14ac:dyDescent="0.45">
      <c r="A312" s="84">
        <f>Masters!C316</f>
        <v>14102</v>
      </c>
      <c r="B312" s="85" t="str">
        <f>Masters!D316</f>
        <v>Personnel Clerks</v>
      </c>
      <c r="C312" s="84" t="str">
        <f>Masters!F316</f>
        <v>Personnel clerks</v>
      </c>
      <c r="D312" s="85" t="str">
        <f>Masters!E316</f>
        <v>MSo</v>
      </c>
      <c r="E312" s="84">
        <f>Masters!G316</f>
        <v>0</v>
      </c>
      <c r="F312" s="84">
        <f>Masters!H316</f>
        <v>0</v>
      </c>
      <c r="G312" s="84">
        <f>Masters!I316</f>
        <v>0</v>
      </c>
      <c r="H312" s="84">
        <f>Masters!J316</f>
        <v>0</v>
      </c>
      <c r="I312" s="84">
        <f>Masters!K316</f>
        <v>0</v>
      </c>
      <c r="J312" s="84">
        <f>Masters!L316</f>
        <v>0</v>
      </c>
      <c r="K312" s="84">
        <f>Masters!M316</f>
        <v>0</v>
      </c>
      <c r="L312" s="84">
        <f>Masters!N316</f>
        <v>0</v>
      </c>
    </row>
    <row r="313" spans="1:12" ht="15.5" x14ac:dyDescent="0.45">
      <c r="A313" s="84">
        <f>Masters!C317</f>
        <v>33109</v>
      </c>
      <c r="B313" s="85" t="str">
        <f>Masters!D317</f>
        <v>Therapy Assistants</v>
      </c>
      <c r="C313" s="84" t="str">
        <f>Masters!F317</f>
        <v>Other assisting occupations in support of health services</v>
      </c>
      <c r="D313" s="85" t="str">
        <f>Masters!E317</f>
        <v>MSo</v>
      </c>
      <c r="E313" s="84">
        <f>Masters!G317</f>
        <v>0</v>
      </c>
      <c r="F313" s="84">
        <f>Masters!H317</f>
        <v>0</v>
      </c>
      <c r="G313" s="84">
        <f>Masters!I317</f>
        <v>0</v>
      </c>
      <c r="H313" s="84">
        <f>Masters!J317</f>
        <v>0</v>
      </c>
      <c r="I313" s="84">
        <f>Masters!K317</f>
        <v>0</v>
      </c>
      <c r="J313" s="84">
        <f>Masters!L317</f>
        <v>0</v>
      </c>
      <c r="K313" s="84">
        <f>Masters!M317</f>
        <v>0</v>
      </c>
      <c r="L313" s="84">
        <f>Masters!N317</f>
        <v>0</v>
      </c>
    </row>
    <row r="314" spans="1:12" ht="15.5" x14ac:dyDescent="0.45">
      <c r="A314" s="84">
        <f>Masters!C318</f>
        <v>22221</v>
      </c>
      <c r="B314" s="85" t="str">
        <f>Masters!D318</f>
        <v>User Support Technicians</v>
      </c>
      <c r="C314" s="84" t="str">
        <f>Masters!F318</f>
        <v>User support technicians</v>
      </c>
      <c r="D314" s="85" t="str">
        <f>Masters!E318</f>
        <v>MSo</v>
      </c>
      <c r="E314" s="84">
        <f>Masters!G318</f>
        <v>0</v>
      </c>
      <c r="F314" s="84">
        <f>Masters!H318</f>
        <v>0</v>
      </c>
      <c r="G314" s="84">
        <f>Masters!I318</f>
        <v>0</v>
      </c>
      <c r="H314" s="84">
        <f>Masters!J318</f>
        <v>0</v>
      </c>
      <c r="I314" s="84">
        <f>Masters!K318</f>
        <v>0</v>
      </c>
      <c r="J314" s="84">
        <f>Masters!L318</f>
        <v>0</v>
      </c>
      <c r="K314" s="84">
        <f>Masters!M318</f>
        <v>0</v>
      </c>
      <c r="L314" s="84">
        <f>Masters!N318</f>
        <v>0</v>
      </c>
    </row>
    <row r="315" spans="1:12" ht="15.5" x14ac:dyDescent="0.45">
      <c r="A315" s="84">
        <f>Masters!C319</f>
        <v>65201</v>
      </c>
      <c r="B315" s="85" t="str">
        <f>Masters!D319</f>
        <v>Food Service Counter Attendants and Food Preparers</v>
      </c>
      <c r="C315" s="84" t="str">
        <f>Masters!F319</f>
        <v>Food counter attendants, kitchen helpers and related support occupations</v>
      </c>
      <c r="D315" s="85" t="str">
        <f>Masters!E319</f>
        <v>Mso</v>
      </c>
      <c r="E315" s="84">
        <f>Masters!G319</f>
        <v>0</v>
      </c>
      <c r="F315" s="84">
        <f>Masters!H319</f>
        <v>0</v>
      </c>
      <c r="G315" s="84">
        <f>Masters!I319</f>
        <v>0</v>
      </c>
      <c r="H315" s="84">
        <f>Masters!J319</f>
        <v>0</v>
      </c>
      <c r="I315" s="84">
        <f>Masters!K319</f>
        <v>0</v>
      </c>
      <c r="J315" s="84">
        <f>Masters!L319</f>
        <v>0</v>
      </c>
      <c r="K315" s="84">
        <f>Masters!M319</f>
        <v>0</v>
      </c>
      <c r="L315" s="84">
        <f>Masters!N319</f>
        <v>0</v>
      </c>
    </row>
    <row r="316" spans="1:12" ht="15.5" x14ac:dyDescent="0.45">
      <c r="A316" s="84">
        <f>Masters!C320</f>
        <v>65102</v>
      </c>
      <c r="B316" s="85" t="str">
        <f>Masters!D320</f>
        <v>Grocery Clerks and Store Shelf Stockers</v>
      </c>
      <c r="C316" s="84" t="str">
        <f>Masters!F320</f>
        <v>Store shelf stockers, clerks and order fillers</v>
      </c>
      <c r="D316" s="85" t="str">
        <f>Masters!E320</f>
        <v>Mso</v>
      </c>
      <c r="E316" s="84">
        <f>Masters!G320</f>
        <v>0</v>
      </c>
      <c r="F316" s="84">
        <f>Masters!H320</f>
        <v>0</v>
      </c>
      <c r="G316" s="84">
        <f>Masters!I320</f>
        <v>0</v>
      </c>
      <c r="H316" s="84">
        <f>Masters!J320</f>
        <v>0</v>
      </c>
      <c r="I316" s="84">
        <f>Masters!K320</f>
        <v>0</v>
      </c>
      <c r="J316" s="84">
        <f>Masters!L320</f>
        <v>0</v>
      </c>
      <c r="K316" s="84">
        <f>Masters!M320</f>
        <v>0</v>
      </c>
      <c r="L316" s="84">
        <f>Masters!N320</f>
        <v>0</v>
      </c>
    </row>
    <row r="317" spans="1:12" ht="15.5" x14ac:dyDescent="0.45">
      <c r="A317" s="84">
        <f>Masters!C321</f>
        <v>65211</v>
      </c>
      <c r="B317" s="85" t="str">
        <f>Masters!D321</f>
        <v>Amusement Attraction Operators</v>
      </c>
      <c r="C317" s="84" t="str">
        <f>Masters!F321</f>
        <v>Operators and attendants in amusement, recreation and sport</v>
      </c>
      <c r="D317" s="85" t="str">
        <f>Masters!E321</f>
        <v>OMS</v>
      </c>
      <c r="E317" s="84">
        <f>Masters!G321</f>
        <v>0</v>
      </c>
      <c r="F317" s="84">
        <f>Masters!H321</f>
        <v>0</v>
      </c>
      <c r="G317" s="84">
        <f>Masters!I321</f>
        <v>0</v>
      </c>
      <c r="H317" s="84">
        <f>Masters!J321</f>
        <v>0</v>
      </c>
      <c r="I317" s="84">
        <f>Masters!K321</f>
        <v>0</v>
      </c>
      <c r="J317" s="84">
        <f>Masters!L321</f>
        <v>0</v>
      </c>
      <c r="K317" s="84">
        <f>Masters!M321</f>
        <v>0</v>
      </c>
      <c r="L317" s="84">
        <f>Masters!N321</f>
        <v>0</v>
      </c>
    </row>
    <row r="318" spans="1:12" ht="15.5" x14ac:dyDescent="0.45">
      <c r="A318" s="84">
        <f>Masters!C322</f>
        <v>63210</v>
      </c>
      <c r="B318" s="85" t="str">
        <f>Masters!D322</f>
        <v>Barbers</v>
      </c>
      <c r="C318" s="84" t="str">
        <f>Masters!F322</f>
        <v>Hairstylists and barbers</v>
      </c>
      <c r="D318" s="85" t="str">
        <f>Masters!E322</f>
        <v>OMS</v>
      </c>
      <c r="E318" s="84">
        <f>Masters!G322</f>
        <v>0</v>
      </c>
      <c r="F318" s="84">
        <f>Masters!H322</f>
        <v>0</v>
      </c>
      <c r="G318" s="84">
        <f>Masters!I322</f>
        <v>0</v>
      </c>
      <c r="H318" s="84">
        <f>Masters!J322</f>
        <v>0</v>
      </c>
      <c r="I318" s="84">
        <f>Masters!K322</f>
        <v>0</v>
      </c>
      <c r="J318" s="84">
        <f>Masters!L322</f>
        <v>0</v>
      </c>
      <c r="K318" s="84">
        <f>Masters!M322</f>
        <v>0</v>
      </c>
      <c r="L318" s="84">
        <f>Masters!N322</f>
        <v>0</v>
      </c>
    </row>
    <row r="319" spans="1:12" ht="15.5" x14ac:dyDescent="0.45">
      <c r="A319" s="84">
        <f>Masters!C323</f>
        <v>73301</v>
      </c>
      <c r="B319" s="85" t="str">
        <f>Masters!D323</f>
        <v>Bus and Streetcar Drivers</v>
      </c>
      <c r="C319" s="84" t="str">
        <f>Masters!F323</f>
        <v>Bus drivers, subway operators and other transit operators</v>
      </c>
      <c r="D319" s="85" t="str">
        <f>Masters!E323</f>
        <v>OMS</v>
      </c>
      <c r="E319" s="84">
        <f>Masters!G323</f>
        <v>0</v>
      </c>
      <c r="F319" s="84">
        <f>Masters!H323</f>
        <v>0</v>
      </c>
      <c r="G319" s="84">
        <f>Masters!I323</f>
        <v>0</v>
      </c>
      <c r="H319" s="84">
        <f>Masters!J323</f>
        <v>0</v>
      </c>
      <c r="I319" s="84">
        <f>Masters!K323</f>
        <v>0</v>
      </c>
      <c r="J319" s="84">
        <f>Masters!L323</f>
        <v>0</v>
      </c>
      <c r="K319" s="84">
        <f>Masters!M323</f>
        <v>0</v>
      </c>
      <c r="L319" s="84">
        <f>Masters!N323</f>
        <v>0</v>
      </c>
    </row>
    <row r="320" spans="1:12" ht="15.5" x14ac:dyDescent="0.45">
      <c r="A320" s="84">
        <f>Masters!C324</f>
        <v>75200</v>
      </c>
      <c r="B320" s="85" t="str">
        <f>Masters!D324</f>
        <v>Chauffeurs</v>
      </c>
      <c r="C320" s="84" t="str">
        <f>Masters!F324</f>
        <v>Taxi and limousine drivers and chauffeurs</v>
      </c>
      <c r="D320" s="85" t="str">
        <f>Masters!E324</f>
        <v>OMS</v>
      </c>
      <c r="E320" s="84">
        <f>Masters!G324</f>
        <v>0</v>
      </c>
      <c r="F320" s="84">
        <f>Masters!H324</f>
        <v>0</v>
      </c>
      <c r="G320" s="84">
        <f>Masters!I324</f>
        <v>0</v>
      </c>
      <c r="H320" s="84">
        <f>Masters!J324</f>
        <v>0</v>
      </c>
      <c r="I320" s="84">
        <f>Masters!K324</f>
        <v>0</v>
      </c>
      <c r="J320" s="84">
        <f>Masters!L324</f>
        <v>0</v>
      </c>
      <c r="K320" s="84">
        <f>Masters!M324</f>
        <v>0</v>
      </c>
      <c r="L320" s="84">
        <f>Masters!N324</f>
        <v>0</v>
      </c>
    </row>
    <row r="321" spans="1:12" ht="15.5" x14ac:dyDescent="0.45">
      <c r="A321" s="84">
        <f>Masters!C325</f>
        <v>32100</v>
      </c>
      <c r="B321" s="85" t="str">
        <f>Masters!D325</f>
        <v>Opticians</v>
      </c>
      <c r="C321" s="84" t="str">
        <f>Masters!F325</f>
        <v>Opticians</v>
      </c>
      <c r="D321" s="85" t="str">
        <f>Masters!E325</f>
        <v>OMS</v>
      </c>
      <c r="E321" s="84">
        <f>Masters!G325</f>
        <v>0</v>
      </c>
      <c r="F321" s="84">
        <f>Masters!H325</f>
        <v>0</v>
      </c>
      <c r="G321" s="84">
        <f>Masters!I325</f>
        <v>0</v>
      </c>
      <c r="H321" s="84">
        <f>Masters!J325</f>
        <v>0</v>
      </c>
      <c r="I321" s="84">
        <f>Masters!K325</f>
        <v>0</v>
      </c>
      <c r="J321" s="84">
        <f>Masters!L325</f>
        <v>0</v>
      </c>
      <c r="K321" s="84">
        <f>Masters!M325</f>
        <v>0</v>
      </c>
      <c r="L321" s="84">
        <f>Masters!N325</f>
        <v>0</v>
      </c>
    </row>
    <row r="322" spans="1:12" ht="15.5" x14ac:dyDescent="0.45">
      <c r="A322" s="84">
        <f>Masters!C326</f>
        <v>14404</v>
      </c>
      <c r="B322" s="85" t="str">
        <f>Masters!D326</f>
        <v>Radio Operators</v>
      </c>
      <c r="C322" s="84" t="str">
        <f>Masters!F326</f>
        <v>Dispatchers</v>
      </c>
      <c r="D322" s="85" t="str">
        <f>Masters!E326</f>
        <v>OMS</v>
      </c>
      <c r="E322" s="84">
        <f>Masters!G326</f>
        <v>0</v>
      </c>
      <c r="F322" s="84">
        <f>Masters!H326</f>
        <v>0</v>
      </c>
      <c r="G322" s="84">
        <f>Masters!I326</f>
        <v>0</v>
      </c>
      <c r="H322" s="84">
        <f>Masters!J326</f>
        <v>0</v>
      </c>
      <c r="I322" s="84">
        <f>Masters!K326</f>
        <v>0</v>
      </c>
      <c r="J322" s="84">
        <f>Masters!L326</f>
        <v>0</v>
      </c>
      <c r="K322" s="84">
        <f>Masters!M326</f>
        <v>0</v>
      </c>
      <c r="L322" s="84">
        <f>Masters!N326</f>
        <v>0</v>
      </c>
    </row>
    <row r="323" spans="1:12" ht="15.5" x14ac:dyDescent="0.45">
      <c r="A323" s="84">
        <f>Masters!C327</f>
        <v>73301</v>
      </c>
      <c r="B323" s="85" t="str">
        <f>Masters!D327</f>
        <v>School Bus Drivers</v>
      </c>
      <c r="C323" s="84" t="str">
        <f>Masters!F327</f>
        <v>Bus drivers, subway operators and other transit operators</v>
      </c>
      <c r="D323" s="85" t="str">
        <f>Masters!E327</f>
        <v>OMS</v>
      </c>
      <c r="E323" s="84">
        <f>Masters!G327</f>
        <v>0</v>
      </c>
      <c r="F323" s="84">
        <f>Masters!H327</f>
        <v>0</v>
      </c>
      <c r="G323" s="84">
        <f>Masters!I327</f>
        <v>0</v>
      </c>
      <c r="H323" s="84">
        <f>Masters!J327</f>
        <v>0</v>
      </c>
      <c r="I323" s="84">
        <f>Masters!K327</f>
        <v>0</v>
      </c>
      <c r="J323" s="84">
        <f>Masters!L327</f>
        <v>0</v>
      </c>
      <c r="K323" s="84">
        <f>Masters!M327</f>
        <v>0</v>
      </c>
      <c r="L323" s="84">
        <f>Masters!N327</f>
        <v>0</v>
      </c>
    </row>
    <row r="324" spans="1:12" ht="15.5" x14ac:dyDescent="0.45">
      <c r="A324" s="84">
        <f>Masters!C328</f>
        <v>75200</v>
      </c>
      <c r="B324" s="85" t="str">
        <f>Masters!D328</f>
        <v>Taxi and Limousine Drivers</v>
      </c>
      <c r="C324" s="84" t="str">
        <f>Masters!F328</f>
        <v>Taxi and limousine drivers and chauffeurs</v>
      </c>
      <c r="D324" s="85" t="str">
        <f>Masters!E328</f>
        <v>OMS</v>
      </c>
      <c r="E324" s="84">
        <f>Masters!G328</f>
        <v>0</v>
      </c>
      <c r="F324" s="84">
        <f>Masters!H328</f>
        <v>0</v>
      </c>
      <c r="G324" s="84">
        <f>Masters!I328</f>
        <v>0</v>
      </c>
      <c r="H324" s="84">
        <f>Masters!J328</f>
        <v>0</v>
      </c>
      <c r="I324" s="84">
        <f>Masters!K328</f>
        <v>0</v>
      </c>
      <c r="J324" s="84">
        <f>Masters!L328</f>
        <v>0</v>
      </c>
      <c r="K324" s="84">
        <f>Masters!M328</f>
        <v>0</v>
      </c>
      <c r="L324" s="84">
        <f>Masters!N328</f>
        <v>0</v>
      </c>
    </row>
    <row r="325" spans="1:12" ht="15.5" x14ac:dyDescent="0.45">
      <c r="A325" s="84">
        <f>Masters!C329</f>
        <v>33109</v>
      </c>
      <c r="B325" s="85" t="str">
        <f>Masters!D329</f>
        <v>Blood Donor Clinic Assistants</v>
      </c>
      <c r="C325" s="84" t="str">
        <f>Masters!F329</f>
        <v>Other assisting occupations in support of health services</v>
      </c>
      <c r="D325" s="85" t="str">
        <f>Masters!E329</f>
        <v>OMs</v>
      </c>
      <c r="E325" s="84">
        <f>Masters!G329</f>
        <v>0</v>
      </c>
      <c r="F325" s="84">
        <f>Masters!H329</f>
        <v>0</v>
      </c>
      <c r="G325" s="84">
        <f>Masters!I329</f>
        <v>0</v>
      </c>
      <c r="H325" s="84">
        <f>Masters!J329</f>
        <v>0</v>
      </c>
      <c r="I325" s="84">
        <f>Masters!K329</f>
        <v>0</v>
      </c>
      <c r="J325" s="84">
        <f>Masters!L329</f>
        <v>0</v>
      </c>
      <c r="K325" s="84">
        <f>Masters!M329</f>
        <v>0</v>
      </c>
      <c r="L325" s="84">
        <f>Masters!N329</f>
        <v>0</v>
      </c>
    </row>
    <row r="326" spans="1:12" ht="15.5" x14ac:dyDescent="0.45">
      <c r="A326" s="84">
        <f>Masters!C330</f>
        <v>65201</v>
      </c>
      <c r="B326" s="85" t="str">
        <f>Masters!D330</f>
        <v>Dishwashers</v>
      </c>
      <c r="C326" s="84" t="str">
        <f>Masters!F330</f>
        <v>Food counter attendants, kitchen helpers and related support occupations</v>
      </c>
      <c r="D326" s="85" t="str">
        <f>Masters!E330</f>
        <v>OMs</v>
      </c>
      <c r="E326" s="84">
        <f>Masters!G330</f>
        <v>0</v>
      </c>
      <c r="F326" s="84">
        <f>Masters!H330</f>
        <v>0</v>
      </c>
      <c r="G326" s="84">
        <f>Masters!I330</f>
        <v>0</v>
      </c>
      <c r="H326" s="84">
        <f>Masters!J330</f>
        <v>0</v>
      </c>
      <c r="I326" s="84">
        <f>Masters!K330</f>
        <v>0</v>
      </c>
      <c r="J326" s="84">
        <f>Masters!L330</f>
        <v>0</v>
      </c>
      <c r="K326" s="84">
        <f>Masters!M330</f>
        <v>0</v>
      </c>
      <c r="L326" s="84">
        <f>Masters!N330</f>
        <v>0</v>
      </c>
    </row>
    <row r="327" spans="1:12" ht="15.5" x14ac:dyDescent="0.45">
      <c r="A327" s="84">
        <f>Masters!C331</f>
        <v>65201</v>
      </c>
      <c r="B327" s="85" t="str">
        <f>Masters!D331</f>
        <v>Food Service Helpers</v>
      </c>
      <c r="C327" s="84" t="str">
        <f>Masters!F331</f>
        <v>Food counter attendants, kitchen helpers and related support occupations</v>
      </c>
      <c r="D327" s="85" t="str">
        <f>Masters!E331</f>
        <v>OMs</v>
      </c>
      <c r="E327" s="84">
        <f>Masters!G331</f>
        <v>0</v>
      </c>
      <c r="F327" s="84">
        <f>Masters!H331</f>
        <v>0</v>
      </c>
      <c r="G327" s="84">
        <f>Masters!I331</f>
        <v>0</v>
      </c>
      <c r="H327" s="84">
        <f>Masters!J331</f>
        <v>0</v>
      </c>
      <c r="I327" s="84">
        <f>Masters!K331</f>
        <v>0</v>
      </c>
      <c r="J327" s="84">
        <f>Masters!L331</f>
        <v>0</v>
      </c>
      <c r="K327" s="84">
        <f>Masters!M331</f>
        <v>0</v>
      </c>
      <c r="L327" s="84">
        <f>Masters!N331</f>
        <v>0</v>
      </c>
    </row>
    <row r="328" spans="1:12" ht="15.5" x14ac:dyDescent="0.45">
      <c r="A328" s="84">
        <f>Masters!C332</f>
        <v>65329</v>
      </c>
      <c r="B328" s="85" t="str">
        <f>Masters!D332</f>
        <v>Funeral Home Attendants</v>
      </c>
      <c r="C328" s="84" t="str">
        <f>Masters!F332</f>
        <v>Other service support occupations</v>
      </c>
      <c r="D328" s="85" t="str">
        <f>Masters!E332</f>
        <v>OMs</v>
      </c>
      <c r="E328" s="84">
        <f>Masters!G332</f>
        <v>0</v>
      </c>
      <c r="F328" s="84">
        <f>Masters!H332</f>
        <v>0</v>
      </c>
      <c r="G328" s="84">
        <f>Masters!I332</f>
        <v>0</v>
      </c>
      <c r="H328" s="84">
        <f>Masters!J332</f>
        <v>0</v>
      </c>
      <c r="I328" s="84">
        <f>Masters!K332</f>
        <v>0</v>
      </c>
      <c r="J328" s="84">
        <f>Masters!L332</f>
        <v>0</v>
      </c>
      <c r="K328" s="84">
        <f>Masters!M332</f>
        <v>0</v>
      </c>
      <c r="L328" s="84">
        <f>Masters!N332</f>
        <v>0</v>
      </c>
    </row>
    <row r="329" spans="1:12" ht="15.5" x14ac:dyDescent="0.45">
      <c r="A329" s="84">
        <f>Masters!C333</f>
        <v>65201</v>
      </c>
      <c r="B329" s="85" t="str">
        <f>Masters!D333</f>
        <v>Kitchen Helpers</v>
      </c>
      <c r="C329" s="84" t="str">
        <f>Masters!F333</f>
        <v>Food counter attendants, kitchen helpers and related support occupations</v>
      </c>
      <c r="D329" s="85" t="str">
        <f>Masters!E333</f>
        <v>OMs</v>
      </c>
      <c r="E329" s="84">
        <f>Masters!G333</f>
        <v>0</v>
      </c>
      <c r="F329" s="84">
        <f>Masters!H333</f>
        <v>0</v>
      </c>
      <c r="G329" s="84">
        <f>Masters!I333</f>
        <v>0</v>
      </c>
      <c r="H329" s="84">
        <f>Masters!J333</f>
        <v>0</v>
      </c>
      <c r="I329" s="84">
        <f>Masters!K333</f>
        <v>0</v>
      </c>
      <c r="J329" s="84">
        <f>Masters!L333</f>
        <v>0</v>
      </c>
      <c r="K329" s="84">
        <f>Masters!M333</f>
        <v>0</v>
      </c>
      <c r="L329" s="84">
        <f>Masters!N333</f>
        <v>0</v>
      </c>
    </row>
    <row r="330" spans="1:12" ht="15.5" x14ac:dyDescent="0.45">
      <c r="A330" s="84">
        <f>Masters!C334</f>
        <v>75119</v>
      </c>
      <c r="B330" s="85" t="str">
        <f>Masters!D334</f>
        <v>Other Trades Helpers and Labourers</v>
      </c>
      <c r="C330" s="84" t="str">
        <f>Masters!F334</f>
        <v>Other trades helpers and labourers</v>
      </c>
      <c r="D330" s="85" t="str">
        <f>Masters!E334</f>
        <v>OMs</v>
      </c>
      <c r="E330" s="84">
        <f>Masters!G334</f>
        <v>0</v>
      </c>
      <c r="F330" s="84">
        <f>Masters!H334</f>
        <v>0</v>
      </c>
      <c r="G330" s="84">
        <f>Masters!I334</f>
        <v>0</v>
      </c>
      <c r="H330" s="84">
        <f>Masters!J334</f>
        <v>0</v>
      </c>
      <c r="I330" s="84">
        <f>Masters!K334</f>
        <v>0</v>
      </c>
      <c r="J330" s="84">
        <f>Masters!L334</f>
        <v>0</v>
      </c>
      <c r="K330" s="84">
        <f>Masters!M334</f>
        <v>0</v>
      </c>
      <c r="L330" s="84">
        <f>Masters!N334</f>
        <v>0</v>
      </c>
    </row>
    <row r="331" spans="1:12" ht="15.5" x14ac:dyDescent="0.45">
      <c r="A331" s="84">
        <f>Masters!C335</f>
        <v>75211</v>
      </c>
      <c r="B331" s="85" t="str">
        <f>Masters!D335</f>
        <v>Railway Labourers</v>
      </c>
      <c r="C331" s="84" t="str">
        <f>Masters!F335</f>
        <v>Railway and motor transport labourers</v>
      </c>
      <c r="D331" s="85" t="str">
        <f>Masters!E335</f>
        <v>OMs</v>
      </c>
      <c r="E331" s="84">
        <f>Masters!G335</f>
        <v>0</v>
      </c>
      <c r="F331" s="84">
        <f>Masters!H335</f>
        <v>0</v>
      </c>
      <c r="G331" s="84">
        <f>Masters!I335</f>
        <v>0</v>
      </c>
      <c r="H331" s="84">
        <f>Masters!J335</f>
        <v>0</v>
      </c>
      <c r="I331" s="84">
        <f>Masters!K335</f>
        <v>0</v>
      </c>
      <c r="J331" s="84">
        <f>Masters!L335</f>
        <v>0</v>
      </c>
      <c r="K331" s="84">
        <f>Masters!M335</f>
        <v>0</v>
      </c>
      <c r="L331" s="84">
        <f>Masters!N335</f>
        <v>0</v>
      </c>
    </row>
    <row r="332" spans="1:12" ht="15.5" x14ac:dyDescent="0.45">
      <c r="A332" s="84">
        <f>Masters!C336</f>
        <v>73301</v>
      </c>
      <c r="B332" s="85" t="str">
        <f>Masters!D336</f>
        <v>Subway Train and Light Rail Transit Operators</v>
      </c>
      <c r="C332" s="84" t="str">
        <f>Masters!F336</f>
        <v>Bus drivers, subway operators and other transit operators</v>
      </c>
      <c r="D332" s="85" t="str">
        <f>Masters!E336</f>
        <v>OMs</v>
      </c>
      <c r="E332" s="84">
        <f>Masters!G336</f>
        <v>0</v>
      </c>
      <c r="F332" s="84">
        <f>Masters!H336</f>
        <v>0</v>
      </c>
      <c r="G332" s="84">
        <f>Masters!I336</f>
        <v>0</v>
      </c>
      <c r="H332" s="84">
        <f>Masters!J336</f>
        <v>0</v>
      </c>
      <c r="I332" s="84">
        <f>Masters!K336</f>
        <v>0</v>
      </c>
      <c r="J332" s="84">
        <f>Masters!L336</f>
        <v>0</v>
      </c>
      <c r="K332" s="84">
        <f>Masters!M336</f>
        <v>0</v>
      </c>
      <c r="L332" s="84">
        <f>Masters!N336</f>
        <v>0</v>
      </c>
    </row>
    <row r="333" spans="1:12" ht="15.5" x14ac:dyDescent="0.45">
      <c r="A333" s="84">
        <f>Masters!C337</f>
        <v>65210</v>
      </c>
      <c r="B333" s="85" t="str">
        <f>Masters!D337</f>
        <v>Baggage Porters</v>
      </c>
      <c r="C333" s="84" t="str">
        <f>Masters!F337</f>
        <v>Support occupations in accommodation, travel and facilities set-up services</v>
      </c>
      <c r="D333" s="85" t="str">
        <f>Masters!E337</f>
        <v>OSM</v>
      </c>
      <c r="E333" s="84">
        <f>Masters!G337</f>
        <v>0</v>
      </c>
      <c r="F333" s="84">
        <f>Masters!H337</f>
        <v>0</v>
      </c>
      <c r="G333" s="84">
        <f>Masters!I337</f>
        <v>0</v>
      </c>
      <c r="H333" s="84">
        <f>Masters!J337</f>
        <v>0</v>
      </c>
      <c r="I333" s="84">
        <f>Masters!K337</f>
        <v>0</v>
      </c>
      <c r="J333" s="84">
        <f>Masters!L337</f>
        <v>0</v>
      </c>
      <c r="K333" s="84">
        <f>Masters!M337</f>
        <v>0</v>
      </c>
      <c r="L333" s="84">
        <f>Masters!N337</f>
        <v>0</v>
      </c>
    </row>
    <row r="334" spans="1:12" ht="15.5" x14ac:dyDescent="0.45">
      <c r="A334" s="84">
        <f>Masters!C338</f>
        <v>65210</v>
      </c>
      <c r="B334" s="85" t="str">
        <f>Masters!D338</f>
        <v>Guest Service Attendants</v>
      </c>
      <c r="C334" s="84" t="str">
        <f>Masters!F338</f>
        <v>Support occupations in accommodation, travel and facilities set-up services</v>
      </c>
      <c r="D334" s="85" t="str">
        <f>Masters!E338</f>
        <v>OSM</v>
      </c>
      <c r="E334" s="84">
        <f>Masters!G338</f>
        <v>0</v>
      </c>
      <c r="F334" s="84">
        <f>Masters!H338</f>
        <v>0</v>
      </c>
      <c r="G334" s="84">
        <f>Masters!I338</f>
        <v>0</v>
      </c>
      <c r="H334" s="84">
        <f>Masters!J338</f>
        <v>0</v>
      </c>
      <c r="I334" s="84">
        <f>Masters!K338</f>
        <v>0</v>
      </c>
      <c r="J334" s="84">
        <f>Masters!L338</f>
        <v>0</v>
      </c>
      <c r="K334" s="84">
        <f>Masters!M338</f>
        <v>0</v>
      </c>
      <c r="L334" s="84">
        <f>Masters!N338</f>
        <v>0</v>
      </c>
    </row>
    <row r="335" spans="1:12" ht="15.5" x14ac:dyDescent="0.45">
      <c r="A335" s="84">
        <f>Masters!C339</f>
        <v>65210</v>
      </c>
      <c r="B335" s="85" t="str">
        <f>Masters!D339</f>
        <v>Ship Attendants</v>
      </c>
      <c r="C335" s="84" t="str">
        <f>Masters!F339</f>
        <v>Support occupations in accommodation, travel and facilities set-up services</v>
      </c>
      <c r="D335" s="85" t="str">
        <f>Masters!E339</f>
        <v>OSM</v>
      </c>
      <c r="E335" s="84">
        <f>Masters!G339</f>
        <v>0</v>
      </c>
      <c r="F335" s="84">
        <f>Masters!H339</f>
        <v>0</v>
      </c>
      <c r="G335" s="84">
        <f>Masters!I339</f>
        <v>0</v>
      </c>
      <c r="H335" s="84">
        <f>Masters!J339</f>
        <v>0</v>
      </c>
      <c r="I335" s="84">
        <f>Masters!K339</f>
        <v>0</v>
      </c>
      <c r="J335" s="84">
        <f>Masters!L339</f>
        <v>0</v>
      </c>
      <c r="K335" s="84">
        <f>Masters!M339</f>
        <v>0</v>
      </c>
      <c r="L335" s="84">
        <f>Masters!N339</f>
        <v>0</v>
      </c>
    </row>
    <row r="336" spans="1:12" ht="15.5" x14ac:dyDescent="0.45">
      <c r="A336" s="84">
        <f>Masters!C340</f>
        <v>65210</v>
      </c>
      <c r="B336" s="85" t="str">
        <f>Masters!D340</f>
        <v>Train Service Attendants</v>
      </c>
      <c r="C336" s="84" t="str">
        <f>Masters!F340</f>
        <v>Support occupations in accommodation, travel and facilities set-up services</v>
      </c>
      <c r="D336" s="85" t="str">
        <f>Masters!E340</f>
        <v>OSM</v>
      </c>
      <c r="E336" s="84">
        <f>Masters!G340</f>
        <v>0</v>
      </c>
      <c r="F336" s="84">
        <f>Masters!H340</f>
        <v>0</v>
      </c>
      <c r="G336" s="84">
        <f>Masters!I340</f>
        <v>0</v>
      </c>
      <c r="H336" s="84">
        <f>Masters!J340</f>
        <v>0</v>
      </c>
      <c r="I336" s="84">
        <f>Masters!K340</f>
        <v>0</v>
      </c>
      <c r="J336" s="84">
        <f>Masters!L340</f>
        <v>0</v>
      </c>
      <c r="K336" s="84">
        <f>Masters!M340</f>
        <v>0</v>
      </c>
      <c r="L336" s="84">
        <f>Masters!N340</f>
        <v>0</v>
      </c>
    </row>
    <row r="337" spans="1:12" ht="15.5" x14ac:dyDescent="0.45">
      <c r="A337" s="84">
        <f>Masters!C341</f>
        <v>64322</v>
      </c>
      <c r="B337" s="85" t="str">
        <f>Masters!D341</f>
        <v>Outdoor Sport and Recreational Guides</v>
      </c>
      <c r="C337" s="84" t="str">
        <f>Masters!F341</f>
        <v>Outdoor sport and recreational guides</v>
      </c>
      <c r="D337" s="85" t="str">
        <f>Masters!E341</f>
        <v>SMO</v>
      </c>
      <c r="E337" s="84">
        <f>Masters!G341</f>
        <v>0</v>
      </c>
      <c r="F337" s="84">
        <f>Masters!H341</f>
        <v>0</v>
      </c>
      <c r="G337" s="84">
        <f>Masters!I341</f>
        <v>0</v>
      </c>
      <c r="H337" s="84">
        <f>Masters!J341</f>
        <v>0</v>
      </c>
      <c r="I337" s="84">
        <f>Masters!K341</f>
        <v>0</v>
      </c>
      <c r="J337" s="84">
        <f>Masters!L341</f>
        <v>0</v>
      </c>
      <c r="K337" s="84">
        <f>Masters!M341</f>
        <v>0</v>
      </c>
      <c r="L337" s="84">
        <f>Masters!N341</f>
        <v>0</v>
      </c>
    </row>
    <row r="338" spans="1:12" ht="15.5" x14ac:dyDescent="0.45">
      <c r="A338" s="84">
        <f>Masters!C342</f>
        <v>44101</v>
      </c>
      <c r="B338" s="85" t="str">
        <f>Masters!D342</f>
        <v>Companions</v>
      </c>
      <c r="C338" s="84" t="str">
        <f>Masters!F342</f>
        <v>Home support workers, caregivers and related occupations</v>
      </c>
      <c r="D338" s="85" t="str">
        <f>Masters!E342</f>
        <v>SMo</v>
      </c>
      <c r="E338" s="84">
        <f>Masters!G342</f>
        <v>0</v>
      </c>
      <c r="F338" s="84">
        <f>Masters!H342</f>
        <v>0</v>
      </c>
      <c r="G338" s="84">
        <f>Masters!I342</f>
        <v>0</v>
      </c>
      <c r="H338" s="84">
        <f>Masters!J342</f>
        <v>0</v>
      </c>
      <c r="I338" s="84">
        <f>Masters!K342</f>
        <v>0</v>
      </c>
      <c r="J338" s="84">
        <f>Masters!L342</f>
        <v>0</v>
      </c>
      <c r="K338" s="84">
        <f>Masters!M342</f>
        <v>0</v>
      </c>
      <c r="L338" s="84">
        <f>Masters!N342</f>
        <v>0</v>
      </c>
    </row>
    <row r="339" spans="1:12" ht="15.5" x14ac:dyDescent="0.45">
      <c r="A339" s="84">
        <f>Masters!C343</f>
        <v>64314</v>
      </c>
      <c r="B339" s="85" t="str">
        <f>Masters!D343</f>
        <v>Hotel Front Desk Clerks</v>
      </c>
      <c r="C339" s="84" t="str">
        <f>Masters!F343</f>
        <v>Hotel front desk clerks</v>
      </c>
      <c r="D339" s="85" t="str">
        <f>Masters!E343</f>
        <v>SMo</v>
      </c>
      <c r="E339" s="84">
        <f>Masters!G343</f>
        <v>0</v>
      </c>
      <c r="F339" s="84">
        <f>Masters!H343</f>
        <v>0</v>
      </c>
      <c r="G339" s="84">
        <f>Masters!I343</f>
        <v>0</v>
      </c>
      <c r="H339" s="84">
        <f>Masters!J343</f>
        <v>0</v>
      </c>
      <c r="I339" s="84">
        <f>Masters!K343</f>
        <v>0</v>
      </c>
      <c r="J339" s="84">
        <f>Masters!L343</f>
        <v>0</v>
      </c>
      <c r="K339" s="84">
        <f>Masters!M343</f>
        <v>0</v>
      </c>
      <c r="L339" s="84">
        <f>Masters!N343</f>
        <v>0</v>
      </c>
    </row>
    <row r="340" spans="1:12" ht="15.5" x14ac:dyDescent="0.45">
      <c r="A340" s="84">
        <f>Masters!C344</f>
        <v>14301</v>
      </c>
      <c r="B340" s="85" t="str">
        <f>Masters!D344</f>
        <v>Instructors and Teachers of Persons with Disabilities</v>
      </c>
      <c r="C340" s="84" t="str">
        <f>Masters!F344</f>
        <v>Correspondence, publication and regulatory clerks</v>
      </c>
      <c r="D340" s="85" t="str">
        <f>Masters!E344</f>
        <v>SMo</v>
      </c>
      <c r="E340" s="84">
        <f>Masters!G344</f>
        <v>0</v>
      </c>
      <c r="F340" s="84">
        <f>Masters!H344</f>
        <v>0</v>
      </c>
      <c r="G340" s="84">
        <f>Masters!I344</f>
        <v>0</v>
      </c>
      <c r="H340" s="84">
        <f>Masters!J344</f>
        <v>0</v>
      </c>
      <c r="I340" s="84">
        <f>Masters!K344</f>
        <v>0</v>
      </c>
      <c r="J340" s="84">
        <f>Masters!L344</f>
        <v>0</v>
      </c>
      <c r="K340" s="84">
        <f>Masters!M344</f>
        <v>0</v>
      </c>
      <c r="L340" s="84">
        <f>Masters!N344</f>
        <v>0</v>
      </c>
    </row>
    <row r="341" spans="1:12" ht="15.5" x14ac:dyDescent="0.45">
      <c r="A341" s="84">
        <f>Masters!C345</f>
        <v>33102</v>
      </c>
      <c r="B341" s="85" t="str">
        <f>Masters!D345</f>
        <v>Nurse Aides, Orderlies and Patient Service Associates</v>
      </c>
      <c r="C341" s="84" t="str">
        <f>Masters!F345</f>
        <v>Nurse aides, orderlies and patient service associates</v>
      </c>
      <c r="D341" s="85" t="str">
        <f>Masters!E345</f>
        <v>SMo</v>
      </c>
      <c r="E341" s="84">
        <f>Masters!G345</f>
        <v>0</v>
      </c>
      <c r="F341" s="84">
        <f>Masters!H345</f>
        <v>0</v>
      </c>
      <c r="G341" s="84">
        <f>Masters!I345</f>
        <v>0</v>
      </c>
      <c r="H341" s="84">
        <f>Masters!J345</f>
        <v>0</v>
      </c>
      <c r="I341" s="84">
        <f>Masters!K345</f>
        <v>0</v>
      </c>
      <c r="J341" s="84">
        <f>Masters!L345</f>
        <v>0</v>
      </c>
      <c r="K341" s="84">
        <f>Masters!M345</f>
        <v>0</v>
      </c>
      <c r="L341" s="84">
        <f>Masters!N345</f>
        <v>0</v>
      </c>
    </row>
    <row r="342" spans="1:12" ht="15.5" x14ac:dyDescent="0.45">
      <c r="A342" s="84">
        <f>Masters!C346</f>
        <v>44100</v>
      </c>
      <c r="B342" s="85" t="str">
        <f>Masters!D346</f>
        <v>Parents' Helpers</v>
      </c>
      <c r="C342" s="84" t="str">
        <f>Masters!F346</f>
        <v>Home child care providers</v>
      </c>
      <c r="D342" s="85" t="str">
        <f>Masters!E346</f>
        <v>SMo</v>
      </c>
      <c r="E342" s="84">
        <f>Masters!G346</f>
        <v>0</v>
      </c>
      <c r="F342" s="84">
        <f>Masters!H346</f>
        <v>0</v>
      </c>
      <c r="G342" s="84">
        <f>Masters!I346</f>
        <v>0</v>
      </c>
      <c r="H342" s="84">
        <f>Masters!J346</f>
        <v>0</v>
      </c>
      <c r="I342" s="84">
        <f>Masters!K346</f>
        <v>0</v>
      </c>
      <c r="J342" s="84">
        <f>Masters!L346</f>
        <v>0</v>
      </c>
      <c r="K342" s="84">
        <f>Masters!M346</f>
        <v>0</v>
      </c>
      <c r="L342" s="84">
        <f>Masters!N346</f>
        <v>0</v>
      </c>
    </row>
    <row r="343" spans="1:12" ht="15.5" x14ac:dyDescent="0.45">
      <c r="A343" s="84">
        <f>Masters!C347</f>
        <v>44101</v>
      </c>
      <c r="B343" s="85" t="str">
        <f>Masters!D347</f>
        <v>Visiting Homemakers</v>
      </c>
      <c r="C343" s="84" t="str">
        <f>Masters!F347</f>
        <v>Home support workers, caregivers and related occupations</v>
      </c>
      <c r="D343" s="85" t="str">
        <f>Masters!E347</f>
        <v>SMo</v>
      </c>
      <c r="E343" s="84">
        <f>Masters!G347</f>
        <v>0</v>
      </c>
      <c r="F343" s="84">
        <f>Masters!H347</f>
        <v>0</v>
      </c>
      <c r="G343" s="84">
        <f>Masters!I347</f>
        <v>0</v>
      </c>
      <c r="H343" s="84">
        <f>Masters!J347</f>
        <v>0</v>
      </c>
      <c r="I343" s="84">
        <f>Masters!K347</f>
        <v>0</v>
      </c>
      <c r="J343" s="84">
        <f>Masters!L347</f>
        <v>0</v>
      </c>
      <c r="K343" s="84">
        <f>Masters!M347</f>
        <v>0</v>
      </c>
      <c r="L343" s="84">
        <f>Masters!N347</f>
        <v>0</v>
      </c>
    </row>
    <row r="344" spans="1:12" ht="15.5" x14ac:dyDescent="0.45">
      <c r="A344" s="84">
        <f>Masters!C348</f>
        <v>53124</v>
      </c>
      <c r="B344" s="85" t="str">
        <f>Masters!D348</f>
        <v>Artistic Floral Arrangers</v>
      </c>
      <c r="C344" s="84" t="str">
        <f>Masters!F348</f>
        <v>Artisans and craftspersons</v>
      </c>
      <c r="D344" s="85" t="str">
        <f>Masters!E348</f>
        <v>IOS</v>
      </c>
      <c r="E344" s="84">
        <f>Masters!G348</f>
        <v>0</v>
      </c>
      <c r="F344" s="84">
        <f>Masters!H348</f>
        <v>0</v>
      </c>
      <c r="G344" s="84">
        <f>Masters!I348</f>
        <v>0</v>
      </c>
      <c r="H344" s="84">
        <f>Masters!J348</f>
        <v>0</v>
      </c>
      <c r="I344" s="84">
        <f>Masters!K348</f>
        <v>0</v>
      </c>
      <c r="J344" s="84">
        <f>Masters!L348</f>
        <v>0</v>
      </c>
      <c r="K344" s="84">
        <f>Masters!M348</f>
        <v>0</v>
      </c>
      <c r="L344" s="84">
        <f>Masters!N348</f>
        <v>0</v>
      </c>
    </row>
    <row r="345" spans="1:12" ht="15.5" x14ac:dyDescent="0.45">
      <c r="A345" s="84">
        <f>Masters!C349</f>
        <v>63210</v>
      </c>
      <c r="B345" s="85" t="str">
        <f>Masters!D349</f>
        <v>Hairstylists</v>
      </c>
      <c r="C345" s="84" t="str">
        <f>Masters!F349</f>
        <v>Hairstylists and barbers</v>
      </c>
      <c r="D345" s="85" t="str">
        <f>Masters!E349</f>
        <v>IOS</v>
      </c>
      <c r="E345" s="84">
        <f>Masters!G349</f>
        <v>0</v>
      </c>
      <c r="F345" s="84">
        <f>Masters!H349</f>
        <v>0</v>
      </c>
      <c r="G345" s="84">
        <f>Masters!I349</f>
        <v>0</v>
      </c>
      <c r="H345" s="84">
        <f>Masters!J349</f>
        <v>0</v>
      </c>
      <c r="I345" s="84">
        <f>Masters!K349</f>
        <v>0</v>
      </c>
      <c r="J345" s="84">
        <f>Masters!L349</f>
        <v>0</v>
      </c>
      <c r="K345" s="84">
        <f>Masters!M349</f>
        <v>0</v>
      </c>
      <c r="L345" s="84">
        <f>Masters!N349</f>
        <v>0</v>
      </c>
    </row>
    <row r="346" spans="1:12" ht="15.5" x14ac:dyDescent="0.45">
      <c r="A346" s="84">
        <f>Masters!C350</f>
        <v>31110</v>
      </c>
      <c r="B346" s="85" t="str">
        <f>Masters!D350</f>
        <v>Dentists</v>
      </c>
      <c r="C346" s="84" t="str">
        <f>Masters!F350</f>
        <v>Dentists</v>
      </c>
      <c r="D346" s="85" t="str">
        <f>Masters!E350</f>
        <v>IOs</v>
      </c>
      <c r="E346" s="84">
        <f>Masters!G350</f>
        <v>0</v>
      </c>
      <c r="F346" s="84">
        <f>Masters!H350</f>
        <v>0</v>
      </c>
      <c r="G346" s="84">
        <f>Masters!I350</f>
        <v>0</v>
      </c>
      <c r="H346" s="84">
        <f>Masters!J350</f>
        <v>0</v>
      </c>
      <c r="I346" s="84">
        <f>Masters!K350</f>
        <v>0</v>
      </c>
      <c r="J346" s="84">
        <f>Masters!L350</f>
        <v>0</v>
      </c>
      <c r="K346" s="84">
        <f>Masters!M350</f>
        <v>0</v>
      </c>
      <c r="L346" s="84">
        <f>Masters!N350</f>
        <v>0</v>
      </c>
    </row>
    <row r="347" spans="1:12" ht="15.5" x14ac:dyDescent="0.45">
      <c r="A347" s="84">
        <f>Masters!C351</f>
        <v>31103</v>
      </c>
      <c r="B347" s="85" t="str">
        <f>Masters!D351</f>
        <v>Veterinarians</v>
      </c>
      <c r="C347" s="84" t="str">
        <f>Masters!F351</f>
        <v>Veterinarians</v>
      </c>
      <c r="D347" s="85" t="str">
        <f>Masters!E351</f>
        <v>IOs</v>
      </c>
      <c r="E347" s="84">
        <f>Masters!G351</f>
        <v>0</v>
      </c>
      <c r="F347" s="84">
        <f>Masters!H351</f>
        <v>0</v>
      </c>
      <c r="G347" s="84">
        <f>Masters!I351</f>
        <v>0</v>
      </c>
      <c r="H347" s="84">
        <f>Masters!J351</f>
        <v>0</v>
      </c>
      <c r="I347" s="84">
        <f>Masters!K351</f>
        <v>0</v>
      </c>
      <c r="J347" s="84">
        <f>Masters!L351</f>
        <v>0</v>
      </c>
      <c r="K347" s="84">
        <f>Masters!M351</f>
        <v>0</v>
      </c>
      <c r="L347" s="84">
        <f>Masters!N351</f>
        <v>0</v>
      </c>
    </row>
    <row r="348" spans="1:12" ht="15.5" x14ac:dyDescent="0.45">
      <c r="A348" s="84">
        <f>Masters!C352</f>
        <v>55109</v>
      </c>
      <c r="B348" s="85" t="str">
        <f>Masters!D352</f>
        <v>Buskers</v>
      </c>
      <c r="C348" s="84" t="str">
        <f>Masters!F352</f>
        <v>Other performers</v>
      </c>
      <c r="D348" s="85" t="str">
        <f>Masters!E352</f>
        <v>ISo</v>
      </c>
      <c r="E348" s="84">
        <f>Masters!G352</f>
        <v>0</v>
      </c>
      <c r="F348" s="84">
        <f>Masters!H352</f>
        <v>0</v>
      </c>
      <c r="G348" s="84">
        <f>Masters!I352</f>
        <v>0</v>
      </c>
      <c r="H348" s="84">
        <f>Masters!J352</f>
        <v>0</v>
      </c>
      <c r="I348" s="84">
        <f>Masters!K352</f>
        <v>0</v>
      </c>
      <c r="J348" s="84">
        <f>Masters!L352</f>
        <v>0</v>
      </c>
      <c r="K348" s="84">
        <f>Masters!M352</f>
        <v>0</v>
      </c>
      <c r="L348" s="84">
        <f>Masters!N352</f>
        <v>0</v>
      </c>
    </row>
    <row r="349" spans="1:12" ht="15.5" x14ac:dyDescent="0.45">
      <c r="A349" s="84">
        <f>Masters!C353</f>
        <v>53121</v>
      </c>
      <c r="B349" s="85" t="str">
        <f>Masters!D353</f>
        <v>Circus Performers</v>
      </c>
      <c r="C349" s="84" t="str">
        <f>Masters!F353</f>
        <v>Actors, comedians and circus performers</v>
      </c>
      <c r="D349" s="85" t="str">
        <f>Masters!E353</f>
        <v>ISo</v>
      </c>
      <c r="E349" s="84">
        <f>Masters!G353</f>
        <v>0</v>
      </c>
      <c r="F349" s="84">
        <f>Masters!H353</f>
        <v>0</v>
      </c>
      <c r="G349" s="84">
        <f>Masters!I353</f>
        <v>0</v>
      </c>
      <c r="H349" s="84">
        <f>Masters!J353</f>
        <v>0</v>
      </c>
      <c r="I349" s="84">
        <f>Masters!K353</f>
        <v>0</v>
      </c>
      <c r="J349" s="84">
        <f>Masters!L353</f>
        <v>0</v>
      </c>
      <c r="K349" s="84">
        <f>Masters!M353</f>
        <v>0</v>
      </c>
      <c r="L349" s="84">
        <f>Masters!N353</f>
        <v>0</v>
      </c>
    </row>
    <row r="350" spans="1:12" ht="15.5" x14ac:dyDescent="0.45">
      <c r="A350" s="84">
        <f>Masters!C354</f>
        <v>55109</v>
      </c>
      <c r="B350" s="85" t="str">
        <f>Masters!D354</f>
        <v>Magicians and Illusionists</v>
      </c>
      <c r="C350" s="84" t="str">
        <f>Masters!F354</f>
        <v>Other performers</v>
      </c>
      <c r="D350" s="85" t="str">
        <f>Masters!E354</f>
        <v>ISo</v>
      </c>
      <c r="E350" s="84">
        <f>Masters!G354</f>
        <v>0</v>
      </c>
      <c r="F350" s="84">
        <f>Masters!H354</f>
        <v>0</v>
      </c>
      <c r="G350" s="84">
        <f>Masters!I354</f>
        <v>0</v>
      </c>
      <c r="H350" s="84">
        <f>Masters!J354</f>
        <v>0</v>
      </c>
      <c r="I350" s="84">
        <f>Masters!K354</f>
        <v>0</v>
      </c>
      <c r="J350" s="84">
        <f>Masters!L354</f>
        <v>0</v>
      </c>
      <c r="K350" s="84">
        <f>Masters!M354</f>
        <v>0</v>
      </c>
      <c r="L350" s="84">
        <f>Masters!N354</f>
        <v>0</v>
      </c>
    </row>
    <row r="351" spans="1:12" ht="15.5" x14ac:dyDescent="0.45">
      <c r="A351" s="84">
        <f>Masters!C355</f>
        <v>55109</v>
      </c>
      <c r="B351" s="85" t="str">
        <f>Masters!D355</f>
        <v>Puppeteers</v>
      </c>
      <c r="C351" s="84" t="str">
        <f>Masters!F355</f>
        <v>Other performers</v>
      </c>
      <c r="D351" s="85" t="str">
        <f>Masters!E355</f>
        <v>ISo</v>
      </c>
      <c r="E351" s="84">
        <f>Masters!G355</f>
        <v>0</v>
      </c>
      <c r="F351" s="84">
        <f>Masters!H355</f>
        <v>0</v>
      </c>
      <c r="G351" s="84">
        <f>Masters!I355</f>
        <v>0</v>
      </c>
      <c r="H351" s="84">
        <f>Masters!J355</f>
        <v>0</v>
      </c>
      <c r="I351" s="84">
        <f>Masters!K355</f>
        <v>0</v>
      </c>
      <c r="J351" s="84">
        <f>Masters!L355</f>
        <v>0</v>
      </c>
      <c r="K351" s="84">
        <f>Masters!M355</f>
        <v>0</v>
      </c>
      <c r="L351" s="84">
        <f>Masters!N355</f>
        <v>0</v>
      </c>
    </row>
    <row r="352" spans="1:12" ht="15.5" x14ac:dyDescent="0.45">
      <c r="A352" s="84">
        <f>Masters!C356</f>
        <v>31112</v>
      </c>
      <c r="B352" s="85" t="str">
        <f>Masters!D356</f>
        <v>Audiologists</v>
      </c>
      <c r="C352" s="84" t="str">
        <f>Masters!F356</f>
        <v>Audiologists and speech-language pathologists</v>
      </c>
      <c r="D352" s="85" t="str">
        <f>Masters!E356</f>
        <v>OIS</v>
      </c>
      <c r="E352" s="84">
        <f>Masters!G356</f>
        <v>0</v>
      </c>
      <c r="F352" s="84">
        <f>Masters!H356</f>
        <v>0</v>
      </c>
      <c r="G352" s="84">
        <f>Masters!I356</f>
        <v>0</v>
      </c>
      <c r="H352" s="84">
        <f>Masters!J356</f>
        <v>0</v>
      </c>
      <c r="I352" s="84">
        <f>Masters!K356</f>
        <v>0</v>
      </c>
      <c r="J352" s="84">
        <f>Masters!L356</f>
        <v>0</v>
      </c>
      <c r="K352" s="84">
        <f>Masters!M356</f>
        <v>0</v>
      </c>
      <c r="L352" s="84">
        <f>Masters!N356</f>
        <v>0</v>
      </c>
    </row>
    <row r="353" spans="1:12" ht="15.5" x14ac:dyDescent="0.45">
      <c r="A353" s="84">
        <f>Masters!C357</f>
        <v>72205</v>
      </c>
      <c r="B353" s="85" t="str">
        <f>Masters!D357</f>
        <v>Cable Television Service Technicians</v>
      </c>
      <c r="C353" s="84" t="str">
        <f>Masters!F357</f>
        <v>Telecommunications equipment installation and cable television service technicians</v>
      </c>
      <c r="D353" s="85" t="str">
        <f>Masters!E357</f>
        <v>Ois</v>
      </c>
      <c r="E353" s="84">
        <f>Masters!G357</f>
        <v>0</v>
      </c>
      <c r="F353" s="84">
        <f>Masters!H357</f>
        <v>0</v>
      </c>
      <c r="G353" s="84">
        <f>Masters!I357</f>
        <v>0</v>
      </c>
      <c r="H353" s="84">
        <f>Masters!J357</f>
        <v>0</v>
      </c>
      <c r="I353" s="84">
        <f>Masters!K357</f>
        <v>0</v>
      </c>
      <c r="J353" s="84">
        <f>Masters!L357</f>
        <v>0</v>
      </c>
      <c r="K353" s="84">
        <f>Masters!M357</f>
        <v>0</v>
      </c>
      <c r="L353" s="84">
        <f>Masters!N357</f>
        <v>0</v>
      </c>
    </row>
    <row r="354" spans="1:12" ht="15.5" x14ac:dyDescent="0.45">
      <c r="A354" s="84">
        <f>Masters!C358</f>
        <v>62100</v>
      </c>
      <c r="B354" s="85" t="str">
        <f>Masters!D358</f>
        <v>Technical Sales Specialists - Wholesale Trade</v>
      </c>
      <c r="C354" s="84" t="str">
        <f>Masters!F358</f>
        <v>Technical sales specialists - wholesale trade</v>
      </c>
      <c r="D354" s="85" t="str">
        <f>Masters!E358</f>
        <v>OSi</v>
      </c>
      <c r="E354" s="84">
        <f>Masters!G358</f>
        <v>0</v>
      </c>
      <c r="F354" s="84">
        <f>Masters!H358</f>
        <v>0</v>
      </c>
      <c r="G354" s="84">
        <f>Masters!I358</f>
        <v>0</v>
      </c>
      <c r="H354" s="84">
        <f>Masters!J358</f>
        <v>0</v>
      </c>
      <c r="I354" s="84">
        <f>Masters!K358</f>
        <v>0</v>
      </c>
      <c r="J354" s="84">
        <f>Masters!L358</f>
        <v>0</v>
      </c>
      <c r="K354" s="84">
        <f>Masters!M358</f>
        <v>0</v>
      </c>
      <c r="L354" s="84">
        <f>Masters!N358</f>
        <v>0</v>
      </c>
    </row>
    <row r="355" spans="1:12" ht="15.5" x14ac:dyDescent="0.45">
      <c r="A355" s="84">
        <f>Masters!C359</f>
        <v>93100</v>
      </c>
      <c r="B355" s="85" t="str">
        <f>Masters!D359</f>
        <v>Central Control and Process Operators, Mineral and Metal Processing</v>
      </c>
      <c r="C355" s="84" t="str">
        <f>Masters!F359</f>
        <v>Central control and process operators, mineral and metal processing</v>
      </c>
      <c r="D355" s="85" t="str">
        <f>Masters!E359</f>
        <v>ODi</v>
      </c>
      <c r="E355" s="84">
        <f>Masters!G359</f>
        <v>0</v>
      </c>
      <c r="F355" s="84">
        <f>Masters!H359</f>
        <v>0</v>
      </c>
      <c r="G355" s="84">
        <f>Masters!I359</f>
        <v>0</v>
      </c>
      <c r="H355" s="84">
        <f>Masters!J359</f>
        <v>0</v>
      </c>
      <c r="I355" s="84">
        <f>Masters!K359</f>
        <v>0</v>
      </c>
      <c r="J355" s="84">
        <f>Masters!L359</f>
        <v>0</v>
      </c>
      <c r="K355" s="84">
        <f>Masters!M359</f>
        <v>0</v>
      </c>
      <c r="L355" s="84">
        <f>Masters!N359</f>
        <v>0</v>
      </c>
    </row>
    <row r="356" spans="1:12" ht="15.5" x14ac:dyDescent="0.45">
      <c r="A356" s="84">
        <f>Masters!C360</f>
        <v>83121</v>
      </c>
      <c r="B356" s="85" t="str">
        <f>Masters!D360</f>
        <v>Fishing Vessel Skippers and Fishermen/women</v>
      </c>
      <c r="C356" s="84" t="str">
        <f>Masters!F360</f>
        <v>Fishermen/women</v>
      </c>
      <c r="D356" s="85" t="str">
        <f>Masters!E360</f>
        <v>ODi</v>
      </c>
      <c r="E356" s="84">
        <f>Masters!G360</f>
        <v>0</v>
      </c>
      <c r="F356" s="84">
        <f>Masters!H360</f>
        <v>0</v>
      </c>
      <c r="G356" s="84">
        <f>Masters!I360</f>
        <v>0</v>
      </c>
      <c r="H356" s="84">
        <f>Masters!J360</f>
        <v>0</v>
      </c>
      <c r="I356" s="84">
        <f>Masters!K360</f>
        <v>0</v>
      </c>
      <c r="J356" s="84">
        <f>Masters!L360</f>
        <v>0</v>
      </c>
      <c r="K356" s="84">
        <f>Masters!M360</f>
        <v>0</v>
      </c>
      <c r="L356" s="84">
        <f>Masters!N360</f>
        <v>0</v>
      </c>
    </row>
    <row r="357" spans="1:12" ht="15.5" x14ac:dyDescent="0.45">
      <c r="A357" s="84">
        <f>Masters!C361</f>
        <v>73402</v>
      </c>
      <c r="B357" s="85" t="str">
        <f>Masters!D361</f>
        <v>Blasters - Surface Mining, Quarrying and Construction</v>
      </c>
      <c r="C357" s="84" t="str">
        <f>Masters!F361</f>
        <v>Drillers and blasters - surface mining, quarrying and construction</v>
      </c>
      <c r="D357" s="85" t="str">
        <f>Masters!E361</f>
        <v>OID</v>
      </c>
      <c r="E357" s="84">
        <f>Masters!G361</f>
        <v>0</v>
      </c>
      <c r="F357" s="84">
        <f>Masters!H361</f>
        <v>0</v>
      </c>
      <c r="G357" s="84">
        <f>Masters!I361</f>
        <v>0</v>
      </c>
      <c r="H357" s="84">
        <f>Masters!J361</f>
        <v>0</v>
      </c>
      <c r="I357" s="84">
        <f>Masters!K361</f>
        <v>0</v>
      </c>
      <c r="J357" s="84">
        <f>Masters!L361</f>
        <v>0</v>
      </c>
      <c r="K357" s="84">
        <f>Masters!M361</f>
        <v>0</v>
      </c>
      <c r="L357" s="84">
        <f>Masters!N361</f>
        <v>0</v>
      </c>
    </row>
    <row r="358" spans="1:12" ht="15.5" x14ac:dyDescent="0.45">
      <c r="A358" s="84">
        <f>Masters!C362</f>
        <v>72602</v>
      </c>
      <c r="B358" s="85" t="str">
        <f>Masters!D362</f>
        <v>Deck Officers, Water Transport</v>
      </c>
      <c r="C358" s="84" t="str">
        <f>Masters!F362</f>
        <v>Deck officers, water transport</v>
      </c>
      <c r="D358" s="85" t="str">
        <f>Masters!E362</f>
        <v>OID</v>
      </c>
      <c r="E358" s="84">
        <f>Masters!G362</f>
        <v>0</v>
      </c>
      <c r="F358" s="84">
        <f>Masters!H362</f>
        <v>0</v>
      </c>
      <c r="G358" s="84">
        <f>Masters!I362</f>
        <v>0</v>
      </c>
      <c r="H358" s="84">
        <f>Masters!J362</f>
        <v>0</v>
      </c>
      <c r="I358" s="84">
        <f>Masters!K362</f>
        <v>0</v>
      </c>
      <c r="J358" s="84">
        <f>Masters!L362</f>
        <v>0</v>
      </c>
      <c r="K358" s="84">
        <f>Masters!M362</f>
        <v>0</v>
      </c>
      <c r="L358" s="84">
        <f>Masters!N362</f>
        <v>0</v>
      </c>
    </row>
    <row r="359" spans="1:12" ht="15.5" x14ac:dyDescent="0.45">
      <c r="A359" s="84">
        <f>Masters!C363</f>
        <v>72603</v>
      </c>
      <c r="B359" s="85" t="str">
        <f>Masters!D363</f>
        <v>Engineer Officers, Water Transport</v>
      </c>
      <c r="C359" s="84" t="str">
        <f>Masters!F363</f>
        <v>Engineer officers, water transport</v>
      </c>
      <c r="D359" s="85" t="str">
        <f>Masters!E363</f>
        <v>OID</v>
      </c>
      <c r="E359" s="84">
        <f>Masters!G363</f>
        <v>0</v>
      </c>
      <c r="F359" s="84">
        <f>Masters!H363</f>
        <v>0</v>
      </c>
      <c r="G359" s="84">
        <f>Masters!I363</f>
        <v>0</v>
      </c>
      <c r="H359" s="84">
        <f>Masters!J363</f>
        <v>0</v>
      </c>
      <c r="I359" s="84">
        <f>Masters!K363</f>
        <v>0</v>
      </c>
      <c r="J359" s="84">
        <f>Masters!L363</f>
        <v>0</v>
      </c>
      <c r="K359" s="84">
        <f>Masters!M363</f>
        <v>0</v>
      </c>
      <c r="L359" s="84">
        <f>Masters!N363</f>
        <v>0</v>
      </c>
    </row>
    <row r="360" spans="1:12" ht="15.5" x14ac:dyDescent="0.45">
      <c r="A360" s="84">
        <f>Masters!C364</f>
        <v>72600</v>
      </c>
      <c r="B360" s="85" t="str">
        <f>Masters!D364</f>
        <v>Pilots</v>
      </c>
      <c r="C360" s="84" t="str">
        <f>Masters!F364</f>
        <v>Air pilots, flight engineers and flying instructors</v>
      </c>
      <c r="D360" s="85" t="str">
        <f>Masters!E364</f>
        <v>OID</v>
      </c>
      <c r="E360" s="84">
        <f>Masters!G364</f>
        <v>0</v>
      </c>
      <c r="F360" s="84">
        <f>Masters!H364</f>
        <v>0</v>
      </c>
      <c r="G360" s="84">
        <f>Masters!I364</f>
        <v>0</v>
      </c>
      <c r="H360" s="84">
        <f>Masters!J364</f>
        <v>0</v>
      </c>
      <c r="I360" s="84">
        <f>Masters!K364</f>
        <v>0</v>
      </c>
      <c r="J360" s="84">
        <f>Masters!L364</f>
        <v>0</v>
      </c>
      <c r="K360" s="84">
        <f>Masters!M364</f>
        <v>0</v>
      </c>
      <c r="L360" s="84">
        <f>Masters!N364</f>
        <v>0</v>
      </c>
    </row>
    <row r="361" spans="1:12" ht="15.5" x14ac:dyDescent="0.45">
      <c r="A361" s="84">
        <f>Masters!C365</f>
        <v>32129</v>
      </c>
      <c r="B361" s="85" t="str">
        <f>Masters!D365</f>
        <v>Prosthetists and Orthotists</v>
      </c>
      <c r="C361" s="84" t="str">
        <f>Masters!F365</f>
        <v>Other medical technologists and technicians</v>
      </c>
      <c r="D361" s="85" t="str">
        <f>Masters!E365</f>
        <v>OID</v>
      </c>
      <c r="E361" s="84">
        <f>Masters!G365</f>
        <v>0</v>
      </c>
      <c r="F361" s="84">
        <f>Masters!H365</f>
        <v>0</v>
      </c>
      <c r="G361" s="84">
        <f>Masters!I365</f>
        <v>0</v>
      </c>
      <c r="H361" s="84">
        <f>Masters!J365</f>
        <v>0</v>
      </c>
      <c r="I361" s="84">
        <f>Masters!K365</f>
        <v>0</v>
      </c>
      <c r="J361" s="84">
        <f>Masters!L365</f>
        <v>0</v>
      </c>
      <c r="K361" s="84">
        <f>Masters!M365</f>
        <v>0</v>
      </c>
      <c r="L361" s="84">
        <f>Masters!N365</f>
        <v>0</v>
      </c>
    </row>
    <row r="362" spans="1:12" ht="15.5" x14ac:dyDescent="0.45">
      <c r="A362" s="84">
        <f>Masters!C366</f>
        <v>72601</v>
      </c>
      <c r="B362" s="85" t="str">
        <f>Masters!D366</f>
        <v>Flight Dispatchers</v>
      </c>
      <c r="C362" s="84" t="str">
        <f>Masters!F366</f>
        <v>Air traffic controllers and related occupations</v>
      </c>
      <c r="D362" s="85" t="str">
        <f>Masters!E366</f>
        <v>OId</v>
      </c>
      <c r="E362" s="84">
        <f>Masters!G366</f>
        <v>0</v>
      </c>
      <c r="F362" s="84">
        <f>Masters!H366</f>
        <v>0</v>
      </c>
      <c r="G362" s="84">
        <f>Masters!I366</f>
        <v>0</v>
      </c>
      <c r="H362" s="84">
        <f>Masters!J366</f>
        <v>0</v>
      </c>
      <c r="I362" s="84">
        <f>Masters!K366</f>
        <v>0</v>
      </c>
      <c r="J362" s="84">
        <f>Masters!L366</f>
        <v>0</v>
      </c>
      <c r="K362" s="84">
        <f>Masters!M366</f>
        <v>0</v>
      </c>
      <c r="L362" s="84">
        <f>Masters!N366</f>
        <v>0</v>
      </c>
    </row>
    <row r="363" spans="1:12" ht="15.5" x14ac:dyDescent="0.45">
      <c r="A363" s="84">
        <f>Masters!C367</f>
        <v>22101</v>
      </c>
      <c r="B363" s="85" t="str">
        <f>Masters!D367</f>
        <v>Geological and Mineral Technologists</v>
      </c>
      <c r="C363" s="84" t="str">
        <f>Masters!F367</f>
        <v>Geological and mineral technologists and technicians</v>
      </c>
      <c r="D363" s="85" t="str">
        <f>Masters!E367</f>
        <v>OId</v>
      </c>
      <c r="E363" s="84">
        <f>Masters!G367</f>
        <v>0</v>
      </c>
      <c r="F363" s="84">
        <f>Masters!H367</f>
        <v>0</v>
      </c>
      <c r="G363" s="84">
        <f>Masters!I367</f>
        <v>0</v>
      </c>
      <c r="H363" s="84">
        <f>Masters!J367</f>
        <v>0</v>
      </c>
      <c r="I363" s="84">
        <f>Masters!K367</f>
        <v>0</v>
      </c>
      <c r="J363" s="84">
        <f>Masters!L367</f>
        <v>0</v>
      </c>
      <c r="K363" s="84">
        <f>Masters!M367</f>
        <v>0</v>
      </c>
      <c r="L363" s="84">
        <f>Masters!N367</f>
        <v>0</v>
      </c>
    </row>
    <row r="364" spans="1:12" ht="15.5" x14ac:dyDescent="0.45">
      <c r="A364" s="84">
        <f>Masters!C368</f>
        <v>93102</v>
      </c>
      <c r="B364" s="85" t="str">
        <f>Masters!D368</f>
        <v>Papermaking and Coating Control Operators</v>
      </c>
      <c r="C364" s="84" t="str">
        <f>Masters!F368</f>
        <v>Pulping, papermaking and coating control operators</v>
      </c>
      <c r="D364" s="85" t="str">
        <f>Masters!E368</f>
        <v>OId</v>
      </c>
      <c r="E364" s="84">
        <f>Masters!G368</f>
        <v>0</v>
      </c>
      <c r="F364" s="84">
        <f>Masters!H368</f>
        <v>0</v>
      </c>
      <c r="G364" s="84">
        <f>Masters!I368</f>
        <v>0</v>
      </c>
      <c r="H364" s="84">
        <f>Masters!J368</f>
        <v>0</v>
      </c>
      <c r="I364" s="84">
        <f>Masters!K368</f>
        <v>0</v>
      </c>
      <c r="J364" s="84">
        <f>Masters!L368</f>
        <v>0</v>
      </c>
      <c r="K364" s="84">
        <f>Masters!M368</f>
        <v>0</v>
      </c>
      <c r="L364" s="84">
        <f>Masters!N368</f>
        <v>0</v>
      </c>
    </row>
    <row r="365" spans="1:12" ht="15.5" x14ac:dyDescent="0.45">
      <c r="A365" s="84">
        <f>Masters!C369</f>
        <v>93101</v>
      </c>
      <c r="B365" s="85" t="str">
        <f>Masters!D369</f>
        <v>Petroleum, Gas and Chemical Process Operators</v>
      </c>
      <c r="C365" s="84" t="str">
        <f>Masters!F369</f>
        <v>Central control and process operators, petroleum, gas and chemical processing</v>
      </c>
      <c r="D365" s="85" t="str">
        <f>Masters!E369</f>
        <v>OId</v>
      </c>
      <c r="E365" s="84">
        <f>Masters!G369</f>
        <v>0</v>
      </c>
      <c r="F365" s="84">
        <f>Masters!H369</f>
        <v>0</v>
      </c>
      <c r="G365" s="84">
        <f>Masters!I369</f>
        <v>0</v>
      </c>
      <c r="H365" s="84">
        <f>Masters!J369</f>
        <v>0</v>
      </c>
      <c r="I365" s="84">
        <f>Masters!K369</f>
        <v>0</v>
      </c>
      <c r="J365" s="84">
        <f>Masters!L369</f>
        <v>0</v>
      </c>
      <c r="K365" s="84">
        <f>Masters!M369</f>
        <v>0</v>
      </c>
      <c r="L365" s="84">
        <f>Masters!N369</f>
        <v>0</v>
      </c>
    </row>
    <row r="366" spans="1:12" ht="15.5" x14ac:dyDescent="0.45">
      <c r="A366" s="84">
        <f>Masters!C370</f>
        <v>93102</v>
      </c>
      <c r="B366" s="85" t="str">
        <f>Masters!D370</f>
        <v>Pulping Control Operators</v>
      </c>
      <c r="C366" s="84" t="str">
        <f>Masters!F370</f>
        <v>Pulping, papermaking and coating control operators</v>
      </c>
      <c r="D366" s="85" t="str">
        <f>Masters!E370</f>
        <v>OId</v>
      </c>
      <c r="E366" s="84">
        <f>Masters!G370</f>
        <v>0</v>
      </c>
      <c r="F366" s="84">
        <f>Masters!H370</f>
        <v>0</v>
      </c>
      <c r="G366" s="84">
        <f>Masters!I370</f>
        <v>0</v>
      </c>
      <c r="H366" s="84">
        <f>Masters!J370</f>
        <v>0</v>
      </c>
      <c r="I366" s="84">
        <f>Masters!K370</f>
        <v>0</v>
      </c>
      <c r="J366" s="84">
        <f>Masters!L370</f>
        <v>0</v>
      </c>
      <c r="K366" s="84">
        <f>Masters!M370</f>
        <v>0</v>
      </c>
      <c r="L366" s="84">
        <f>Masters!N370</f>
        <v>0</v>
      </c>
    </row>
    <row r="367" spans="1:12" ht="15.5" x14ac:dyDescent="0.45">
      <c r="A367" s="84">
        <f>Masters!C371</f>
        <v>20011</v>
      </c>
      <c r="B367" s="85" t="str">
        <f>Masters!D371</f>
        <v>Architecture and Science Managers</v>
      </c>
      <c r="C367" s="84" t="str">
        <f>Masters!F371</f>
        <v>Architecture and science managers</v>
      </c>
      <c r="D367" s="85" t="str">
        <f>Masters!E371</f>
        <v>DIS</v>
      </c>
      <c r="E367" s="84">
        <f>Masters!G371</f>
        <v>0</v>
      </c>
      <c r="F367" s="84">
        <f>Masters!H371</f>
        <v>0</v>
      </c>
      <c r="G367" s="84">
        <f>Masters!I371</f>
        <v>0</v>
      </c>
      <c r="H367" s="84">
        <f>Masters!J371</f>
        <v>0</v>
      </c>
      <c r="I367" s="84">
        <f>Masters!K371</f>
        <v>0</v>
      </c>
      <c r="J367" s="84">
        <f>Masters!L371</f>
        <v>0</v>
      </c>
      <c r="K367" s="84">
        <f>Masters!M371</f>
        <v>0</v>
      </c>
      <c r="L367" s="84">
        <f>Masters!N371</f>
        <v>0</v>
      </c>
    </row>
    <row r="368" spans="1:12" ht="15.5" x14ac:dyDescent="0.45">
      <c r="A368" s="84">
        <f>Masters!C372</f>
        <v>41402</v>
      </c>
      <c r="B368" s="85" t="str">
        <f>Masters!D372</f>
        <v>Business Development Officers and Marketing Researchers and Consultants</v>
      </c>
      <c r="C368" s="84" t="str">
        <f>Masters!F372</f>
        <v>Business development officers and market researchers and analysts</v>
      </c>
      <c r="D368" s="85" t="str">
        <f>Masters!E372</f>
        <v>DIS</v>
      </c>
      <c r="E368" s="84">
        <f>Masters!G372</f>
        <v>0</v>
      </c>
      <c r="F368" s="84">
        <f>Masters!H372</f>
        <v>0</v>
      </c>
      <c r="G368" s="84">
        <f>Masters!I372</f>
        <v>0</v>
      </c>
      <c r="H368" s="84">
        <f>Masters!J372</f>
        <v>0</v>
      </c>
      <c r="I368" s="84">
        <f>Masters!K372</f>
        <v>0</v>
      </c>
      <c r="J368" s="84">
        <f>Masters!L372</f>
        <v>0</v>
      </c>
      <c r="K368" s="84">
        <f>Masters!M372</f>
        <v>0</v>
      </c>
      <c r="L368" s="84">
        <f>Masters!N372</f>
        <v>0</v>
      </c>
    </row>
    <row r="369" spans="1:12" ht="15.5" x14ac:dyDescent="0.45">
      <c r="A369" s="84">
        <f>Masters!C373</f>
        <v>20012</v>
      </c>
      <c r="B369" s="85" t="str">
        <f>Masters!D373</f>
        <v>Computer and Information Systems Managers</v>
      </c>
      <c r="C369" s="84" t="str">
        <f>Masters!F373</f>
        <v>Computer and information systems managers</v>
      </c>
      <c r="D369" s="85" t="str">
        <f>Masters!E373</f>
        <v>DIS</v>
      </c>
      <c r="E369" s="84">
        <f>Masters!G373</f>
        <v>0</v>
      </c>
      <c r="F369" s="84">
        <f>Masters!H373</f>
        <v>0</v>
      </c>
      <c r="G369" s="84">
        <f>Masters!I373</f>
        <v>0</v>
      </c>
      <c r="H369" s="84">
        <f>Masters!J373</f>
        <v>0</v>
      </c>
      <c r="I369" s="84">
        <f>Masters!K373</f>
        <v>0</v>
      </c>
      <c r="J369" s="84">
        <f>Masters!L373</f>
        <v>0</v>
      </c>
      <c r="K369" s="84">
        <f>Masters!M373</f>
        <v>0</v>
      </c>
      <c r="L369" s="84">
        <f>Masters!N373</f>
        <v>0</v>
      </c>
    </row>
    <row r="370" spans="1:12" ht="15.5" x14ac:dyDescent="0.45">
      <c r="A370" s="84">
        <f>Masters!C374</f>
        <v>31121</v>
      </c>
      <c r="B370" s="85" t="str">
        <f>Masters!D374</f>
        <v>Dietitians and Nutritionists</v>
      </c>
      <c r="C370" s="84" t="str">
        <f>Masters!F374</f>
        <v>Dietitians and nutritionists</v>
      </c>
      <c r="D370" s="85" t="str">
        <f>Masters!E374</f>
        <v>DIS</v>
      </c>
      <c r="E370" s="84">
        <f>Masters!G374</f>
        <v>0</v>
      </c>
      <c r="F370" s="84">
        <f>Masters!H374</f>
        <v>0</v>
      </c>
      <c r="G370" s="84">
        <f>Masters!I374</f>
        <v>0</v>
      </c>
      <c r="H370" s="84">
        <f>Masters!J374</f>
        <v>0</v>
      </c>
      <c r="I370" s="84">
        <f>Masters!K374</f>
        <v>0</v>
      </c>
      <c r="J370" s="84">
        <f>Masters!L374</f>
        <v>0</v>
      </c>
      <c r="K370" s="84">
        <f>Masters!M374</f>
        <v>0</v>
      </c>
      <c r="L370" s="84">
        <f>Masters!N374</f>
        <v>0</v>
      </c>
    </row>
    <row r="371" spans="1:12" ht="15.5" x14ac:dyDescent="0.45">
      <c r="A371" s="84">
        <f>Masters!C375</f>
        <v>51110</v>
      </c>
      <c r="B371" s="85" t="str">
        <f>Masters!D375</f>
        <v>Editors</v>
      </c>
      <c r="C371" s="84" t="str">
        <f>Masters!F375</f>
        <v>Editors</v>
      </c>
      <c r="D371" s="85" t="str">
        <f>Masters!E375</f>
        <v>DIS</v>
      </c>
      <c r="E371" s="84">
        <f>Masters!G375</f>
        <v>0</v>
      </c>
      <c r="F371" s="84">
        <f>Masters!H375</f>
        <v>0</v>
      </c>
      <c r="G371" s="84">
        <f>Masters!I375</f>
        <v>0</v>
      </c>
      <c r="H371" s="84">
        <f>Masters!J375</f>
        <v>0</v>
      </c>
      <c r="I371" s="84">
        <f>Masters!K375</f>
        <v>0</v>
      </c>
      <c r="J371" s="84">
        <f>Masters!L375</f>
        <v>0</v>
      </c>
      <c r="K371" s="84">
        <f>Masters!M375</f>
        <v>0</v>
      </c>
      <c r="L371" s="84">
        <f>Masters!N375</f>
        <v>0</v>
      </c>
    </row>
    <row r="372" spans="1:12" ht="15.5" x14ac:dyDescent="0.45">
      <c r="A372" s="84">
        <f>Masters!C376</f>
        <v>20010</v>
      </c>
      <c r="B372" s="85" t="str">
        <f>Masters!D376</f>
        <v>Engineering Managers</v>
      </c>
      <c r="C372" s="84" t="str">
        <f>Masters!F376</f>
        <v>Engineering managers</v>
      </c>
      <c r="D372" s="85" t="str">
        <f>Masters!E376</f>
        <v>DIS</v>
      </c>
      <c r="E372" s="84">
        <f>Masters!G376</f>
        <v>0</v>
      </c>
      <c r="F372" s="84">
        <f>Masters!H376</f>
        <v>0</v>
      </c>
      <c r="G372" s="84">
        <f>Masters!I376</f>
        <v>0</v>
      </c>
      <c r="H372" s="84">
        <f>Masters!J376</f>
        <v>0</v>
      </c>
      <c r="I372" s="84">
        <f>Masters!K376</f>
        <v>0</v>
      </c>
      <c r="J372" s="84">
        <f>Masters!L376</f>
        <v>0</v>
      </c>
      <c r="K372" s="84">
        <f>Masters!M376</f>
        <v>0</v>
      </c>
      <c r="L372" s="84">
        <f>Masters!N376</f>
        <v>0</v>
      </c>
    </row>
    <row r="373" spans="1:12" ht="15.5" x14ac:dyDescent="0.45">
      <c r="A373" s="84">
        <f>Masters!C377</f>
        <v>41407</v>
      </c>
      <c r="B373" s="85" t="str">
        <f>Masters!D377</f>
        <v>Program Officers Unique to Government</v>
      </c>
      <c r="C373" s="84" t="str">
        <f>Masters!F377</f>
        <v>Program officers unique to government</v>
      </c>
      <c r="D373" s="85" t="str">
        <f>Masters!E377</f>
        <v>DIS</v>
      </c>
      <c r="E373" s="84">
        <f>Masters!G377</f>
        <v>0</v>
      </c>
      <c r="F373" s="84">
        <f>Masters!H377</f>
        <v>0</v>
      </c>
      <c r="G373" s="84">
        <f>Masters!I377</f>
        <v>0</v>
      </c>
      <c r="H373" s="84">
        <f>Masters!J377</f>
        <v>0</v>
      </c>
      <c r="I373" s="84">
        <f>Masters!K377</f>
        <v>0</v>
      </c>
      <c r="J373" s="84">
        <f>Masters!L377</f>
        <v>0</v>
      </c>
      <c r="K373" s="84">
        <f>Masters!M377</f>
        <v>0</v>
      </c>
      <c r="L373" s="84">
        <f>Masters!N377</f>
        <v>0</v>
      </c>
    </row>
    <row r="374" spans="1:12" ht="15.5" x14ac:dyDescent="0.45">
      <c r="A374" s="84">
        <f>Masters!C378</f>
        <v>10022</v>
      </c>
      <c r="B374" s="85" t="str">
        <f>Masters!D378</f>
        <v>Advertising Managers</v>
      </c>
      <c r="C374" s="84" t="str">
        <f>Masters!F378</f>
        <v>Advertising, marketing and public relations managers</v>
      </c>
      <c r="D374" s="85" t="str">
        <f>Masters!E378</f>
        <v>DSI</v>
      </c>
      <c r="E374" s="84">
        <f>Masters!G378</f>
        <v>0</v>
      </c>
      <c r="F374" s="84">
        <f>Masters!H378</f>
        <v>0</v>
      </c>
      <c r="G374" s="84">
        <f>Masters!I378</f>
        <v>0</v>
      </c>
      <c r="H374" s="84">
        <f>Masters!J378</f>
        <v>0</v>
      </c>
      <c r="I374" s="84">
        <f>Masters!K378</f>
        <v>0</v>
      </c>
      <c r="J374" s="84">
        <f>Masters!L378</f>
        <v>0</v>
      </c>
      <c r="K374" s="84">
        <f>Masters!M378</f>
        <v>0</v>
      </c>
      <c r="L374" s="84">
        <f>Masters!N378</f>
        <v>0</v>
      </c>
    </row>
    <row r="375" spans="1:12" ht="15.5" x14ac:dyDescent="0.45">
      <c r="A375" s="84">
        <f>Masters!C379</f>
        <v>12103</v>
      </c>
      <c r="B375" s="85" t="str">
        <f>Masters!D379</f>
        <v>Conference and Event Planners</v>
      </c>
      <c r="C375" s="84" t="str">
        <f>Masters!F379</f>
        <v>Conference and event planners</v>
      </c>
      <c r="D375" s="85" t="str">
        <f>Masters!E379</f>
        <v>DSI</v>
      </c>
      <c r="E375" s="84">
        <f>Masters!G379</f>
        <v>0</v>
      </c>
      <c r="F375" s="84">
        <f>Masters!H379</f>
        <v>0</v>
      </c>
      <c r="G375" s="84">
        <f>Masters!I379</f>
        <v>0</v>
      </c>
      <c r="H375" s="84">
        <f>Masters!J379</f>
        <v>0</v>
      </c>
      <c r="I375" s="84">
        <f>Masters!K379</f>
        <v>0</v>
      </c>
      <c r="J375" s="84">
        <f>Masters!L379</f>
        <v>0</v>
      </c>
      <c r="K375" s="84">
        <f>Masters!M379</f>
        <v>0</v>
      </c>
      <c r="L375" s="84">
        <f>Masters!N379</f>
        <v>0</v>
      </c>
    </row>
    <row r="376" spans="1:12" ht="15.5" x14ac:dyDescent="0.45">
      <c r="A376" s="84">
        <f>Masters!C380</f>
        <v>10022</v>
      </c>
      <c r="B376" s="85" t="str">
        <f>Masters!D380</f>
        <v>E-commerce Managers</v>
      </c>
      <c r="C376" s="84" t="str">
        <f>Masters!F380</f>
        <v>Advertising, marketing and public relations managers</v>
      </c>
      <c r="D376" s="85" t="str">
        <f>Masters!E380</f>
        <v>DSI</v>
      </c>
      <c r="E376" s="84">
        <f>Masters!G380</f>
        <v>0</v>
      </c>
      <c r="F376" s="84">
        <f>Masters!H380</f>
        <v>0</v>
      </c>
      <c r="G376" s="84">
        <f>Masters!I380</f>
        <v>0</v>
      </c>
      <c r="H376" s="84">
        <f>Masters!J380</f>
        <v>0</v>
      </c>
      <c r="I376" s="84">
        <f>Masters!K380</f>
        <v>0</v>
      </c>
      <c r="J376" s="84">
        <f>Masters!L380</f>
        <v>0</v>
      </c>
      <c r="K376" s="84">
        <f>Masters!M380</f>
        <v>0</v>
      </c>
      <c r="L376" s="84">
        <f>Masters!N380</f>
        <v>0</v>
      </c>
    </row>
    <row r="377" spans="1:12" ht="15.5" x14ac:dyDescent="0.45">
      <c r="A377" s="84">
        <f>Masters!C381</f>
        <v>10022</v>
      </c>
      <c r="B377" s="85" t="str">
        <f>Masters!D381</f>
        <v>Marketing Managers</v>
      </c>
      <c r="C377" s="84" t="str">
        <f>Masters!F381</f>
        <v>Advertising, marketing and public relations managers</v>
      </c>
      <c r="D377" s="85" t="str">
        <f>Masters!E381</f>
        <v>DSI</v>
      </c>
      <c r="E377" s="84">
        <f>Masters!G381</f>
        <v>0</v>
      </c>
      <c r="F377" s="84">
        <f>Masters!H381</f>
        <v>0</v>
      </c>
      <c r="G377" s="84">
        <f>Masters!I381</f>
        <v>0</v>
      </c>
      <c r="H377" s="84">
        <f>Masters!J381</f>
        <v>0</v>
      </c>
      <c r="I377" s="84">
        <f>Masters!K381</f>
        <v>0</v>
      </c>
      <c r="J377" s="84">
        <f>Masters!L381</f>
        <v>0</v>
      </c>
      <c r="K377" s="84">
        <f>Masters!M381</f>
        <v>0</v>
      </c>
      <c r="L377" s="84">
        <f>Masters!N381</f>
        <v>0</v>
      </c>
    </row>
    <row r="378" spans="1:12" ht="15.5" x14ac:dyDescent="0.45">
      <c r="A378" s="84">
        <f>Masters!C382</f>
        <v>10022</v>
      </c>
      <c r="B378" s="85" t="str">
        <f>Masters!D382</f>
        <v>Public Relations Managers</v>
      </c>
      <c r="C378" s="84" t="str">
        <f>Masters!F382</f>
        <v>Advertising, marketing and public relations managers</v>
      </c>
      <c r="D378" s="85" t="str">
        <f>Masters!E382</f>
        <v>DSI</v>
      </c>
      <c r="E378" s="84">
        <f>Masters!G382</f>
        <v>0</v>
      </c>
      <c r="F378" s="84">
        <f>Masters!H382</f>
        <v>0</v>
      </c>
      <c r="G378" s="84">
        <f>Masters!I382</f>
        <v>0</v>
      </c>
      <c r="H378" s="84">
        <f>Masters!J382</f>
        <v>0</v>
      </c>
      <c r="I378" s="84">
        <f>Masters!K382</f>
        <v>0</v>
      </c>
      <c r="J378" s="84">
        <f>Masters!L382</f>
        <v>0</v>
      </c>
      <c r="K378" s="84">
        <f>Masters!M382</f>
        <v>0</v>
      </c>
      <c r="L378" s="84">
        <f>Masters!N382</f>
        <v>0</v>
      </c>
    </row>
    <row r="379" spans="1:12" ht="15.5" x14ac:dyDescent="0.45">
      <c r="A379" s="84">
        <f>Masters!C383</f>
        <v>60010</v>
      </c>
      <c r="B379" s="85" t="str">
        <f>Masters!D383</f>
        <v>Sales Managers</v>
      </c>
      <c r="C379" s="84" t="str">
        <f>Masters!F383</f>
        <v>Corporate sales managers</v>
      </c>
      <c r="D379" s="85" t="str">
        <f>Masters!E383</f>
        <v>DSI</v>
      </c>
      <c r="E379" s="84">
        <f>Masters!G383</f>
        <v>0</v>
      </c>
      <c r="F379" s="84">
        <f>Masters!H383</f>
        <v>0</v>
      </c>
      <c r="G379" s="84">
        <f>Masters!I383</f>
        <v>0</v>
      </c>
      <c r="H379" s="84">
        <f>Masters!J383</f>
        <v>0</v>
      </c>
      <c r="I379" s="84">
        <f>Masters!K383</f>
        <v>0</v>
      </c>
      <c r="J379" s="84">
        <f>Masters!L383</f>
        <v>0</v>
      </c>
      <c r="K379" s="84">
        <f>Masters!M383</f>
        <v>0</v>
      </c>
      <c r="L379" s="84">
        <f>Masters!N383</f>
        <v>0</v>
      </c>
    </row>
    <row r="380" spans="1:12" ht="15.5" x14ac:dyDescent="0.45">
      <c r="A380" s="84">
        <f>Masters!C384</f>
        <v>82010</v>
      </c>
      <c r="B380" s="85" t="str">
        <f>Masters!D384</f>
        <v>Supervisors, Logging and Forestry</v>
      </c>
      <c r="C380" s="84" t="str">
        <f>Masters!F384</f>
        <v>Supervisors, logging and forestry</v>
      </c>
      <c r="D380" s="85" t="str">
        <f>Masters!E384</f>
        <v>DSi</v>
      </c>
      <c r="E380" s="84">
        <f>Masters!G384</f>
        <v>0</v>
      </c>
      <c r="F380" s="84">
        <f>Masters!H384</f>
        <v>0</v>
      </c>
      <c r="G380" s="84">
        <f>Masters!I384</f>
        <v>0</v>
      </c>
      <c r="H380" s="84">
        <f>Masters!J384</f>
        <v>0</v>
      </c>
      <c r="I380" s="84">
        <f>Masters!K384</f>
        <v>0</v>
      </c>
      <c r="J380" s="84">
        <f>Masters!L384</f>
        <v>0</v>
      </c>
      <c r="K380" s="84">
        <f>Masters!M384</f>
        <v>0</v>
      </c>
      <c r="L380" s="84">
        <f>Masters!N384</f>
        <v>0</v>
      </c>
    </row>
    <row r="381" spans="1:12" ht="15.5" x14ac:dyDescent="0.45">
      <c r="A381" s="84">
        <f>Masters!C385</f>
        <v>82020</v>
      </c>
      <c r="B381" s="85" t="str">
        <f>Masters!D385</f>
        <v>Supervisors, Mining and Quarrying</v>
      </c>
      <c r="C381" s="84" t="str">
        <f>Masters!F385</f>
        <v>Supervisors, mining and quarrying</v>
      </c>
      <c r="D381" s="85" t="str">
        <f>Masters!E385</f>
        <v>DSi</v>
      </c>
      <c r="E381" s="84">
        <f>Masters!G385</f>
        <v>0</v>
      </c>
      <c r="F381" s="84">
        <f>Masters!H385</f>
        <v>0</v>
      </c>
      <c r="G381" s="84">
        <f>Masters!I385</f>
        <v>0</v>
      </c>
      <c r="H381" s="84">
        <f>Masters!J385</f>
        <v>0</v>
      </c>
      <c r="I381" s="84">
        <f>Masters!K385</f>
        <v>0</v>
      </c>
      <c r="J381" s="84">
        <f>Masters!L385</f>
        <v>0</v>
      </c>
      <c r="K381" s="84">
        <f>Masters!M385</f>
        <v>0</v>
      </c>
      <c r="L381" s="84">
        <f>Masters!N385</f>
        <v>0</v>
      </c>
    </row>
    <row r="382" spans="1:12" ht="15.5" x14ac:dyDescent="0.45">
      <c r="A382" s="84">
        <f>Masters!C386</f>
        <v>51120</v>
      </c>
      <c r="B382" s="85" t="str">
        <f>Masters!D386</f>
        <v>Art Directors</v>
      </c>
      <c r="C382" s="84" t="str">
        <f>Masters!F386</f>
        <v>Producers, directors, choreographers and related occupations</v>
      </c>
      <c r="D382" s="85" t="str">
        <f>Masters!E386</f>
        <v>IDS</v>
      </c>
      <c r="E382" s="84">
        <f>Masters!G386</f>
        <v>0</v>
      </c>
      <c r="F382" s="84">
        <f>Masters!H386</f>
        <v>0</v>
      </c>
      <c r="G382" s="84">
        <f>Masters!I386</f>
        <v>0</v>
      </c>
      <c r="H382" s="84">
        <f>Masters!J386</f>
        <v>0</v>
      </c>
      <c r="I382" s="84">
        <f>Masters!K386</f>
        <v>0</v>
      </c>
      <c r="J382" s="84">
        <f>Masters!L386</f>
        <v>0</v>
      </c>
      <c r="K382" s="84">
        <f>Masters!M386</f>
        <v>0</v>
      </c>
      <c r="L382" s="84">
        <f>Masters!N386</f>
        <v>0</v>
      </c>
    </row>
    <row r="383" spans="1:12" ht="15.5" x14ac:dyDescent="0.45">
      <c r="A383" s="84">
        <f>Masters!C387</f>
        <v>51120</v>
      </c>
      <c r="B383" s="85" t="str">
        <f>Masters!D387</f>
        <v>Choreographers</v>
      </c>
      <c r="C383" s="84" t="str">
        <f>Masters!F387</f>
        <v>Producers, directors, choreographers and related occupations</v>
      </c>
      <c r="D383" s="85" t="str">
        <f>Masters!E387</f>
        <v>IDS</v>
      </c>
      <c r="E383" s="84">
        <f>Masters!G387</f>
        <v>0</v>
      </c>
      <c r="F383" s="84">
        <f>Masters!H387</f>
        <v>0</v>
      </c>
      <c r="G383" s="84">
        <f>Masters!I387</f>
        <v>0</v>
      </c>
      <c r="H383" s="84">
        <f>Masters!J387</f>
        <v>0</v>
      </c>
      <c r="I383" s="84">
        <f>Masters!K387</f>
        <v>0</v>
      </c>
      <c r="J383" s="84">
        <f>Masters!L387</f>
        <v>0</v>
      </c>
      <c r="K383" s="84">
        <f>Masters!M387</f>
        <v>0</v>
      </c>
      <c r="L383" s="84">
        <f>Masters!N387</f>
        <v>0</v>
      </c>
    </row>
    <row r="384" spans="1:12" ht="15.5" x14ac:dyDescent="0.45">
      <c r="A384" s="84">
        <f>Masters!C388</f>
        <v>41210</v>
      </c>
      <c r="B384" s="85" t="str">
        <f>Masters!D388</f>
        <v>College and Other Vocational Instructors</v>
      </c>
      <c r="C384" s="84" t="str">
        <f>Masters!F388</f>
        <v>College and other vocational instructors</v>
      </c>
      <c r="D384" s="85" t="str">
        <f>Masters!E388</f>
        <v>IDS</v>
      </c>
      <c r="E384" s="84">
        <f>Masters!G388</f>
        <v>0</v>
      </c>
      <c r="F384" s="84">
        <f>Masters!H388</f>
        <v>0</v>
      </c>
      <c r="G384" s="84">
        <f>Masters!I388</f>
        <v>0</v>
      </c>
      <c r="H384" s="84">
        <f>Masters!J388</f>
        <v>0</v>
      </c>
      <c r="I384" s="84">
        <f>Masters!K388</f>
        <v>0</v>
      </c>
      <c r="J384" s="84">
        <f>Masters!L388</f>
        <v>0</v>
      </c>
      <c r="K384" s="84">
        <f>Masters!M388</f>
        <v>0</v>
      </c>
      <c r="L384" s="84">
        <f>Masters!N388</f>
        <v>0</v>
      </c>
    </row>
    <row r="385" spans="1:12" ht="15.5" x14ac:dyDescent="0.45">
      <c r="A385" s="84">
        <f>Masters!C389</f>
        <v>50012</v>
      </c>
      <c r="B385" s="85" t="str">
        <f>Masters!D389</f>
        <v>Directors</v>
      </c>
      <c r="C385" s="84" t="str">
        <f>Masters!F389</f>
        <v>Recreation, sports and fitness program and service directors</v>
      </c>
      <c r="D385" s="85" t="str">
        <f>Masters!E389</f>
        <v>IDS</v>
      </c>
      <c r="E385" s="84">
        <f>Masters!G389</f>
        <v>0</v>
      </c>
      <c r="F385" s="84">
        <f>Masters!H389</f>
        <v>0</v>
      </c>
      <c r="G385" s="84">
        <f>Masters!I389</f>
        <v>0</v>
      </c>
      <c r="H385" s="84">
        <f>Masters!J389</f>
        <v>0</v>
      </c>
      <c r="I385" s="84">
        <f>Masters!K389</f>
        <v>0</v>
      </c>
      <c r="J385" s="84">
        <f>Masters!L389</f>
        <v>0</v>
      </c>
      <c r="K385" s="84">
        <f>Masters!M389</f>
        <v>0</v>
      </c>
      <c r="L385" s="84">
        <f>Masters!N389</f>
        <v>0</v>
      </c>
    </row>
    <row r="386" spans="1:12" ht="15.5" x14ac:dyDescent="0.45">
      <c r="A386" s="84">
        <f>Masters!C390</f>
        <v>72024</v>
      </c>
      <c r="B386" s="85" t="str">
        <f>Masters!D390</f>
        <v>Supervisors, Motor Transport and Other Ground Transit Operators</v>
      </c>
      <c r="C386" s="84" t="str">
        <f>Masters!F390</f>
        <v>Supervisors, motor transport and other ground transit operators</v>
      </c>
      <c r="D386" s="85" t="str">
        <f>Masters!E390</f>
        <v>Dim</v>
      </c>
      <c r="E386" s="84">
        <f>Masters!G390</f>
        <v>0</v>
      </c>
      <c r="F386" s="84">
        <f>Masters!H390</f>
        <v>0</v>
      </c>
      <c r="G386" s="84">
        <f>Masters!I390</f>
        <v>0</v>
      </c>
      <c r="H386" s="84">
        <f>Masters!J390</f>
        <v>0</v>
      </c>
      <c r="I386" s="84">
        <f>Masters!K390</f>
        <v>0</v>
      </c>
      <c r="J386" s="84">
        <f>Masters!L390</f>
        <v>0</v>
      </c>
      <c r="K386" s="84">
        <f>Masters!M390</f>
        <v>0</v>
      </c>
      <c r="L386" s="84">
        <f>Masters!N390</f>
        <v>0</v>
      </c>
    </row>
    <row r="387" spans="1:12" ht="15.5" x14ac:dyDescent="0.45">
      <c r="A387" s="84">
        <f>Masters!C391</f>
        <v>92020</v>
      </c>
      <c r="B387" s="85" t="str">
        <f>Masters!D391</f>
        <v>Supervisors, Motor Vehicle Assembling</v>
      </c>
      <c r="C387" s="84" t="str">
        <f>Masters!F391</f>
        <v>Supervisors, motor vehicle assembling</v>
      </c>
      <c r="D387" s="85" t="str">
        <f>Masters!E391</f>
        <v>Dim</v>
      </c>
      <c r="E387" s="84">
        <f>Masters!G391</f>
        <v>0</v>
      </c>
      <c r="F387" s="84">
        <f>Masters!H391</f>
        <v>0</v>
      </c>
      <c r="G387" s="84">
        <f>Masters!I391</f>
        <v>0</v>
      </c>
      <c r="H387" s="84">
        <f>Masters!J391</f>
        <v>0</v>
      </c>
      <c r="I387" s="84">
        <f>Masters!K391</f>
        <v>0</v>
      </c>
      <c r="J387" s="84">
        <f>Masters!L391</f>
        <v>0</v>
      </c>
      <c r="K387" s="84">
        <f>Masters!M391</f>
        <v>0</v>
      </c>
      <c r="L387" s="84">
        <f>Masters!N391</f>
        <v>0</v>
      </c>
    </row>
    <row r="388" spans="1:12" ht="15.5" x14ac:dyDescent="0.45">
      <c r="A388" s="84">
        <f>Masters!C392</f>
        <v>92011</v>
      </c>
      <c r="B388" s="85" t="str">
        <f>Masters!D392</f>
        <v>Supervisors, Petroleum, Gas and Chemical Processing and Utilities</v>
      </c>
      <c r="C388" s="84" t="str">
        <f>Masters!F392</f>
        <v>Supervisors, petroleum, gas and chemical processing and utilities</v>
      </c>
      <c r="D388" s="85" t="str">
        <f>Masters!E392</f>
        <v>Dim</v>
      </c>
      <c r="E388" s="84">
        <f>Masters!G392</f>
        <v>0</v>
      </c>
      <c r="F388" s="84">
        <f>Masters!H392</f>
        <v>0</v>
      </c>
      <c r="G388" s="84">
        <f>Masters!I392</f>
        <v>0</v>
      </c>
      <c r="H388" s="84">
        <f>Masters!J392</f>
        <v>0</v>
      </c>
      <c r="I388" s="84">
        <f>Masters!K392</f>
        <v>0</v>
      </c>
      <c r="J388" s="84">
        <f>Masters!L392</f>
        <v>0</v>
      </c>
      <c r="K388" s="84">
        <f>Masters!M392</f>
        <v>0</v>
      </c>
      <c r="L388" s="84">
        <f>Masters!N392</f>
        <v>0</v>
      </c>
    </row>
    <row r="389" spans="1:12" ht="15.5" x14ac:dyDescent="0.45">
      <c r="A389" s="84">
        <f>Masters!C393</f>
        <v>72023</v>
      </c>
      <c r="B389" s="85" t="str">
        <f>Masters!D393</f>
        <v>Supervisors, Railway Transport Operations</v>
      </c>
      <c r="C389" s="84" t="str">
        <f>Masters!F393</f>
        <v>Supervisors, railway transport operations</v>
      </c>
      <c r="D389" s="85" t="str">
        <f>Masters!E393</f>
        <v>Dim</v>
      </c>
      <c r="E389" s="84">
        <f>Masters!G393</f>
        <v>0</v>
      </c>
      <c r="F389" s="84">
        <f>Masters!H393</f>
        <v>0</v>
      </c>
      <c r="G389" s="84">
        <f>Masters!I393</f>
        <v>0</v>
      </c>
      <c r="H389" s="84">
        <f>Masters!J393</f>
        <v>0</v>
      </c>
      <c r="I389" s="84">
        <f>Masters!K393</f>
        <v>0</v>
      </c>
      <c r="J389" s="84">
        <f>Masters!L393</f>
        <v>0</v>
      </c>
      <c r="K389" s="84">
        <f>Masters!M393</f>
        <v>0</v>
      </c>
      <c r="L389" s="84">
        <f>Masters!N393</f>
        <v>0</v>
      </c>
    </row>
    <row r="390" spans="1:12" ht="15.5" x14ac:dyDescent="0.45">
      <c r="A390" s="84">
        <f>Masters!C394</f>
        <v>21222</v>
      </c>
      <c r="B390" s="85" t="str">
        <f>Masters!D394</f>
        <v>Systems Auditors</v>
      </c>
      <c r="C390" s="84" t="str">
        <f>Masters!F394</f>
        <v>Information systems specialists</v>
      </c>
      <c r="D390" s="85" t="str">
        <f>Masters!E394</f>
        <v>MDI</v>
      </c>
      <c r="E390" s="84">
        <f>Masters!G394</f>
        <v>0</v>
      </c>
      <c r="F390" s="84">
        <f>Masters!H394</f>
        <v>0</v>
      </c>
      <c r="G390" s="84">
        <f>Masters!I394</f>
        <v>0</v>
      </c>
      <c r="H390" s="84">
        <f>Masters!J394</f>
        <v>0</v>
      </c>
      <c r="I390" s="84">
        <f>Masters!K394</f>
        <v>0</v>
      </c>
      <c r="J390" s="84">
        <f>Masters!L394</f>
        <v>0</v>
      </c>
      <c r="K390" s="84">
        <f>Masters!M394</f>
        <v>0</v>
      </c>
      <c r="L390" s="84">
        <f>Masters!N394</f>
        <v>0</v>
      </c>
    </row>
    <row r="391" spans="1:12" ht="15.5" x14ac:dyDescent="0.45">
      <c r="A391" s="84">
        <f>Masters!C395</f>
        <v>12200</v>
      </c>
      <c r="B391" s="85" t="str">
        <f>Masters!D395</f>
        <v>Bookkeepers</v>
      </c>
      <c r="C391" s="84" t="str">
        <f>Masters!F395</f>
        <v>Accounting technicians and bookkeepers</v>
      </c>
      <c r="D391" s="85" t="str">
        <f>Masters!E395</f>
        <v>MDi</v>
      </c>
      <c r="E391" s="84">
        <f>Masters!G395</f>
        <v>0</v>
      </c>
      <c r="F391" s="84">
        <f>Masters!H395</f>
        <v>0</v>
      </c>
      <c r="G391" s="84">
        <f>Masters!I395</f>
        <v>0</v>
      </c>
      <c r="H391" s="84">
        <f>Masters!J395</f>
        <v>0</v>
      </c>
      <c r="I391" s="84">
        <f>Masters!K395</f>
        <v>0</v>
      </c>
      <c r="J391" s="84">
        <f>Masters!L395</f>
        <v>0</v>
      </c>
      <c r="K391" s="84">
        <f>Masters!M395</f>
        <v>0</v>
      </c>
      <c r="L391" s="84">
        <f>Masters!N395</f>
        <v>0</v>
      </c>
    </row>
    <row r="392" spans="1:12" ht="15.5" x14ac:dyDescent="0.45">
      <c r="A392" s="84">
        <f>Masters!C396</f>
        <v>53200</v>
      </c>
      <c r="B392" s="85" t="str">
        <f>Masters!D396</f>
        <v>Athletes</v>
      </c>
      <c r="C392" s="84" t="str">
        <f>Masters!F396</f>
        <v>Athletes</v>
      </c>
      <c r="D392" s="85" t="str">
        <f>Masters!E396</f>
        <v>Mdi</v>
      </c>
      <c r="E392" s="84">
        <f>Masters!G396</f>
        <v>0</v>
      </c>
      <c r="F392" s="84">
        <f>Masters!H396</f>
        <v>0</v>
      </c>
      <c r="G392" s="84">
        <f>Masters!I396</f>
        <v>0</v>
      </c>
      <c r="H392" s="84">
        <f>Masters!J396</f>
        <v>0</v>
      </c>
      <c r="I392" s="84">
        <f>Masters!K396</f>
        <v>0</v>
      </c>
      <c r="J392" s="84">
        <f>Masters!L396</f>
        <v>0</v>
      </c>
      <c r="K392" s="84">
        <f>Masters!M396</f>
        <v>0</v>
      </c>
      <c r="L392" s="84">
        <f>Masters!N396</f>
        <v>0</v>
      </c>
    </row>
    <row r="393" spans="1:12" ht="15.5" x14ac:dyDescent="0.45">
      <c r="A393" s="84">
        <f>Masters!C397</f>
        <v>11100</v>
      </c>
      <c r="B393" s="85" t="str">
        <f>Masters!D397</f>
        <v>Accountants</v>
      </c>
      <c r="C393" s="84" t="str">
        <f>Masters!F397</f>
        <v>Financial auditors and accountants</v>
      </c>
      <c r="D393" s="85" t="str">
        <f>Masters!E397</f>
        <v>MID</v>
      </c>
      <c r="E393" s="84">
        <f>Masters!G397</f>
        <v>0</v>
      </c>
      <c r="F393" s="84">
        <f>Masters!H397</f>
        <v>0</v>
      </c>
      <c r="G393" s="84">
        <f>Masters!I397</f>
        <v>0</v>
      </c>
      <c r="H393" s="84">
        <f>Masters!J397</f>
        <v>0</v>
      </c>
      <c r="I393" s="84">
        <f>Masters!K397</f>
        <v>0</v>
      </c>
      <c r="J393" s="84">
        <f>Masters!L397</f>
        <v>0</v>
      </c>
      <c r="K393" s="84">
        <f>Masters!M397</f>
        <v>0</v>
      </c>
      <c r="L393" s="84">
        <f>Masters!N397</f>
        <v>0</v>
      </c>
    </row>
    <row r="394" spans="1:12" ht="15.5" x14ac:dyDescent="0.45">
      <c r="A394" s="84">
        <f>Masters!C398</f>
        <v>31120</v>
      </c>
      <c r="B394" s="85" t="str">
        <f>Masters!D398</f>
        <v>Community Pharmacists and Hospital Pharmacists</v>
      </c>
      <c r="C394" s="84" t="str">
        <f>Masters!F398</f>
        <v>Pharmacists</v>
      </c>
      <c r="D394" s="85" t="str">
        <f>Masters!E398</f>
        <v>MID</v>
      </c>
      <c r="E394" s="84">
        <f>Masters!G398</f>
        <v>0</v>
      </c>
      <c r="F394" s="84">
        <f>Masters!H398</f>
        <v>0</v>
      </c>
      <c r="G394" s="84">
        <f>Masters!I398</f>
        <v>0</v>
      </c>
      <c r="H394" s="84">
        <f>Masters!J398</f>
        <v>0</v>
      </c>
      <c r="I394" s="84">
        <f>Masters!K398</f>
        <v>0</v>
      </c>
      <c r="J394" s="84">
        <f>Masters!L398</f>
        <v>0</v>
      </c>
      <c r="K394" s="84">
        <f>Masters!M398</f>
        <v>0</v>
      </c>
      <c r="L394" s="84">
        <f>Masters!N398</f>
        <v>0</v>
      </c>
    </row>
    <row r="395" spans="1:12" ht="15.5" x14ac:dyDescent="0.45">
      <c r="A395" s="84">
        <f>Masters!C399</f>
        <v>22303</v>
      </c>
      <c r="B395" s="85" t="str">
        <f>Masters!D399</f>
        <v>Construction Estimators</v>
      </c>
      <c r="C395" s="84" t="str">
        <f>Masters!F399</f>
        <v>Construction estimators</v>
      </c>
      <c r="D395" s="85" t="str">
        <f>Masters!E399</f>
        <v>MID</v>
      </c>
      <c r="E395" s="84">
        <f>Masters!G399</f>
        <v>0</v>
      </c>
      <c r="F395" s="84">
        <f>Masters!H399</f>
        <v>0</v>
      </c>
      <c r="G395" s="84">
        <f>Masters!I399</f>
        <v>0</v>
      </c>
      <c r="H395" s="84">
        <f>Masters!J399</f>
        <v>0</v>
      </c>
      <c r="I395" s="84">
        <f>Masters!K399</f>
        <v>0</v>
      </c>
      <c r="J395" s="84">
        <f>Masters!L399</f>
        <v>0</v>
      </c>
      <c r="K395" s="84">
        <f>Masters!M399</f>
        <v>0</v>
      </c>
      <c r="L395" s="84">
        <f>Masters!N399</f>
        <v>0</v>
      </c>
    </row>
    <row r="396" spans="1:12" ht="15.5" x14ac:dyDescent="0.45">
      <c r="A396" s="84">
        <f>Masters!C400</f>
        <v>12104</v>
      </c>
      <c r="B396" s="85" t="str">
        <f>Masters!D400</f>
        <v>Excise Tax Revenue Officers</v>
      </c>
      <c r="C396" s="84" t="str">
        <f>Masters!F400</f>
        <v>Employment insurance and revenue officers</v>
      </c>
      <c r="D396" s="85" t="str">
        <f>Masters!E400</f>
        <v>MID</v>
      </c>
      <c r="E396" s="84">
        <f>Masters!G400</f>
        <v>0</v>
      </c>
      <c r="F396" s="84">
        <f>Masters!H400</f>
        <v>0</v>
      </c>
      <c r="G396" s="84">
        <f>Masters!I400</f>
        <v>0</v>
      </c>
      <c r="H396" s="84">
        <f>Masters!J400</f>
        <v>0</v>
      </c>
      <c r="I396" s="84">
        <f>Masters!K400</f>
        <v>0</v>
      </c>
      <c r="J396" s="84">
        <f>Masters!L400</f>
        <v>0</v>
      </c>
      <c r="K396" s="84">
        <f>Masters!M400</f>
        <v>0</v>
      </c>
      <c r="L396" s="84">
        <f>Masters!N400</f>
        <v>0</v>
      </c>
    </row>
    <row r="397" spans="1:12" ht="15.5" x14ac:dyDescent="0.45">
      <c r="A397" s="84">
        <f>Masters!C401</f>
        <v>11109</v>
      </c>
      <c r="B397" s="85" t="str">
        <f>Masters!D401</f>
        <v>Financial Examiners and Inspectors</v>
      </c>
      <c r="C397" s="84" t="str">
        <f>Masters!F401</f>
        <v>Other financial officers</v>
      </c>
      <c r="D397" s="85" t="str">
        <f>Masters!E401</f>
        <v>MID</v>
      </c>
      <c r="E397" s="84">
        <f>Masters!G401</f>
        <v>0</v>
      </c>
      <c r="F397" s="84">
        <f>Masters!H401</f>
        <v>0</v>
      </c>
      <c r="G397" s="84">
        <f>Masters!I401</f>
        <v>0</v>
      </c>
      <c r="H397" s="84">
        <f>Masters!J401</f>
        <v>0</v>
      </c>
      <c r="I397" s="84">
        <f>Masters!K401</f>
        <v>0</v>
      </c>
      <c r="J397" s="84">
        <f>Masters!L401</f>
        <v>0</v>
      </c>
      <c r="K397" s="84">
        <f>Masters!M401</f>
        <v>0</v>
      </c>
      <c r="L397" s="84">
        <f>Masters!N401</f>
        <v>0</v>
      </c>
    </row>
    <row r="398" spans="1:12" ht="15.5" x14ac:dyDescent="0.45">
      <c r="A398" s="84">
        <f>Masters!C402</f>
        <v>11109</v>
      </c>
      <c r="B398" s="85" t="str">
        <f>Masters!D402</f>
        <v>Financial Investigators</v>
      </c>
      <c r="C398" s="84" t="str">
        <f>Masters!F402</f>
        <v>Other financial officers</v>
      </c>
      <c r="D398" s="85" t="str">
        <f>Masters!E402</f>
        <v>MID</v>
      </c>
      <c r="E398" s="84">
        <f>Masters!G402</f>
        <v>0</v>
      </c>
      <c r="F398" s="84">
        <f>Masters!H402</f>
        <v>0</v>
      </c>
      <c r="G398" s="84">
        <f>Masters!I402</f>
        <v>0</v>
      </c>
      <c r="H398" s="84">
        <f>Masters!J402</f>
        <v>0</v>
      </c>
      <c r="I398" s="84">
        <f>Masters!K402</f>
        <v>0</v>
      </c>
      <c r="J398" s="84">
        <f>Masters!L402</f>
        <v>0</v>
      </c>
      <c r="K398" s="84">
        <f>Masters!M402</f>
        <v>0</v>
      </c>
      <c r="L398" s="84">
        <f>Masters!N402</f>
        <v>0</v>
      </c>
    </row>
    <row r="399" spans="1:12" ht="15.5" x14ac:dyDescent="0.45">
      <c r="A399" s="84">
        <f>Masters!C403</f>
        <v>11102</v>
      </c>
      <c r="B399" s="85" t="str">
        <f>Masters!D403</f>
        <v>Financial Planners</v>
      </c>
      <c r="C399" s="84" t="str">
        <f>Masters!F403</f>
        <v>Financial advisors</v>
      </c>
      <c r="D399" s="85" t="str">
        <f>Masters!E403</f>
        <v>MID</v>
      </c>
      <c r="E399" s="84">
        <f>Masters!G403</f>
        <v>0</v>
      </c>
      <c r="F399" s="84">
        <f>Masters!H403</f>
        <v>0</v>
      </c>
      <c r="G399" s="84">
        <f>Masters!I403</f>
        <v>0</v>
      </c>
      <c r="H399" s="84">
        <f>Masters!J403</f>
        <v>0</v>
      </c>
      <c r="I399" s="84">
        <f>Masters!K403</f>
        <v>0</v>
      </c>
      <c r="J399" s="84">
        <f>Masters!L403</f>
        <v>0</v>
      </c>
      <c r="K399" s="84">
        <f>Masters!M403</f>
        <v>0</v>
      </c>
      <c r="L399" s="84">
        <f>Masters!N403</f>
        <v>0</v>
      </c>
    </row>
    <row r="400" spans="1:12" ht="15.5" x14ac:dyDescent="0.45">
      <c r="A400" s="84">
        <f>Masters!C404</f>
        <v>21120</v>
      </c>
      <c r="B400" s="85" t="str">
        <f>Masters!D404</f>
        <v>Inspectors in Public and Environmental Health and Occupational Health and Safety</v>
      </c>
      <c r="C400" s="84" t="str">
        <f>Masters!F404</f>
        <v>Public and environmental health and safety professionals</v>
      </c>
      <c r="D400" s="85" t="str">
        <f>Masters!E404</f>
        <v>MID</v>
      </c>
      <c r="E400" s="84">
        <f>Masters!G404</f>
        <v>0</v>
      </c>
      <c r="F400" s="84">
        <f>Masters!H404</f>
        <v>0</v>
      </c>
      <c r="G400" s="84">
        <f>Masters!I404</f>
        <v>0</v>
      </c>
      <c r="H400" s="84">
        <f>Masters!J404</f>
        <v>0</v>
      </c>
      <c r="I400" s="84">
        <f>Masters!K404</f>
        <v>0</v>
      </c>
      <c r="J400" s="84">
        <f>Masters!L404</f>
        <v>0</v>
      </c>
      <c r="K400" s="84">
        <f>Masters!M404</f>
        <v>0</v>
      </c>
      <c r="L400" s="84">
        <f>Masters!N404</f>
        <v>0</v>
      </c>
    </row>
    <row r="401" spans="1:12" ht="15.5" x14ac:dyDescent="0.45">
      <c r="A401" s="84">
        <f>Masters!C405</f>
        <v>41101</v>
      </c>
      <c r="B401" s="85" t="str">
        <f>Masters!D405</f>
        <v>Lawyers and Quebec Notaries</v>
      </c>
      <c r="C401" s="84" t="str">
        <f>Masters!F405</f>
        <v>Lawyers and Quebec notaries</v>
      </c>
      <c r="D401" s="85" t="str">
        <f>Masters!E405</f>
        <v>MID</v>
      </c>
      <c r="E401" s="84">
        <f>Masters!G405</f>
        <v>0</v>
      </c>
      <c r="F401" s="84">
        <f>Masters!H405</f>
        <v>0</v>
      </c>
      <c r="G401" s="84">
        <f>Masters!I405</f>
        <v>0</v>
      </c>
      <c r="H401" s="84">
        <f>Masters!J405</f>
        <v>0</v>
      </c>
      <c r="I401" s="84">
        <f>Masters!K405</f>
        <v>0</v>
      </c>
      <c r="J401" s="84">
        <f>Masters!L405</f>
        <v>0</v>
      </c>
      <c r="K401" s="84">
        <f>Masters!M405</f>
        <v>0</v>
      </c>
      <c r="L401" s="84">
        <f>Masters!N405</f>
        <v>0</v>
      </c>
    </row>
    <row r="402" spans="1:12" ht="15.5" x14ac:dyDescent="0.45">
      <c r="A402" s="84">
        <f>Masters!C406</f>
        <v>11109</v>
      </c>
      <c r="B402" s="85" t="str">
        <f>Masters!D406</f>
        <v>Mortgage Brokers</v>
      </c>
      <c r="C402" s="84" t="str">
        <f>Masters!F406</f>
        <v>Other financial officers</v>
      </c>
      <c r="D402" s="85" t="str">
        <f>Masters!E406</f>
        <v>MID</v>
      </c>
      <c r="E402" s="84">
        <f>Masters!G406</f>
        <v>0</v>
      </c>
      <c r="F402" s="84">
        <f>Masters!H406</f>
        <v>0</v>
      </c>
      <c r="G402" s="84">
        <f>Masters!I406</f>
        <v>0</v>
      </c>
      <c r="H402" s="84">
        <f>Masters!J406</f>
        <v>0</v>
      </c>
      <c r="I402" s="84">
        <f>Masters!K406</f>
        <v>0</v>
      </c>
      <c r="J402" s="84">
        <f>Masters!L406</f>
        <v>0</v>
      </c>
      <c r="K402" s="84">
        <f>Masters!M406</f>
        <v>0</v>
      </c>
      <c r="L402" s="84">
        <f>Masters!N406</f>
        <v>0</v>
      </c>
    </row>
    <row r="403" spans="1:12" ht="15.5" x14ac:dyDescent="0.45">
      <c r="A403" s="84">
        <f>Masters!C407</f>
        <v>21220</v>
      </c>
      <c r="B403" s="85" t="str">
        <f>Masters!D407</f>
        <v>Systems Security Analysts</v>
      </c>
      <c r="C403" s="84" t="str">
        <f>Masters!F407</f>
        <v>Cybersecurity specialists</v>
      </c>
      <c r="D403" s="85" t="str">
        <f>Masters!E407</f>
        <v>MID</v>
      </c>
      <c r="E403" s="84">
        <f>Masters!G407</f>
        <v>0</v>
      </c>
      <c r="F403" s="84">
        <f>Masters!H407</f>
        <v>0</v>
      </c>
      <c r="G403" s="84">
        <f>Masters!I407</f>
        <v>0</v>
      </c>
      <c r="H403" s="84">
        <f>Masters!J407</f>
        <v>0</v>
      </c>
      <c r="I403" s="84">
        <f>Masters!K407</f>
        <v>0</v>
      </c>
      <c r="J403" s="84">
        <f>Masters!L407</f>
        <v>0</v>
      </c>
      <c r="K403" s="84">
        <f>Masters!M407</f>
        <v>0</v>
      </c>
      <c r="L403" s="84">
        <f>Masters!N407</f>
        <v>0</v>
      </c>
    </row>
    <row r="404" spans="1:12" ht="15.5" x14ac:dyDescent="0.45">
      <c r="A404" s="84">
        <f>Masters!C408</f>
        <v>11109</v>
      </c>
      <c r="B404" s="85" t="str">
        <f>Masters!D408</f>
        <v>Trust Officers</v>
      </c>
      <c r="C404" s="84" t="str">
        <f>Masters!F408</f>
        <v>Other financial officers</v>
      </c>
      <c r="D404" s="85" t="str">
        <f>Masters!E408</f>
        <v>MID</v>
      </c>
      <c r="E404" s="84">
        <f>Masters!G408</f>
        <v>0</v>
      </c>
      <c r="F404" s="84">
        <f>Masters!H408</f>
        <v>0</v>
      </c>
      <c r="G404" s="84">
        <f>Masters!I408</f>
        <v>0</v>
      </c>
      <c r="H404" s="84">
        <f>Masters!J408</f>
        <v>0</v>
      </c>
      <c r="I404" s="84">
        <f>Masters!K408</f>
        <v>0</v>
      </c>
      <c r="J404" s="84">
        <f>Masters!L408</f>
        <v>0</v>
      </c>
      <c r="K404" s="84">
        <f>Masters!M408</f>
        <v>0</v>
      </c>
      <c r="L404" s="84">
        <f>Masters!N408</f>
        <v>0</v>
      </c>
    </row>
    <row r="405" spans="1:12" ht="15.5" x14ac:dyDescent="0.45">
      <c r="A405" s="84">
        <f>Masters!C409</f>
        <v>12202</v>
      </c>
      <c r="B405" s="85" t="str">
        <f>Masters!D409</f>
        <v>Underwriters</v>
      </c>
      <c r="C405" s="84" t="str">
        <f>Masters!F409</f>
        <v>Insurance underwriters</v>
      </c>
      <c r="D405" s="85" t="str">
        <f>Masters!E409</f>
        <v>MID</v>
      </c>
      <c r="E405" s="84">
        <f>Masters!G409</f>
        <v>0</v>
      </c>
      <c r="F405" s="84">
        <f>Masters!H409</f>
        <v>0</v>
      </c>
      <c r="G405" s="84">
        <f>Masters!I409</f>
        <v>0</v>
      </c>
      <c r="H405" s="84">
        <f>Masters!J409</f>
        <v>0</v>
      </c>
      <c r="I405" s="84">
        <f>Masters!K409</f>
        <v>0</v>
      </c>
      <c r="J405" s="84">
        <f>Masters!L409</f>
        <v>0</v>
      </c>
      <c r="K405" s="84">
        <f>Masters!M409</f>
        <v>0</v>
      </c>
      <c r="L405" s="84">
        <f>Masters!N409</f>
        <v>0</v>
      </c>
    </row>
    <row r="406" spans="1:12" ht="15.5" x14ac:dyDescent="0.45">
      <c r="A406" s="84">
        <f>Masters!C410</f>
        <v>53121</v>
      </c>
      <c r="B406" s="85" t="str">
        <f>Masters!D410</f>
        <v>Actors and Comedians</v>
      </c>
      <c r="C406" s="84" t="str">
        <f>Masters!F410</f>
        <v>Actors, comedians and circus performers</v>
      </c>
      <c r="D406" s="85" t="str">
        <f>Masters!E410</f>
        <v>MId</v>
      </c>
      <c r="E406" s="84">
        <f>Masters!G410</f>
        <v>0</v>
      </c>
      <c r="F406" s="84">
        <f>Masters!H410</f>
        <v>0</v>
      </c>
      <c r="G406" s="84">
        <f>Masters!I410</f>
        <v>0</v>
      </c>
      <c r="H406" s="84">
        <f>Masters!J410</f>
        <v>0</v>
      </c>
      <c r="I406" s="84">
        <f>Masters!K410</f>
        <v>0</v>
      </c>
      <c r="J406" s="84">
        <f>Masters!L410</f>
        <v>0</v>
      </c>
      <c r="K406" s="84">
        <f>Masters!M410</f>
        <v>0</v>
      </c>
      <c r="L406" s="84">
        <f>Masters!N410</f>
        <v>0</v>
      </c>
    </row>
    <row r="407" spans="1:12" ht="15.5" x14ac:dyDescent="0.45">
      <c r="A407" s="84">
        <f>Masters!C411</f>
        <v>22110</v>
      </c>
      <c r="B407" s="85" t="str">
        <f>Masters!D411</f>
        <v>Biological Technologists</v>
      </c>
      <c r="C407" s="84" t="str">
        <f>Masters!F411</f>
        <v>Biological technologists and technicians</v>
      </c>
      <c r="D407" s="85" t="str">
        <f>Masters!E411</f>
        <v>MId</v>
      </c>
      <c r="E407" s="84">
        <f>Masters!G411</f>
        <v>0</v>
      </c>
      <c r="F407" s="84">
        <f>Masters!H411</f>
        <v>0</v>
      </c>
      <c r="G407" s="84">
        <f>Masters!I411</f>
        <v>0</v>
      </c>
      <c r="H407" s="84">
        <f>Masters!J411</f>
        <v>0</v>
      </c>
      <c r="I407" s="84">
        <f>Masters!K411</f>
        <v>0</v>
      </c>
      <c r="J407" s="84">
        <f>Masters!L411</f>
        <v>0</v>
      </c>
      <c r="K407" s="84">
        <f>Masters!M411</f>
        <v>0</v>
      </c>
      <c r="L407" s="84">
        <f>Masters!N411</f>
        <v>0</v>
      </c>
    </row>
    <row r="408" spans="1:12" ht="15.5" x14ac:dyDescent="0.45">
      <c r="A408" s="84">
        <f>Masters!C412</f>
        <v>22233</v>
      </c>
      <c r="B408" s="85" t="str">
        <f>Masters!D412</f>
        <v>Construction Inspectors</v>
      </c>
      <c r="C408" s="84" t="str">
        <f>Masters!F412</f>
        <v>Construction inspectors</v>
      </c>
      <c r="D408" s="85" t="str">
        <f>Masters!E412</f>
        <v>MId</v>
      </c>
      <c r="E408" s="84">
        <f>Masters!G412</f>
        <v>0</v>
      </c>
      <c r="F408" s="84">
        <f>Masters!H412</f>
        <v>0</v>
      </c>
      <c r="G408" s="84">
        <f>Masters!I412</f>
        <v>0</v>
      </c>
      <c r="H408" s="84">
        <f>Masters!J412</f>
        <v>0</v>
      </c>
      <c r="I408" s="84">
        <f>Masters!K412</f>
        <v>0</v>
      </c>
      <c r="J408" s="84">
        <f>Masters!L412</f>
        <v>0</v>
      </c>
      <c r="K408" s="84">
        <f>Masters!M412</f>
        <v>0</v>
      </c>
      <c r="L408" s="84">
        <f>Masters!N412</f>
        <v>0</v>
      </c>
    </row>
    <row r="409" spans="1:12" ht="15.5" x14ac:dyDescent="0.45">
      <c r="A409" s="84">
        <f>Masters!C413</f>
        <v>94201</v>
      </c>
      <c r="B409" s="85" t="str">
        <f>Masters!D413</f>
        <v>Electronics Inspectors</v>
      </c>
      <c r="C409" s="84" t="str">
        <f>Masters!F413</f>
        <v>Electronics assemblers, fabricators, inspectors and testers</v>
      </c>
      <c r="D409" s="85" t="str">
        <f>Masters!E413</f>
        <v>MId</v>
      </c>
      <c r="E409" s="84">
        <f>Masters!G413</f>
        <v>0</v>
      </c>
      <c r="F409" s="84">
        <f>Masters!H413</f>
        <v>0</v>
      </c>
      <c r="G409" s="84">
        <f>Masters!I413</f>
        <v>0</v>
      </c>
      <c r="H409" s="84">
        <f>Masters!J413</f>
        <v>0</v>
      </c>
      <c r="I409" s="84">
        <f>Masters!K413</f>
        <v>0</v>
      </c>
      <c r="J409" s="84">
        <f>Masters!L413</f>
        <v>0</v>
      </c>
      <c r="K409" s="84">
        <f>Masters!M413</f>
        <v>0</v>
      </c>
      <c r="L409" s="84">
        <f>Masters!N413</f>
        <v>0</v>
      </c>
    </row>
    <row r="410" spans="1:12" ht="15.5" x14ac:dyDescent="0.45">
      <c r="A410" s="84">
        <f>Masters!C414</f>
        <v>11101</v>
      </c>
      <c r="B410" s="85" t="str">
        <f>Masters!D414</f>
        <v>Financial Analysts</v>
      </c>
      <c r="C410" s="84" t="str">
        <f>Masters!F414</f>
        <v>Financial and investment analysts</v>
      </c>
      <c r="D410" s="85" t="str">
        <f>Masters!E414</f>
        <v>MId</v>
      </c>
      <c r="E410" s="84">
        <f>Masters!G414</f>
        <v>0</v>
      </c>
      <c r="F410" s="84">
        <f>Masters!H414</f>
        <v>0</v>
      </c>
      <c r="G410" s="84">
        <f>Masters!I414</f>
        <v>0</v>
      </c>
      <c r="H410" s="84">
        <f>Masters!J414</f>
        <v>0</v>
      </c>
      <c r="I410" s="84">
        <f>Masters!K414</f>
        <v>0</v>
      </c>
      <c r="J410" s="84">
        <f>Masters!L414</f>
        <v>0</v>
      </c>
      <c r="K410" s="84">
        <f>Masters!M414</f>
        <v>0</v>
      </c>
      <c r="L410" s="84">
        <f>Masters!N414</f>
        <v>0</v>
      </c>
    </row>
    <row r="411" spans="1:12" ht="15.5" x14ac:dyDescent="0.45">
      <c r="A411" s="84">
        <f>Masters!C415</f>
        <v>94203</v>
      </c>
      <c r="B411" s="85" t="str">
        <f>Masters!D415</f>
        <v>Inspectors, Industrial Electrical Motors and Transformers</v>
      </c>
      <c r="C411" s="84" t="str">
        <f>Masters!F415</f>
        <v>Assemblers, fabricators and inspectors, industrial electrical motors and transformers</v>
      </c>
      <c r="D411" s="85" t="str">
        <f>Masters!E415</f>
        <v>MId</v>
      </c>
      <c r="E411" s="84">
        <f>Masters!G415</f>
        <v>0</v>
      </c>
      <c r="F411" s="84">
        <f>Masters!H415</f>
        <v>0</v>
      </c>
      <c r="G411" s="84">
        <f>Masters!I415</f>
        <v>0</v>
      </c>
      <c r="H411" s="84">
        <f>Masters!J415</f>
        <v>0</v>
      </c>
      <c r="I411" s="84">
        <f>Masters!K415</f>
        <v>0</v>
      </c>
      <c r="J411" s="84">
        <f>Masters!L415</f>
        <v>0</v>
      </c>
      <c r="K411" s="84">
        <f>Masters!M415</f>
        <v>0</v>
      </c>
      <c r="L411" s="84">
        <f>Masters!N415</f>
        <v>0</v>
      </c>
    </row>
    <row r="412" spans="1:12" ht="15.5" x14ac:dyDescent="0.45">
      <c r="A412" s="84">
        <f>Masters!C416</f>
        <v>11101</v>
      </c>
      <c r="B412" s="85" t="str">
        <f>Masters!D416</f>
        <v>Investment Analysts</v>
      </c>
      <c r="C412" s="84" t="str">
        <f>Masters!F416</f>
        <v>Financial and investment analysts</v>
      </c>
      <c r="D412" s="85" t="str">
        <f>Masters!E416</f>
        <v>MId</v>
      </c>
      <c r="E412" s="84">
        <f>Masters!G416</f>
        <v>0</v>
      </c>
      <c r="F412" s="84">
        <f>Masters!H416</f>
        <v>0</v>
      </c>
      <c r="G412" s="84">
        <f>Masters!I416</f>
        <v>0</v>
      </c>
      <c r="H412" s="84">
        <f>Masters!J416</f>
        <v>0</v>
      </c>
      <c r="I412" s="84">
        <f>Masters!K416</f>
        <v>0</v>
      </c>
      <c r="J412" s="84">
        <f>Masters!L416</f>
        <v>0</v>
      </c>
      <c r="K412" s="84">
        <f>Masters!M416</f>
        <v>0</v>
      </c>
      <c r="L412" s="84">
        <f>Masters!N416</f>
        <v>0</v>
      </c>
    </row>
    <row r="413" spans="1:12" ht="15.5" x14ac:dyDescent="0.45">
      <c r="A413" s="84">
        <f>Masters!C417</f>
        <v>53100</v>
      </c>
      <c r="B413" s="85" t="str">
        <f>Masters!D417</f>
        <v>Museum Extension Officers</v>
      </c>
      <c r="C413" s="84" t="str">
        <f>Masters!F417</f>
        <v>Registrars, restorers, interpreters and other occupations related to museum and art galleries</v>
      </c>
      <c r="D413" s="85" t="str">
        <f>Masters!E417</f>
        <v>MId</v>
      </c>
      <c r="E413" s="84">
        <f>Masters!G417</f>
        <v>0</v>
      </c>
      <c r="F413" s="84">
        <f>Masters!H417</f>
        <v>0</v>
      </c>
      <c r="G413" s="84">
        <f>Masters!I417</f>
        <v>0</v>
      </c>
      <c r="H413" s="84">
        <f>Masters!J417</f>
        <v>0</v>
      </c>
      <c r="I413" s="84">
        <f>Masters!K417</f>
        <v>0</v>
      </c>
      <c r="J413" s="84">
        <f>Masters!L417</f>
        <v>0</v>
      </c>
      <c r="K413" s="84">
        <f>Masters!M417</f>
        <v>0</v>
      </c>
      <c r="L413" s="84">
        <f>Masters!N417</f>
        <v>0</v>
      </c>
    </row>
    <row r="414" spans="1:12" ht="15.5" x14ac:dyDescent="0.45">
      <c r="A414" s="84">
        <f>Masters!C418</f>
        <v>22231</v>
      </c>
      <c r="B414" s="85" t="str">
        <f>Masters!D418</f>
        <v>Railway Accident Investigation Officers</v>
      </c>
      <c r="C414" s="84" t="str">
        <f>Masters!F418</f>
        <v>Engineering inspectors and regulatory officers</v>
      </c>
      <c r="D414" s="85" t="str">
        <f>Masters!E418</f>
        <v>MId</v>
      </c>
      <c r="E414" s="84">
        <f>Masters!G418</f>
        <v>0</v>
      </c>
      <c r="F414" s="84">
        <f>Masters!H418</f>
        <v>0</v>
      </c>
      <c r="G414" s="84">
        <f>Masters!I418</f>
        <v>0</v>
      </c>
      <c r="H414" s="84">
        <f>Masters!J418</f>
        <v>0</v>
      </c>
      <c r="I414" s="84">
        <f>Masters!K418</f>
        <v>0</v>
      </c>
      <c r="J414" s="84">
        <f>Masters!L418</f>
        <v>0</v>
      </c>
      <c r="K414" s="84">
        <f>Masters!M418</f>
        <v>0</v>
      </c>
      <c r="L414" s="84">
        <f>Masters!N418</f>
        <v>0</v>
      </c>
    </row>
    <row r="415" spans="1:12" ht="15.5" x14ac:dyDescent="0.45">
      <c r="A415" s="84">
        <f>Masters!C419</f>
        <v>84120</v>
      </c>
      <c r="B415" s="85" t="str">
        <f>Masters!D419</f>
        <v>Specialized Livestock Workers</v>
      </c>
      <c r="C415" s="84" t="str">
        <f>Masters!F419</f>
        <v>Specialized livestock workers and farm machinery operators</v>
      </c>
      <c r="D415" s="85" t="str">
        <f>Masters!E419</f>
        <v>MId</v>
      </c>
      <c r="E415" s="84">
        <f>Masters!G419</f>
        <v>0</v>
      </c>
      <c r="F415" s="84">
        <f>Masters!H419</f>
        <v>0</v>
      </c>
      <c r="G415" s="84">
        <f>Masters!I419</f>
        <v>0</v>
      </c>
      <c r="H415" s="84">
        <f>Masters!J419</f>
        <v>0</v>
      </c>
      <c r="I415" s="84">
        <f>Masters!K419</f>
        <v>0</v>
      </c>
      <c r="J415" s="84">
        <f>Masters!L419</f>
        <v>0</v>
      </c>
      <c r="K415" s="84">
        <f>Masters!M419</f>
        <v>0</v>
      </c>
      <c r="L415" s="84">
        <f>Masters!N419</f>
        <v>0</v>
      </c>
    </row>
    <row r="416" spans="1:12" ht="15.5" x14ac:dyDescent="0.45">
      <c r="A416" s="84">
        <f>Masters!C420</f>
        <v>51114</v>
      </c>
      <c r="B416" s="85" t="str">
        <f>Masters!D420</f>
        <v>Translators</v>
      </c>
      <c r="C416" s="84" t="str">
        <f>Masters!F420</f>
        <v>Translators, terminologists and interpreters</v>
      </c>
      <c r="D416" s="85" t="str">
        <f>Masters!E420</f>
        <v>MId</v>
      </c>
      <c r="E416" s="84">
        <f>Masters!G420</f>
        <v>0</v>
      </c>
      <c r="F416" s="84">
        <f>Masters!H420</f>
        <v>0</v>
      </c>
      <c r="G416" s="84">
        <f>Masters!I420</f>
        <v>0</v>
      </c>
      <c r="H416" s="84">
        <f>Masters!J420</f>
        <v>0</v>
      </c>
      <c r="I416" s="84">
        <f>Masters!K420</f>
        <v>0</v>
      </c>
      <c r="J416" s="84">
        <f>Masters!L420</f>
        <v>0</v>
      </c>
      <c r="K416" s="84">
        <f>Masters!M420</f>
        <v>0</v>
      </c>
      <c r="L416" s="84">
        <f>Masters!N420</f>
        <v>0</v>
      </c>
    </row>
    <row r="417" spans="1:12" ht="15.5" x14ac:dyDescent="0.45">
      <c r="A417" s="84">
        <f>Masters!C421</f>
        <v>22231</v>
      </c>
      <c r="B417" s="85" t="str">
        <f>Masters!D421</f>
        <v>Airworthiness Inspectors</v>
      </c>
      <c r="C417" s="84" t="str">
        <f>Masters!F421</f>
        <v>Engineering inspectors and regulatory officers</v>
      </c>
      <c r="D417" s="85" t="str">
        <f>Masters!E421</f>
        <v>Mid</v>
      </c>
      <c r="E417" s="84">
        <f>Masters!G421</f>
        <v>0</v>
      </c>
      <c r="F417" s="84">
        <f>Masters!H421</f>
        <v>0</v>
      </c>
      <c r="G417" s="84">
        <f>Masters!I421</f>
        <v>0</v>
      </c>
      <c r="H417" s="84">
        <f>Masters!J421</f>
        <v>0</v>
      </c>
      <c r="I417" s="84">
        <f>Masters!K421</f>
        <v>0</v>
      </c>
      <c r="J417" s="84">
        <f>Masters!L421</f>
        <v>0</v>
      </c>
      <c r="K417" s="84">
        <f>Masters!M421</f>
        <v>0</v>
      </c>
      <c r="L417" s="84">
        <f>Masters!N421</f>
        <v>0</v>
      </c>
    </row>
    <row r="418" spans="1:12" ht="15.5" x14ac:dyDescent="0.45">
      <c r="A418" s="84">
        <f>Masters!C422</f>
        <v>14301</v>
      </c>
      <c r="B418" s="85" t="str">
        <f>Masters!D422</f>
        <v>Classified Advertising Clerks</v>
      </c>
      <c r="C418" s="84" t="str">
        <f>Masters!F422</f>
        <v>Correspondence, publication and regulatory clerks</v>
      </c>
      <c r="D418" s="85" t="str">
        <f>Masters!E422</f>
        <v>Mid</v>
      </c>
      <c r="E418" s="84">
        <f>Masters!G422</f>
        <v>0</v>
      </c>
      <c r="F418" s="84">
        <f>Masters!H422</f>
        <v>0</v>
      </c>
      <c r="G418" s="84">
        <f>Masters!I422</f>
        <v>0</v>
      </c>
      <c r="H418" s="84">
        <f>Masters!J422</f>
        <v>0</v>
      </c>
      <c r="I418" s="84">
        <f>Masters!K422</f>
        <v>0</v>
      </c>
      <c r="J418" s="84">
        <f>Masters!L422</f>
        <v>0</v>
      </c>
      <c r="K418" s="84">
        <f>Masters!M422</f>
        <v>0</v>
      </c>
      <c r="L418" s="84">
        <f>Masters!N422</f>
        <v>0</v>
      </c>
    </row>
    <row r="419" spans="1:12" ht="15.5" x14ac:dyDescent="0.45">
      <c r="A419" s="84">
        <f>Masters!C423</f>
        <v>14301</v>
      </c>
      <c r="B419" s="85" t="str">
        <f>Masters!D423</f>
        <v>Correspondence Clerks</v>
      </c>
      <c r="C419" s="84" t="str">
        <f>Masters!F423</f>
        <v>Correspondence, publication and regulatory clerks</v>
      </c>
      <c r="D419" s="85" t="str">
        <f>Masters!E423</f>
        <v>Mid</v>
      </c>
      <c r="E419" s="84">
        <f>Masters!G423</f>
        <v>0</v>
      </c>
      <c r="F419" s="84">
        <f>Masters!H423</f>
        <v>0</v>
      </c>
      <c r="G419" s="84">
        <f>Masters!I423</f>
        <v>0</v>
      </c>
      <c r="H419" s="84">
        <f>Masters!J423</f>
        <v>0</v>
      </c>
      <c r="I419" s="84">
        <f>Masters!K423</f>
        <v>0</v>
      </c>
      <c r="J419" s="84">
        <f>Masters!L423</f>
        <v>0</v>
      </c>
      <c r="K419" s="84">
        <f>Masters!M423</f>
        <v>0</v>
      </c>
      <c r="L419" s="84">
        <f>Masters!N423</f>
        <v>0</v>
      </c>
    </row>
    <row r="420" spans="1:12" ht="15.5" x14ac:dyDescent="0.45">
      <c r="A420" s="84">
        <f>Masters!C424</f>
        <v>53120</v>
      </c>
      <c r="B420" s="85" t="str">
        <f>Masters!D424</f>
        <v>Dancers</v>
      </c>
      <c r="C420" s="84" t="str">
        <f>Masters!F424</f>
        <v>Dancers</v>
      </c>
      <c r="D420" s="85" t="str">
        <f>Masters!E424</f>
        <v>Mid</v>
      </c>
      <c r="E420" s="84">
        <f>Masters!G424</f>
        <v>0</v>
      </c>
      <c r="F420" s="84">
        <f>Masters!H424</f>
        <v>0</v>
      </c>
      <c r="G420" s="84">
        <f>Masters!I424</f>
        <v>0</v>
      </c>
      <c r="H420" s="84">
        <f>Masters!J424</f>
        <v>0</v>
      </c>
      <c r="I420" s="84">
        <f>Masters!K424</f>
        <v>0</v>
      </c>
      <c r="J420" s="84">
        <f>Masters!L424</f>
        <v>0</v>
      </c>
      <c r="K420" s="84">
        <f>Masters!M424</f>
        <v>0</v>
      </c>
      <c r="L420" s="84">
        <f>Masters!N424</f>
        <v>0</v>
      </c>
    </row>
    <row r="421" spans="1:12" ht="15.5" x14ac:dyDescent="0.45">
      <c r="A421" s="84">
        <f>Masters!C425</f>
        <v>14301</v>
      </c>
      <c r="B421" s="85" t="str">
        <f>Masters!D425</f>
        <v>Classified Advertising Clerks</v>
      </c>
      <c r="C421" s="84" t="str">
        <f>Masters!F425</f>
        <v>Correspondence, publication and regulatory clerks</v>
      </c>
      <c r="D421" s="85" t="str">
        <f>Masters!E425</f>
        <v>Mid</v>
      </c>
      <c r="E421" s="84">
        <f>Masters!G425</f>
        <v>0</v>
      </c>
      <c r="F421" s="84">
        <f>Masters!H425</f>
        <v>0</v>
      </c>
      <c r="G421" s="84">
        <f>Masters!I425</f>
        <v>0</v>
      </c>
      <c r="H421" s="84">
        <f>Masters!J425</f>
        <v>0</v>
      </c>
      <c r="I421" s="84">
        <f>Masters!K425</f>
        <v>0</v>
      </c>
      <c r="J421" s="84">
        <f>Masters!L425</f>
        <v>0</v>
      </c>
      <c r="K421" s="84">
        <f>Masters!M425</f>
        <v>0</v>
      </c>
      <c r="L421" s="84">
        <f>Masters!N425</f>
        <v>0</v>
      </c>
    </row>
    <row r="422" spans="1:12" ht="15.5" x14ac:dyDescent="0.45">
      <c r="A422" s="84">
        <f>Masters!C426</f>
        <v>14100</v>
      </c>
      <c r="B422" s="85" t="str">
        <f>Masters!D426</f>
        <v>File Clerks</v>
      </c>
      <c r="C422" s="84" t="str">
        <f>Masters!F426</f>
        <v>General office support workers</v>
      </c>
      <c r="D422" s="85" t="str">
        <f>Masters!E426</f>
        <v>Mid</v>
      </c>
      <c r="E422" s="84">
        <f>Masters!G426</f>
        <v>0</v>
      </c>
      <c r="F422" s="84">
        <f>Masters!H426</f>
        <v>0</v>
      </c>
      <c r="G422" s="84">
        <f>Masters!I426</f>
        <v>0</v>
      </c>
      <c r="H422" s="84">
        <f>Masters!J426</f>
        <v>0</v>
      </c>
      <c r="I422" s="84">
        <f>Masters!K426</f>
        <v>0</v>
      </c>
      <c r="J422" s="84">
        <f>Masters!L426</f>
        <v>0</v>
      </c>
      <c r="K422" s="84">
        <f>Masters!M426</f>
        <v>0</v>
      </c>
      <c r="L422" s="84">
        <f>Masters!N426</f>
        <v>0</v>
      </c>
    </row>
    <row r="423" spans="1:12" ht="15.5" x14ac:dyDescent="0.45">
      <c r="A423" s="84">
        <f>Masters!C427</f>
        <v>11100</v>
      </c>
      <c r="B423" s="85" t="str">
        <f>Masters!D427</f>
        <v>Financial Auditors</v>
      </c>
      <c r="C423" s="84" t="str">
        <f>Masters!F427</f>
        <v>Financial auditors and accountants</v>
      </c>
      <c r="D423" s="85" t="str">
        <f>Masters!E427</f>
        <v>Mid</v>
      </c>
      <c r="E423" s="84">
        <f>Masters!G427</f>
        <v>0</v>
      </c>
      <c r="F423" s="84">
        <f>Masters!H427</f>
        <v>0</v>
      </c>
      <c r="G423" s="84">
        <f>Masters!I427</f>
        <v>0</v>
      </c>
      <c r="H423" s="84">
        <f>Masters!J427</f>
        <v>0</v>
      </c>
      <c r="I423" s="84">
        <f>Masters!K427</f>
        <v>0</v>
      </c>
      <c r="J423" s="84">
        <f>Masters!L427</f>
        <v>0</v>
      </c>
      <c r="K423" s="84">
        <f>Masters!M427</f>
        <v>0</v>
      </c>
      <c r="L423" s="84">
        <f>Masters!N427</f>
        <v>0</v>
      </c>
    </row>
    <row r="424" spans="1:12" ht="15.5" x14ac:dyDescent="0.45">
      <c r="A424" s="84">
        <f>Masters!C428</f>
        <v>22111</v>
      </c>
      <c r="B424" s="85" t="str">
        <f>Masters!D428</f>
        <v>Fish and Fish Products Inspectors</v>
      </c>
      <c r="C424" s="84" t="str">
        <f>Masters!F428</f>
        <v>Agricultural and fish products inspectors</v>
      </c>
      <c r="D424" s="85" t="str">
        <f>Masters!E428</f>
        <v>Mid</v>
      </c>
      <c r="E424" s="84">
        <f>Masters!G428</f>
        <v>0</v>
      </c>
      <c r="F424" s="84">
        <f>Masters!H428</f>
        <v>0</v>
      </c>
      <c r="G424" s="84">
        <f>Masters!I428</f>
        <v>0</v>
      </c>
      <c r="H424" s="84">
        <f>Masters!J428</f>
        <v>0</v>
      </c>
      <c r="I424" s="84">
        <f>Masters!K428</f>
        <v>0</v>
      </c>
      <c r="J424" s="84">
        <f>Masters!L428</f>
        <v>0</v>
      </c>
      <c r="K424" s="84">
        <f>Masters!M428</f>
        <v>0</v>
      </c>
      <c r="L424" s="84">
        <f>Masters!N428</f>
        <v>0</v>
      </c>
    </row>
    <row r="425" spans="1:12" ht="15.5" x14ac:dyDescent="0.45">
      <c r="A425" s="84">
        <f>Masters!C429</f>
        <v>22111</v>
      </c>
      <c r="B425" s="85" t="str">
        <f>Masters!D429</f>
        <v>Fruit and Vegetables Inspectors</v>
      </c>
      <c r="C425" s="84" t="str">
        <f>Masters!F429</f>
        <v>Agricultural and fish products inspectors</v>
      </c>
      <c r="D425" s="85" t="str">
        <f>Masters!E429</f>
        <v>Mid</v>
      </c>
      <c r="E425" s="84">
        <f>Masters!G429</f>
        <v>0</v>
      </c>
      <c r="F425" s="84">
        <f>Masters!H429</f>
        <v>0</v>
      </c>
      <c r="G425" s="84">
        <f>Masters!I429</f>
        <v>0</v>
      </c>
      <c r="H425" s="84">
        <f>Masters!J429</f>
        <v>0</v>
      </c>
      <c r="I425" s="84">
        <f>Masters!K429</f>
        <v>0</v>
      </c>
      <c r="J425" s="84">
        <f>Masters!L429</f>
        <v>0</v>
      </c>
      <c r="K425" s="84">
        <f>Masters!M429</f>
        <v>0</v>
      </c>
      <c r="L425" s="84">
        <f>Masters!N429</f>
        <v>0</v>
      </c>
    </row>
    <row r="426" spans="1:12" ht="15.5" x14ac:dyDescent="0.45">
      <c r="A426" s="84">
        <f>Masters!C430</f>
        <v>22111</v>
      </c>
      <c r="B426" s="85" t="str">
        <f>Masters!D430</f>
        <v>Grain Inspectors</v>
      </c>
      <c r="C426" s="84" t="str">
        <f>Masters!F430</f>
        <v>Agricultural and fish products inspectors</v>
      </c>
      <c r="D426" s="85" t="str">
        <f>Masters!E430</f>
        <v>Mid</v>
      </c>
      <c r="E426" s="84">
        <f>Masters!G430</f>
        <v>0</v>
      </c>
      <c r="F426" s="84">
        <f>Masters!H430</f>
        <v>0</v>
      </c>
      <c r="G426" s="84">
        <f>Masters!I430</f>
        <v>0</v>
      </c>
      <c r="H426" s="84">
        <f>Masters!J430</f>
        <v>0</v>
      </c>
      <c r="I426" s="84">
        <f>Masters!K430</f>
        <v>0</v>
      </c>
      <c r="J426" s="84">
        <f>Masters!L430</f>
        <v>0</v>
      </c>
      <c r="K426" s="84">
        <f>Masters!M430</f>
        <v>0</v>
      </c>
      <c r="L426" s="84">
        <f>Masters!N430</f>
        <v>0</v>
      </c>
    </row>
    <row r="427" spans="1:12" ht="15.5" x14ac:dyDescent="0.45">
      <c r="A427" s="84">
        <f>Masters!C431</f>
        <v>14100</v>
      </c>
      <c r="B427" s="85" t="str">
        <f>Masters!D431</f>
        <v>Health Records Technicians</v>
      </c>
      <c r="C427" s="84" t="str">
        <f>Masters!F431</f>
        <v>General office support workers</v>
      </c>
      <c r="D427" s="85" t="str">
        <f>Masters!E431</f>
        <v>Mid</v>
      </c>
      <c r="E427" s="84">
        <f>Masters!G431</f>
        <v>0</v>
      </c>
      <c r="F427" s="84">
        <f>Masters!H431</f>
        <v>0</v>
      </c>
      <c r="G427" s="84">
        <f>Masters!I431</f>
        <v>0</v>
      </c>
      <c r="H427" s="84">
        <f>Masters!J431</f>
        <v>0</v>
      </c>
      <c r="I427" s="84">
        <f>Masters!K431</f>
        <v>0</v>
      </c>
      <c r="J427" s="84">
        <f>Masters!L431</f>
        <v>0</v>
      </c>
      <c r="K427" s="84">
        <f>Masters!M431</f>
        <v>0</v>
      </c>
      <c r="L427" s="84">
        <f>Masters!N431</f>
        <v>0</v>
      </c>
    </row>
    <row r="428" spans="1:12" ht="15.5" x14ac:dyDescent="0.45">
      <c r="A428" s="84">
        <f>Masters!C432</f>
        <v>22231</v>
      </c>
      <c r="B428" s="85" t="str">
        <f>Masters!D432</f>
        <v>Inspectors, Weights and Measures</v>
      </c>
      <c r="C428" s="84" t="str">
        <f>Masters!F432</f>
        <v>Engineering inspectors and regulatory officers</v>
      </c>
      <c r="D428" s="85" t="str">
        <f>Masters!E432</f>
        <v>Mid</v>
      </c>
      <c r="E428" s="84">
        <f>Masters!G432</f>
        <v>0</v>
      </c>
      <c r="F428" s="84">
        <f>Masters!H432</f>
        <v>0</v>
      </c>
      <c r="G428" s="84">
        <f>Masters!I432</f>
        <v>0</v>
      </c>
      <c r="H428" s="84">
        <f>Masters!J432</f>
        <v>0</v>
      </c>
      <c r="I428" s="84">
        <f>Masters!K432</f>
        <v>0</v>
      </c>
      <c r="J428" s="84">
        <f>Masters!L432</f>
        <v>0</v>
      </c>
      <c r="K428" s="84">
        <f>Masters!M432</f>
        <v>0</v>
      </c>
      <c r="L428" s="84">
        <f>Masters!N432</f>
        <v>0</v>
      </c>
    </row>
    <row r="429" spans="1:12" ht="15.5" x14ac:dyDescent="0.45">
      <c r="A429" s="84">
        <f>Masters!C433</f>
        <v>22111</v>
      </c>
      <c r="B429" s="85" t="str">
        <f>Masters!D433</f>
        <v>Meat Inspectors</v>
      </c>
      <c r="C429" s="84" t="str">
        <f>Masters!F433</f>
        <v>Agricultural and fish products inspectors</v>
      </c>
      <c r="D429" s="85" t="str">
        <f>Masters!E433</f>
        <v>Mid</v>
      </c>
      <c r="E429" s="84">
        <f>Masters!G433</f>
        <v>0</v>
      </c>
      <c r="F429" s="84">
        <f>Masters!H433</f>
        <v>0</v>
      </c>
      <c r="G429" s="84">
        <f>Masters!I433</f>
        <v>0</v>
      </c>
      <c r="H429" s="84">
        <f>Masters!J433</f>
        <v>0</v>
      </c>
      <c r="I429" s="84">
        <f>Masters!K433</f>
        <v>0</v>
      </c>
      <c r="J429" s="84">
        <f>Masters!L433</f>
        <v>0</v>
      </c>
      <c r="K429" s="84">
        <f>Masters!M433</f>
        <v>0</v>
      </c>
      <c r="L429" s="84">
        <f>Masters!N433</f>
        <v>0</v>
      </c>
    </row>
    <row r="430" spans="1:12" ht="15.5" x14ac:dyDescent="0.45">
      <c r="A430" s="84">
        <f>Masters!C434</f>
        <v>22231</v>
      </c>
      <c r="B430" s="85" t="str">
        <f>Masters!D434</f>
        <v>Motor Vehicle Defects Investigators</v>
      </c>
      <c r="C430" s="84" t="str">
        <f>Masters!F434</f>
        <v>Engineering inspectors and regulatory officers</v>
      </c>
      <c r="D430" s="85" t="str">
        <f>Masters!E434</f>
        <v>Mid</v>
      </c>
      <c r="E430" s="84">
        <f>Masters!G434</f>
        <v>0</v>
      </c>
      <c r="F430" s="84">
        <f>Masters!H434</f>
        <v>0</v>
      </c>
      <c r="G430" s="84">
        <f>Masters!I434</f>
        <v>0</v>
      </c>
      <c r="H430" s="84">
        <f>Masters!J434</f>
        <v>0</v>
      </c>
      <c r="I430" s="84">
        <f>Masters!K434</f>
        <v>0</v>
      </c>
      <c r="J430" s="84">
        <f>Masters!L434</f>
        <v>0</v>
      </c>
      <c r="K430" s="84">
        <f>Masters!M434</f>
        <v>0</v>
      </c>
      <c r="L430" s="84">
        <f>Masters!N434</f>
        <v>0</v>
      </c>
    </row>
    <row r="431" spans="1:12" ht="15.5" x14ac:dyDescent="0.45">
      <c r="A431" s="84">
        <f>Masters!C435</f>
        <v>22111</v>
      </c>
      <c r="B431" s="85" t="str">
        <f>Masters!D435</f>
        <v>Plant Protection Inspectors</v>
      </c>
      <c r="C431" s="84" t="str">
        <f>Masters!F435</f>
        <v>Agricultural and fish products inspectors</v>
      </c>
      <c r="D431" s="85" t="str">
        <f>Masters!E435</f>
        <v>Mid</v>
      </c>
      <c r="E431" s="84">
        <f>Masters!G435</f>
        <v>0</v>
      </c>
      <c r="F431" s="84">
        <f>Masters!H435</f>
        <v>0</v>
      </c>
      <c r="G431" s="84">
        <f>Masters!I435</f>
        <v>0</v>
      </c>
      <c r="H431" s="84">
        <f>Masters!J435</f>
        <v>0</v>
      </c>
      <c r="I431" s="84">
        <f>Masters!K435</f>
        <v>0</v>
      </c>
      <c r="J431" s="84">
        <f>Masters!L435</f>
        <v>0</v>
      </c>
      <c r="K431" s="84">
        <f>Masters!M435</f>
        <v>0</v>
      </c>
      <c r="L431" s="84">
        <f>Masters!N435</f>
        <v>0</v>
      </c>
    </row>
    <row r="432" spans="1:12" ht="15.5" x14ac:dyDescent="0.45">
      <c r="A432" s="84">
        <f>Masters!C436</f>
        <v>14301</v>
      </c>
      <c r="B432" s="85" t="str">
        <f>Masters!D436</f>
        <v>Proofreaders</v>
      </c>
      <c r="C432" s="84" t="str">
        <f>Masters!F436</f>
        <v>Correspondence, publication and regulatory clerks</v>
      </c>
      <c r="D432" s="85" t="str">
        <f>Masters!E436</f>
        <v>Mid</v>
      </c>
      <c r="E432" s="84">
        <f>Masters!G436</f>
        <v>0</v>
      </c>
      <c r="F432" s="84">
        <f>Masters!H436</f>
        <v>0</v>
      </c>
      <c r="G432" s="84">
        <f>Masters!I436</f>
        <v>0</v>
      </c>
      <c r="H432" s="84">
        <f>Masters!J436</f>
        <v>0</v>
      </c>
      <c r="I432" s="84">
        <f>Masters!K436</f>
        <v>0</v>
      </c>
      <c r="J432" s="84">
        <f>Masters!L436</f>
        <v>0</v>
      </c>
      <c r="K432" s="84">
        <f>Masters!M436</f>
        <v>0</v>
      </c>
      <c r="L432" s="84">
        <f>Masters!N436</f>
        <v>0</v>
      </c>
    </row>
    <row r="433" spans="1:12" ht="15.5" x14ac:dyDescent="0.45">
      <c r="A433" s="84">
        <f>Masters!C437</f>
        <v>14301</v>
      </c>
      <c r="B433" s="85" t="str">
        <f>Masters!D437</f>
        <v>Readers and Press Clippers</v>
      </c>
      <c r="C433" s="84" t="str">
        <f>Masters!F437</f>
        <v>Correspondence, publication and regulatory clerks</v>
      </c>
      <c r="D433" s="85" t="str">
        <f>Masters!E437</f>
        <v>Mid</v>
      </c>
      <c r="E433" s="84">
        <f>Masters!G437</f>
        <v>0</v>
      </c>
      <c r="F433" s="84">
        <f>Masters!H437</f>
        <v>0</v>
      </c>
      <c r="G433" s="84">
        <f>Masters!I437</f>
        <v>0</v>
      </c>
      <c r="H433" s="84">
        <f>Masters!J437</f>
        <v>0</v>
      </c>
      <c r="I433" s="84">
        <f>Masters!K437</f>
        <v>0</v>
      </c>
      <c r="J433" s="84">
        <f>Masters!L437</f>
        <v>0</v>
      </c>
      <c r="K433" s="84">
        <f>Masters!M437</f>
        <v>0</v>
      </c>
      <c r="L433" s="84">
        <f>Masters!N437</f>
        <v>0</v>
      </c>
    </row>
    <row r="434" spans="1:12" ht="15.5" x14ac:dyDescent="0.45">
      <c r="A434" s="84">
        <f>Masters!C438</f>
        <v>14100</v>
      </c>
      <c r="B434" s="85" t="str">
        <f>Masters!D438</f>
        <v>Records Management Clerks</v>
      </c>
      <c r="C434" s="84" t="str">
        <f>Masters!F438</f>
        <v>General office support workers</v>
      </c>
      <c r="D434" s="85" t="str">
        <f>Masters!E438</f>
        <v>Mid</v>
      </c>
      <c r="E434" s="84">
        <f>Masters!G438</f>
        <v>0</v>
      </c>
      <c r="F434" s="84">
        <f>Masters!H438</f>
        <v>0</v>
      </c>
      <c r="G434" s="84">
        <f>Masters!I438</f>
        <v>0</v>
      </c>
      <c r="H434" s="84">
        <f>Masters!J438</f>
        <v>0</v>
      </c>
      <c r="I434" s="84">
        <f>Masters!K438</f>
        <v>0</v>
      </c>
      <c r="J434" s="84">
        <f>Masters!L438</f>
        <v>0</v>
      </c>
      <c r="K434" s="84">
        <f>Masters!M438</f>
        <v>0</v>
      </c>
      <c r="L434" s="84">
        <f>Masters!N438</f>
        <v>0</v>
      </c>
    </row>
    <row r="435" spans="1:12" ht="15.5" x14ac:dyDescent="0.45">
      <c r="A435" s="84">
        <f>Masters!C439</f>
        <v>51122</v>
      </c>
      <c r="B435" s="85" t="str">
        <f>Masters!D439</f>
        <v>Singers</v>
      </c>
      <c r="C435" s="84" t="str">
        <f>Masters!F439</f>
        <v>Musicians and singers</v>
      </c>
      <c r="D435" s="85" t="str">
        <f>Masters!E439</f>
        <v>Mid</v>
      </c>
      <c r="E435" s="84">
        <f>Masters!G439</f>
        <v>0</v>
      </c>
      <c r="F435" s="84">
        <f>Masters!H439</f>
        <v>0</v>
      </c>
      <c r="G435" s="84">
        <f>Masters!I439</f>
        <v>0</v>
      </c>
      <c r="H435" s="84">
        <f>Masters!J439</f>
        <v>0</v>
      </c>
      <c r="I435" s="84">
        <f>Masters!K439</f>
        <v>0</v>
      </c>
      <c r="J435" s="84">
        <f>Masters!L439</f>
        <v>0</v>
      </c>
      <c r="K435" s="84">
        <f>Masters!M439</f>
        <v>0</v>
      </c>
      <c r="L435" s="84">
        <f>Masters!N439</f>
        <v>0</v>
      </c>
    </row>
    <row r="436" spans="1:12" ht="15.5" x14ac:dyDescent="0.45">
      <c r="A436" s="84">
        <f>Masters!C440</f>
        <v>41409</v>
      </c>
      <c r="B436" s="85" t="str">
        <f>Masters!D440</f>
        <v>Anthropologists</v>
      </c>
      <c r="C436" s="84" t="str">
        <f>Masters!F440</f>
        <v>Other professional occupations in social science</v>
      </c>
      <c r="D436" s="85" t="str">
        <f>Masters!E440</f>
        <v>IDM</v>
      </c>
      <c r="E436" s="84">
        <f>Masters!G440</f>
        <v>0</v>
      </c>
      <c r="F436" s="84">
        <f>Masters!H440</f>
        <v>0</v>
      </c>
      <c r="G436" s="84">
        <f>Masters!I440</f>
        <v>0</v>
      </c>
      <c r="H436" s="84">
        <f>Masters!J440</f>
        <v>0</v>
      </c>
      <c r="I436" s="84">
        <f>Masters!K440</f>
        <v>0</v>
      </c>
      <c r="J436" s="84">
        <f>Masters!L440</f>
        <v>0</v>
      </c>
      <c r="K436" s="84">
        <f>Masters!M440</f>
        <v>0</v>
      </c>
      <c r="L436" s="84">
        <f>Masters!N440</f>
        <v>0</v>
      </c>
    </row>
    <row r="437" spans="1:12" ht="15.5" x14ac:dyDescent="0.45">
      <c r="A437" s="84">
        <f>Masters!C441</f>
        <v>41409</v>
      </c>
      <c r="B437" s="85" t="str">
        <f>Masters!D441</f>
        <v>Archaeologists</v>
      </c>
      <c r="C437" s="84" t="str">
        <f>Masters!F441</f>
        <v>Other professional occupations in social science</v>
      </c>
      <c r="D437" s="85" t="str">
        <f>Masters!E441</f>
        <v>IDM</v>
      </c>
      <c r="E437" s="84">
        <f>Masters!G441</f>
        <v>0</v>
      </c>
      <c r="F437" s="84">
        <f>Masters!H441</f>
        <v>0</v>
      </c>
      <c r="G437" s="84">
        <f>Masters!I441</f>
        <v>0</v>
      </c>
      <c r="H437" s="84">
        <f>Masters!J441</f>
        <v>0</v>
      </c>
      <c r="I437" s="84">
        <f>Masters!K441</f>
        <v>0</v>
      </c>
      <c r="J437" s="84">
        <f>Masters!L441</f>
        <v>0</v>
      </c>
      <c r="K437" s="84">
        <f>Masters!M441</f>
        <v>0</v>
      </c>
      <c r="L437" s="84">
        <f>Masters!N441</f>
        <v>0</v>
      </c>
    </row>
    <row r="438" spans="1:12" ht="15.5" x14ac:dyDescent="0.45">
      <c r="A438" s="84">
        <f>Masters!C442</f>
        <v>41400</v>
      </c>
      <c r="B438" s="85" t="str">
        <f>Masters!D442</f>
        <v>Ergonomists</v>
      </c>
      <c r="C438" s="84" t="str">
        <f>Masters!F442</f>
        <v>Natural and applied science policy researchers, consultants and program officers</v>
      </c>
      <c r="D438" s="85" t="str">
        <f>Masters!E442</f>
        <v>IDM</v>
      </c>
      <c r="E438" s="84">
        <f>Masters!G442</f>
        <v>0</v>
      </c>
      <c r="F438" s="84">
        <f>Masters!H442</f>
        <v>0</v>
      </c>
      <c r="G438" s="84">
        <f>Masters!I442</f>
        <v>0</v>
      </c>
      <c r="H438" s="84">
        <f>Masters!J442</f>
        <v>0</v>
      </c>
      <c r="I438" s="84">
        <f>Masters!K442</f>
        <v>0</v>
      </c>
      <c r="J438" s="84">
        <f>Masters!L442</f>
        <v>0</v>
      </c>
      <c r="K438" s="84">
        <f>Masters!M442</f>
        <v>0</v>
      </c>
      <c r="L438" s="84">
        <f>Masters!N442</f>
        <v>0</v>
      </c>
    </row>
    <row r="439" spans="1:12" ht="15.5" x14ac:dyDescent="0.45">
      <c r="A439" s="84">
        <f>Masters!C443</f>
        <v>41409</v>
      </c>
      <c r="B439" s="85" t="str">
        <f>Masters!D443</f>
        <v>Geographers</v>
      </c>
      <c r="C439" s="84" t="str">
        <f>Masters!F443</f>
        <v>Other professional occupations in social science</v>
      </c>
      <c r="D439" s="85" t="str">
        <f>Masters!E443</f>
        <v>IDM</v>
      </c>
      <c r="E439" s="84">
        <f>Masters!G443</f>
        <v>0</v>
      </c>
      <c r="F439" s="84">
        <f>Masters!H443</f>
        <v>0</v>
      </c>
      <c r="G439" s="84">
        <f>Masters!I443</f>
        <v>0</v>
      </c>
      <c r="H439" s="84">
        <f>Masters!J443</f>
        <v>0</v>
      </c>
      <c r="I439" s="84">
        <f>Masters!K443</f>
        <v>0</v>
      </c>
      <c r="J439" s="84">
        <f>Masters!L443</f>
        <v>0</v>
      </c>
      <c r="K439" s="84">
        <f>Masters!M443</f>
        <v>0</v>
      </c>
      <c r="L439" s="84">
        <f>Masters!N443</f>
        <v>0</v>
      </c>
    </row>
    <row r="440" spans="1:12" ht="15.5" x14ac:dyDescent="0.45">
      <c r="A440" s="84">
        <f>Masters!C444</f>
        <v>41409</v>
      </c>
      <c r="B440" s="85" t="str">
        <f>Masters!D444</f>
        <v>Historians</v>
      </c>
      <c r="C440" s="84" t="str">
        <f>Masters!F444</f>
        <v>Other professional occupations in social science</v>
      </c>
      <c r="D440" s="85" t="str">
        <f>Masters!E444</f>
        <v>IDM</v>
      </c>
      <c r="E440" s="84">
        <f>Masters!G444</f>
        <v>0</v>
      </c>
      <c r="F440" s="84">
        <f>Masters!H444</f>
        <v>0</v>
      </c>
      <c r="G440" s="84">
        <f>Masters!I444</f>
        <v>0</v>
      </c>
      <c r="H440" s="84">
        <f>Masters!J444</f>
        <v>0</v>
      </c>
      <c r="I440" s="84">
        <f>Masters!K444</f>
        <v>0</v>
      </c>
      <c r="J440" s="84">
        <f>Masters!L444</f>
        <v>0</v>
      </c>
      <c r="K440" s="84">
        <f>Masters!M444</f>
        <v>0</v>
      </c>
      <c r="L440" s="84">
        <f>Masters!N444</f>
        <v>0</v>
      </c>
    </row>
    <row r="441" spans="1:12" ht="15.5" x14ac:dyDescent="0.45">
      <c r="A441" s="84">
        <f>Masters!C445</f>
        <v>41409</v>
      </c>
      <c r="B441" s="85" t="str">
        <f>Masters!D445</f>
        <v>Linguists</v>
      </c>
      <c r="C441" s="84" t="str">
        <f>Masters!F445</f>
        <v>Other professional occupations in social science</v>
      </c>
      <c r="D441" s="85" t="str">
        <f>Masters!E445</f>
        <v>IDM</v>
      </c>
      <c r="E441" s="84">
        <f>Masters!G445</f>
        <v>0</v>
      </c>
      <c r="F441" s="84">
        <f>Masters!H445</f>
        <v>0</v>
      </c>
      <c r="G441" s="84">
        <f>Masters!I445</f>
        <v>0</v>
      </c>
      <c r="H441" s="84">
        <f>Masters!J445</f>
        <v>0</v>
      </c>
      <c r="I441" s="84">
        <f>Masters!K445</f>
        <v>0</v>
      </c>
      <c r="J441" s="84">
        <f>Masters!L445</f>
        <v>0</v>
      </c>
      <c r="K441" s="84">
        <f>Masters!M445</f>
        <v>0</v>
      </c>
      <c r="L441" s="84">
        <f>Masters!N445</f>
        <v>0</v>
      </c>
    </row>
    <row r="442" spans="1:12" ht="15.5" x14ac:dyDescent="0.45">
      <c r="A442" s="84">
        <f>Masters!C446</f>
        <v>41400</v>
      </c>
      <c r="B442" s="85" t="str">
        <f>Masters!D446</f>
        <v>Occupational/Industrial Hygienists</v>
      </c>
      <c r="C442" s="84" t="str">
        <f>Masters!F446</f>
        <v>Natural and applied science policy researchers, consultants and program officers</v>
      </c>
      <c r="D442" s="85" t="str">
        <f>Masters!E446</f>
        <v>IDM</v>
      </c>
      <c r="E442" s="84">
        <f>Masters!G446</f>
        <v>0</v>
      </c>
      <c r="F442" s="84">
        <f>Masters!H446</f>
        <v>0</v>
      </c>
      <c r="G442" s="84">
        <f>Masters!I446</f>
        <v>0</v>
      </c>
      <c r="H442" s="84">
        <f>Masters!J446</f>
        <v>0</v>
      </c>
      <c r="I442" s="84">
        <f>Masters!K446</f>
        <v>0</v>
      </c>
      <c r="J442" s="84">
        <f>Masters!L446</f>
        <v>0</v>
      </c>
      <c r="K442" s="84">
        <f>Masters!M446</f>
        <v>0</v>
      </c>
      <c r="L442" s="84">
        <f>Masters!N446</f>
        <v>0</v>
      </c>
    </row>
    <row r="443" spans="1:12" ht="15.5" x14ac:dyDescent="0.45">
      <c r="A443" s="84">
        <f>Masters!C447</f>
        <v>41409</v>
      </c>
      <c r="B443" s="85" t="str">
        <f>Masters!D447</f>
        <v>Other Social Science Professionals</v>
      </c>
      <c r="C443" s="84" t="str">
        <f>Masters!F447</f>
        <v>Other professional occupations in social science</v>
      </c>
      <c r="D443" s="85" t="str">
        <f>Masters!E447</f>
        <v>IDM</v>
      </c>
      <c r="E443" s="84">
        <f>Masters!G447</f>
        <v>0</v>
      </c>
      <c r="F443" s="84">
        <f>Masters!H447</f>
        <v>0</v>
      </c>
      <c r="G443" s="84">
        <f>Masters!I447</f>
        <v>0</v>
      </c>
      <c r="H443" s="84">
        <f>Masters!J447</f>
        <v>0</v>
      </c>
      <c r="I443" s="84">
        <f>Masters!K447</f>
        <v>0</v>
      </c>
      <c r="J443" s="84">
        <f>Masters!L447</f>
        <v>0</v>
      </c>
      <c r="K443" s="84">
        <f>Masters!M447</f>
        <v>0</v>
      </c>
      <c r="L443" s="84">
        <f>Masters!N447</f>
        <v>0</v>
      </c>
    </row>
    <row r="444" spans="1:12" ht="15.5" x14ac:dyDescent="0.45">
      <c r="A444" s="84">
        <f>Masters!C448</f>
        <v>41400</v>
      </c>
      <c r="B444" s="85" t="str">
        <f>Masters!D448</f>
        <v>Patent Agents</v>
      </c>
      <c r="C444" s="84" t="str">
        <f>Masters!F448</f>
        <v>Natural and applied science policy researchers, consultants and program officers</v>
      </c>
      <c r="D444" s="85" t="str">
        <f>Masters!E448</f>
        <v>IDM</v>
      </c>
      <c r="E444" s="84">
        <f>Masters!G448</f>
        <v>0</v>
      </c>
      <c r="F444" s="84">
        <f>Masters!H448</f>
        <v>0</v>
      </c>
      <c r="G444" s="84">
        <f>Masters!I448</f>
        <v>0</v>
      </c>
      <c r="H444" s="84">
        <f>Masters!J448</f>
        <v>0</v>
      </c>
      <c r="I444" s="84">
        <f>Masters!K448</f>
        <v>0</v>
      </c>
      <c r="J444" s="84">
        <f>Masters!L448</f>
        <v>0</v>
      </c>
      <c r="K444" s="84">
        <f>Masters!M448</f>
        <v>0</v>
      </c>
      <c r="L444" s="84">
        <f>Masters!N448</f>
        <v>0</v>
      </c>
    </row>
    <row r="445" spans="1:12" ht="15.5" x14ac:dyDescent="0.45">
      <c r="A445" s="84">
        <f>Masters!C449</f>
        <v>41409</v>
      </c>
      <c r="B445" s="85" t="str">
        <f>Masters!D449</f>
        <v>Political Scientists</v>
      </c>
      <c r="C445" s="84" t="str">
        <f>Masters!F449</f>
        <v>Other professional occupations in social science</v>
      </c>
      <c r="D445" s="85" t="str">
        <f>Masters!E449</f>
        <v>IDM</v>
      </c>
      <c r="E445" s="84">
        <f>Masters!G449</f>
        <v>0</v>
      </c>
      <c r="F445" s="84">
        <f>Masters!H449</f>
        <v>0</v>
      </c>
      <c r="G445" s="84">
        <f>Masters!I449</f>
        <v>0</v>
      </c>
      <c r="H445" s="84">
        <f>Masters!J449</f>
        <v>0</v>
      </c>
      <c r="I445" s="84">
        <f>Masters!K449</f>
        <v>0</v>
      </c>
      <c r="J445" s="84">
        <f>Masters!L449</f>
        <v>0</v>
      </c>
      <c r="K445" s="84">
        <f>Masters!M449</f>
        <v>0</v>
      </c>
      <c r="L445" s="84">
        <f>Masters!N449</f>
        <v>0</v>
      </c>
    </row>
    <row r="446" spans="1:12" ht="15.5" x14ac:dyDescent="0.45">
      <c r="A446" s="84">
        <f>Masters!C450</f>
        <v>41409</v>
      </c>
      <c r="B446" s="85" t="str">
        <f>Masters!D450</f>
        <v>Psychometricians and Psychometrists</v>
      </c>
      <c r="C446" s="84" t="str">
        <f>Masters!F450</f>
        <v>Other professional occupations in social science</v>
      </c>
      <c r="D446" s="85" t="str">
        <f>Masters!E450</f>
        <v>IDM</v>
      </c>
      <c r="E446" s="84">
        <f>Masters!G450</f>
        <v>0</v>
      </c>
      <c r="F446" s="84">
        <f>Masters!H450</f>
        <v>0</v>
      </c>
      <c r="G446" s="84">
        <f>Masters!I450</f>
        <v>0</v>
      </c>
      <c r="H446" s="84">
        <f>Masters!J450</f>
        <v>0</v>
      </c>
      <c r="I446" s="84">
        <f>Masters!K450</f>
        <v>0</v>
      </c>
      <c r="J446" s="84">
        <f>Masters!L450</f>
        <v>0</v>
      </c>
      <c r="K446" s="84">
        <f>Masters!M450</f>
        <v>0</v>
      </c>
      <c r="L446" s="84">
        <f>Masters!N450</f>
        <v>0</v>
      </c>
    </row>
    <row r="447" spans="1:12" ht="15.5" x14ac:dyDescent="0.45">
      <c r="A447" s="84">
        <f>Masters!C451</f>
        <v>41400</v>
      </c>
      <c r="B447" s="85" t="str">
        <f>Masters!D451</f>
        <v>Science Policy and Program Officers</v>
      </c>
      <c r="C447" s="84" t="str">
        <f>Masters!F451</f>
        <v>Natural and applied science policy researchers, consultants and program officers</v>
      </c>
      <c r="D447" s="85" t="str">
        <f>Masters!E451</f>
        <v>IDM</v>
      </c>
      <c r="E447" s="84">
        <f>Masters!G451</f>
        <v>0</v>
      </c>
      <c r="F447" s="84">
        <f>Masters!H451</f>
        <v>0</v>
      </c>
      <c r="G447" s="84">
        <f>Masters!I451</f>
        <v>0</v>
      </c>
      <c r="H447" s="84">
        <f>Masters!J451</f>
        <v>0</v>
      </c>
      <c r="I447" s="84">
        <f>Masters!K451</f>
        <v>0</v>
      </c>
      <c r="J447" s="84">
        <f>Masters!L451</f>
        <v>0</v>
      </c>
      <c r="K447" s="84">
        <f>Masters!M451</f>
        <v>0</v>
      </c>
      <c r="L447" s="84">
        <f>Masters!N451</f>
        <v>0</v>
      </c>
    </row>
    <row r="448" spans="1:12" ht="15.5" x14ac:dyDescent="0.45">
      <c r="A448" s="84">
        <f>Masters!C452</f>
        <v>41409</v>
      </c>
      <c r="B448" s="85" t="str">
        <f>Masters!D452</f>
        <v>Sociologists</v>
      </c>
      <c r="C448" s="84" t="str">
        <f>Masters!F452</f>
        <v>Other professional occupations in social science</v>
      </c>
      <c r="D448" s="85" t="str">
        <f>Masters!E452</f>
        <v>IDM</v>
      </c>
      <c r="E448" s="84">
        <f>Masters!G452</f>
        <v>0</v>
      </c>
      <c r="F448" s="84">
        <f>Masters!H452</f>
        <v>0</v>
      </c>
      <c r="G448" s="84">
        <f>Masters!I452</f>
        <v>0</v>
      </c>
      <c r="H448" s="84">
        <f>Masters!J452</f>
        <v>0</v>
      </c>
      <c r="I448" s="84">
        <f>Masters!K452</f>
        <v>0</v>
      </c>
      <c r="J448" s="84">
        <f>Masters!L452</f>
        <v>0</v>
      </c>
      <c r="K448" s="84">
        <f>Masters!M452</f>
        <v>0</v>
      </c>
      <c r="L448" s="84">
        <f>Masters!N452</f>
        <v>0</v>
      </c>
    </row>
    <row r="449" spans="1:12" ht="15.5" x14ac:dyDescent="0.45">
      <c r="A449" s="84">
        <f>Masters!C453</f>
        <v>21210</v>
      </c>
      <c r="B449" s="85" t="str">
        <f>Masters!D453</f>
        <v>Actuaries</v>
      </c>
      <c r="C449" s="84" t="str">
        <f>Masters!F453</f>
        <v>Mathematicians, statisticians and actuaries</v>
      </c>
      <c r="D449" s="85" t="str">
        <f>Masters!E453</f>
        <v>IMD</v>
      </c>
      <c r="E449" s="84">
        <f>Masters!G453</f>
        <v>0</v>
      </c>
      <c r="F449" s="84">
        <f>Masters!H453</f>
        <v>0</v>
      </c>
      <c r="G449" s="84">
        <f>Masters!I453</f>
        <v>0</v>
      </c>
      <c r="H449" s="84">
        <f>Masters!J453</f>
        <v>0</v>
      </c>
      <c r="I449" s="84">
        <f>Masters!K453</f>
        <v>0</v>
      </c>
      <c r="J449" s="84">
        <f>Masters!L453</f>
        <v>0</v>
      </c>
      <c r="K449" s="84">
        <f>Masters!M453</f>
        <v>0</v>
      </c>
      <c r="L449" s="84">
        <f>Masters!N453</f>
        <v>0</v>
      </c>
    </row>
    <row r="450" spans="1:12" ht="15.5" x14ac:dyDescent="0.45">
      <c r="A450" s="84">
        <f>Masters!C454</f>
        <v>31301</v>
      </c>
      <c r="B450" s="85" t="str">
        <f>Masters!D454</f>
        <v>Clinical Nurses</v>
      </c>
      <c r="C450" s="84" t="str">
        <f>Masters!F454</f>
        <v>Registered nurses and registered psychiatric nurses</v>
      </c>
      <c r="D450" s="85" t="str">
        <f>Masters!E454</f>
        <v>IMD</v>
      </c>
      <c r="E450" s="84">
        <f>Masters!G454</f>
        <v>0</v>
      </c>
      <c r="F450" s="84">
        <f>Masters!H454</f>
        <v>0</v>
      </c>
      <c r="G450" s="84">
        <f>Masters!I454</f>
        <v>0</v>
      </c>
      <c r="H450" s="84">
        <f>Masters!J454</f>
        <v>0</v>
      </c>
      <c r="I450" s="84">
        <f>Masters!K454</f>
        <v>0</v>
      </c>
      <c r="J450" s="84">
        <f>Masters!L454</f>
        <v>0</v>
      </c>
      <c r="K450" s="84">
        <f>Masters!M454</f>
        <v>0</v>
      </c>
      <c r="L450" s="84">
        <f>Masters!N454</f>
        <v>0</v>
      </c>
    </row>
    <row r="451" spans="1:12" ht="15.5" x14ac:dyDescent="0.45">
      <c r="A451" s="84">
        <f>Masters!C455</f>
        <v>21230</v>
      </c>
      <c r="B451" s="85" t="str">
        <f>Masters!D455</f>
        <v>Computer Programmers</v>
      </c>
      <c r="C451" s="84" t="str">
        <f>Masters!F455</f>
        <v>Computer systems developers and programmers</v>
      </c>
      <c r="D451" s="85" t="str">
        <f>Masters!E455</f>
        <v>IMD</v>
      </c>
      <c r="E451" s="84">
        <f>Masters!G455</f>
        <v>0</v>
      </c>
      <c r="F451" s="84">
        <f>Masters!H455</f>
        <v>0</v>
      </c>
      <c r="G451" s="84">
        <f>Masters!I455</f>
        <v>0</v>
      </c>
      <c r="H451" s="84">
        <f>Masters!J455</f>
        <v>0</v>
      </c>
      <c r="I451" s="84">
        <f>Masters!K455</f>
        <v>0</v>
      </c>
      <c r="J451" s="84">
        <f>Masters!L455</f>
        <v>0</v>
      </c>
      <c r="K451" s="84">
        <f>Masters!M455</f>
        <v>0</v>
      </c>
      <c r="L451" s="84">
        <f>Masters!N455</f>
        <v>0</v>
      </c>
    </row>
    <row r="452" spans="1:12" ht="15.5" x14ac:dyDescent="0.45">
      <c r="A452" s="84">
        <f>Masters!C456</f>
        <v>21223</v>
      </c>
      <c r="B452" s="85" t="str">
        <f>Masters!D456</f>
        <v>Data Administrators</v>
      </c>
      <c r="C452" s="84" t="str">
        <f>Masters!F456</f>
        <v>Database analysts and data administrators</v>
      </c>
      <c r="D452" s="85" t="str">
        <f>Masters!E456</f>
        <v>IMD</v>
      </c>
      <c r="E452" s="84">
        <f>Masters!G456</f>
        <v>0</v>
      </c>
      <c r="F452" s="84">
        <f>Masters!H456</f>
        <v>0</v>
      </c>
      <c r="G452" s="84">
        <f>Masters!I456</f>
        <v>0</v>
      </c>
      <c r="H452" s="84">
        <f>Masters!J456</f>
        <v>0</v>
      </c>
      <c r="I452" s="84">
        <f>Masters!K456</f>
        <v>0</v>
      </c>
      <c r="J452" s="84">
        <f>Masters!L456</f>
        <v>0</v>
      </c>
      <c r="K452" s="84">
        <f>Masters!M456</f>
        <v>0</v>
      </c>
      <c r="L452" s="84">
        <f>Masters!N456</f>
        <v>0</v>
      </c>
    </row>
    <row r="453" spans="1:12" ht="15.5" x14ac:dyDescent="0.45">
      <c r="A453" s="84">
        <f>Masters!C457</f>
        <v>21223</v>
      </c>
      <c r="B453" s="85" t="str">
        <f>Masters!D457</f>
        <v>Database Analysts</v>
      </c>
      <c r="C453" s="84" t="str">
        <f>Masters!F457</f>
        <v>Database analysts and data administrators</v>
      </c>
      <c r="D453" s="85" t="str">
        <f>Masters!E457</f>
        <v>IMD</v>
      </c>
      <c r="E453" s="84">
        <f>Masters!G457</f>
        <v>0</v>
      </c>
      <c r="F453" s="84">
        <f>Masters!H457</f>
        <v>0</v>
      </c>
      <c r="G453" s="84">
        <f>Masters!I457</f>
        <v>0</v>
      </c>
      <c r="H453" s="84">
        <f>Masters!J457</f>
        <v>0</v>
      </c>
      <c r="I453" s="84">
        <f>Masters!K457</f>
        <v>0</v>
      </c>
      <c r="J453" s="84">
        <f>Masters!L457</f>
        <v>0</v>
      </c>
      <c r="K453" s="84">
        <f>Masters!M457</f>
        <v>0</v>
      </c>
      <c r="L453" s="84">
        <f>Masters!N457</f>
        <v>0</v>
      </c>
    </row>
    <row r="454" spans="1:12" ht="15.5" x14ac:dyDescent="0.45">
      <c r="A454" s="84">
        <f>Masters!C458</f>
        <v>41401</v>
      </c>
      <c r="B454" s="85" t="str">
        <f>Masters!D458</f>
        <v>Economists and Economic Policy Researchers and Analysts</v>
      </c>
      <c r="C454" s="84" t="str">
        <f>Masters!F458</f>
        <v>Economists and economic policy researchers and analysts</v>
      </c>
      <c r="D454" s="85" t="str">
        <f>Masters!E458</f>
        <v>IMD</v>
      </c>
      <c r="E454" s="84">
        <f>Masters!G458</f>
        <v>0</v>
      </c>
      <c r="F454" s="84">
        <f>Masters!H458</f>
        <v>0</v>
      </c>
      <c r="G454" s="84">
        <f>Masters!I458</f>
        <v>0</v>
      </c>
      <c r="H454" s="84">
        <f>Masters!J458</f>
        <v>0</v>
      </c>
      <c r="I454" s="84">
        <f>Masters!K458</f>
        <v>0</v>
      </c>
      <c r="J454" s="84">
        <f>Masters!L458</f>
        <v>0</v>
      </c>
      <c r="K454" s="84">
        <f>Masters!M458</f>
        <v>0</v>
      </c>
      <c r="L454" s="84">
        <f>Masters!N458</f>
        <v>0</v>
      </c>
    </row>
    <row r="455" spans="1:12" ht="15.5" x14ac:dyDescent="0.45">
      <c r="A455" s="84">
        <f>Masters!C459</f>
        <v>41405</v>
      </c>
      <c r="B455" s="85" t="str">
        <f>Masters!D459</f>
        <v>Education Policy Researchers, Consultants and Program Officers</v>
      </c>
      <c r="C455" s="84" t="str">
        <f>Masters!F459</f>
        <v>Education policy researchers, consultants and program officers</v>
      </c>
      <c r="D455" s="85" t="str">
        <f>Masters!E459</f>
        <v>IMD</v>
      </c>
      <c r="E455" s="84">
        <f>Masters!G459</f>
        <v>0</v>
      </c>
      <c r="F455" s="84">
        <f>Masters!H459</f>
        <v>0</v>
      </c>
      <c r="G455" s="84">
        <f>Masters!I459</f>
        <v>0</v>
      </c>
      <c r="H455" s="84">
        <f>Masters!J459</f>
        <v>0</v>
      </c>
      <c r="I455" s="84">
        <f>Masters!K459</f>
        <v>0</v>
      </c>
      <c r="J455" s="84">
        <f>Masters!L459</f>
        <v>0</v>
      </c>
      <c r="K455" s="84">
        <f>Masters!M459</f>
        <v>0</v>
      </c>
      <c r="L455" s="84">
        <f>Masters!N459</f>
        <v>0</v>
      </c>
    </row>
    <row r="456" spans="1:12" ht="15.5" x14ac:dyDescent="0.45">
      <c r="A456" s="84">
        <f>Masters!C460</f>
        <v>53123</v>
      </c>
      <c r="B456" s="85" t="str">
        <f>Masters!D460</f>
        <v>Exhibit Designers</v>
      </c>
      <c r="C456" s="84" t="str">
        <f>Masters!F460</f>
        <v>Theatre, fashion, exhibit and other creative designers</v>
      </c>
      <c r="D456" s="85" t="str">
        <f>Masters!E460</f>
        <v>IMD</v>
      </c>
      <c r="E456" s="84">
        <f>Masters!G460</f>
        <v>0</v>
      </c>
      <c r="F456" s="84">
        <f>Masters!H460</f>
        <v>0</v>
      </c>
      <c r="G456" s="84">
        <f>Masters!I460</f>
        <v>0</v>
      </c>
      <c r="H456" s="84">
        <f>Masters!J460</f>
        <v>0</v>
      </c>
      <c r="I456" s="84">
        <f>Masters!K460</f>
        <v>0</v>
      </c>
      <c r="J456" s="84">
        <f>Masters!L460</f>
        <v>0</v>
      </c>
      <c r="K456" s="84">
        <f>Masters!M460</f>
        <v>0</v>
      </c>
      <c r="L456" s="84">
        <f>Masters!N460</f>
        <v>0</v>
      </c>
    </row>
    <row r="457" spans="1:12" ht="15.5" x14ac:dyDescent="0.45">
      <c r="A457" s="84">
        <f>Masters!C461</f>
        <v>53123</v>
      </c>
      <c r="B457" s="85" t="str">
        <f>Masters!D461</f>
        <v>Fashion Designers</v>
      </c>
      <c r="C457" s="84" t="str">
        <f>Masters!F461</f>
        <v>Theatre, fashion, exhibit and other creative designers</v>
      </c>
      <c r="D457" s="85" t="str">
        <f>Masters!E461</f>
        <v>IMD</v>
      </c>
      <c r="E457" s="84">
        <f>Masters!G461</f>
        <v>0</v>
      </c>
      <c r="F457" s="84">
        <f>Masters!H461</f>
        <v>0</v>
      </c>
      <c r="G457" s="84">
        <f>Masters!I461</f>
        <v>0</v>
      </c>
      <c r="H457" s="84">
        <f>Masters!J461</f>
        <v>0</v>
      </c>
      <c r="I457" s="84">
        <f>Masters!K461</f>
        <v>0</v>
      </c>
      <c r="J457" s="84">
        <f>Masters!L461</f>
        <v>0</v>
      </c>
      <c r="K457" s="84">
        <f>Masters!M461</f>
        <v>0</v>
      </c>
      <c r="L457" s="84">
        <f>Masters!N461</f>
        <v>0</v>
      </c>
    </row>
    <row r="458" spans="1:12" ht="15.5" x14ac:dyDescent="0.45">
      <c r="A458" s="84">
        <f>Masters!C462</f>
        <v>41404</v>
      </c>
      <c r="B458" s="85" t="str">
        <f>Masters!D462</f>
        <v>Health Policy Researchers, Consultants and Program Officers</v>
      </c>
      <c r="C458" s="84" t="str">
        <f>Masters!F462</f>
        <v>Health policy researchers, consultants and program officers</v>
      </c>
      <c r="D458" s="85" t="str">
        <f>Masters!E462</f>
        <v>IMD</v>
      </c>
      <c r="E458" s="84">
        <f>Masters!G462</f>
        <v>0</v>
      </c>
      <c r="F458" s="84">
        <f>Masters!H462</f>
        <v>0</v>
      </c>
      <c r="G458" s="84">
        <f>Masters!I462</f>
        <v>0</v>
      </c>
      <c r="H458" s="84">
        <f>Masters!J462</f>
        <v>0</v>
      </c>
      <c r="I458" s="84">
        <f>Masters!K462</f>
        <v>0</v>
      </c>
      <c r="J458" s="84">
        <f>Masters!L462</f>
        <v>0</v>
      </c>
      <c r="K458" s="84">
        <f>Masters!M462</f>
        <v>0</v>
      </c>
      <c r="L458" s="84">
        <f>Masters!N462</f>
        <v>0</v>
      </c>
    </row>
    <row r="459" spans="1:12" ht="15.5" x14ac:dyDescent="0.45">
      <c r="A459" s="84">
        <f>Masters!C463</f>
        <v>31120</v>
      </c>
      <c r="B459" s="85" t="str">
        <f>Masters!D463</f>
        <v>Industrial Pharmacists</v>
      </c>
      <c r="C459" s="84" t="str">
        <f>Masters!F463</f>
        <v>Pharmacists</v>
      </c>
      <c r="D459" s="85" t="str">
        <f>Masters!E463</f>
        <v>IMD</v>
      </c>
      <c r="E459" s="84">
        <f>Masters!G463</f>
        <v>0</v>
      </c>
      <c r="F459" s="84">
        <f>Masters!H463</f>
        <v>0</v>
      </c>
      <c r="G459" s="84">
        <f>Masters!I463</f>
        <v>0</v>
      </c>
      <c r="H459" s="84">
        <f>Masters!J463</f>
        <v>0</v>
      </c>
      <c r="I459" s="84">
        <f>Masters!K463</f>
        <v>0</v>
      </c>
      <c r="J459" s="84">
        <f>Masters!L463</f>
        <v>0</v>
      </c>
      <c r="K459" s="84">
        <f>Masters!M463</f>
        <v>0</v>
      </c>
      <c r="L459" s="84">
        <f>Masters!N463</f>
        <v>0</v>
      </c>
    </row>
    <row r="460" spans="1:12" ht="15.5" x14ac:dyDescent="0.45">
      <c r="A460" s="84">
        <f>Masters!C464</f>
        <v>21221</v>
      </c>
      <c r="B460" s="85" t="str">
        <f>Masters!D464</f>
        <v>Information Systems Business Analysts and Consultants</v>
      </c>
      <c r="C460" s="84" t="str">
        <f>Masters!F464</f>
        <v>Business systems specialists</v>
      </c>
      <c r="D460" s="85" t="str">
        <f>Masters!E464</f>
        <v>IMD</v>
      </c>
      <c r="E460" s="84">
        <f>Masters!G464</f>
        <v>0</v>
      </c>
      <c r="F460" s="84">
        <f>Masters!H464</f>
        <v>0</v>
      </c>
      <c r="G460" s="84">
        <f>Masters!I464</f>
        <v>0</v>
      </c>
      <c r="H460" s="84">
        <f>Masters!J464</f>
        <v>0</v>
      </c>
      <c r="I460" s="84">
        <f>Masters!K464</f>
        <v>0</v>
      </c>
      <c r="J460" s="84">
        <f>Masters!L464</f>
        <v>0</v>
      </c>
      <c r="K460" s="84">
        <f>Masters!M464</f>
        <v>0</v>
      </c>
      <c r="L460" s="84">
        <f>Masters!N464</f>
        <v>0</v>
      </c>
    </row>
    <row r="461" spans="1:12" ht="15.5" x14ac:dyDescent="0.45">
      <c r="A461" s="84">
        <f>Masters!C465</f>
        <v>21222</v>
      </c>
      <c r="B461" s="85" t="str">
        <f>Masters!D465</f>
        <v>Information Systems Quality Assurance Analysts</v>
      </c>
      <c r="C461" s="84" t="str">
        <f>Masters!F465</f>
        <v>Information systems specialists</v>
      </c>
      <c r="D461" s="85" t="str">
        <f>Masters!E465</f>
        <v>IMD</v>
      </c>
      <c r="E461" s="84">
        <f>Masters!G465</f>
        <v>0</v>
      </c>
      <c r="F461" s="84">
        <f>Masters!H465</f>
        <v>0</v>
      </c>
      <c r="G461" s="84">
        <f>Masters!I465</f>
        <v>0</v>
      </c>
      <c r="H461" s="84">
        <f>Masters!J465</f>
        <v>0</v>
      </c>
      <c r="I461" s="84">
        <f>Masters!K465</f>
        <v>0</v>
      </c>
      <c r="J461" s="84">
        <f>Masters!L465</f>
        <v>0</v>
      </c>
      <c r="K461" s="84">
        <f>Masters!M465</f>
        <v>0</v>
      </c>
      <c r="L461" s="84">
        <f>Masters!N465</f>
        <v>0</v>
      </c>
    </row>
    <row r="462" spans="1:12" ht="15.5" x14ac:dyDescent="0.45">
      <c r="A462" s="84">
        <f>Masters!C466</f>
        <v>21232</v>
      </c>
      <c r="B462" s="85" t="str">
        <f>Masters!D466</f>
        <v>Interactive Media Developers</v>
      </c>
      <c r="C462" s="84" t="str">
        <f>Masters!F466</f>
        <v>Software developers and programmers</v>
      </c>
      <c r="D462" s="85" t="str">
        <f>Masters!E466</f>
        <v>IMD</v>
      </c>
      <c r="E462" s="84">
        <f>Masters!G466</f>
        <v>0</v>
      </c>
      <c r="F462" s="84">
        <f>Masters!H466</f>
        <v>0</v>
      </c>
      <c r="G462" s="84">
        <f>Masters!I466</f>
        <v>0</v>
      </c>
      <c r="H462" s="84">
        <f>Masters!J466</f>
        <v>0</v>
      </c>
      <c r="I462" s="84">
        <f>Masters!K466</f>
        <v>0</v>
      </c>
      <c r="J462" s="84">
        <f>Masters!L466</f>
        <v>0</v>
      </c>
      <c r="K462" s="84">
        <f>Masters!M466</f>
        <v>0</v>
      </c>
      <c r="L462" s="84">
        <f>Masters!N466</f>
        <v>0</v>
      </c>
    </row>
    <row r="463" spans="1:12" ht="15.5" x14ac:dyDescent="0.45">
      <c r="A463" s="84">
        <f>Masters!C467</f>
        <v>21210</v>
      </c>
      <c r="B463" s="85" t="str">
        <f>Masters!D467</f>
        <v>Mathematicians</v>
      </c>
      <c r="C463" s="84" t="str">
        <f>Masters!F467</f>
        <v>Mathematicians, statisticians and actuaries</v>
      </c>
      <c r="D463" s="85" t="str">
        <f>Masters!E467</f>
        <v>IMD</v>
      </c>
      <c r="E463" s="84">
        <f>Masters!G467</f>
        <v>0</v>
      </c>
      <c r="F463" s="84">
        <f>Masters!H467</f>
        <v>0</v>
      </c>
      <c r="G463" s="84">
        <f>Masters!I467</f>
        <v>0</v>
      </c>
      <c r="H463" s="84">
        <f>Masters!J467</f>
        <v>0</v>
      </c>
      <c r="I463" s="84">
        <f>Masters!K467</f>
        <v>0</v>
      </c>
      <c r="J463" s="84">
        <f>Masters!L467</f>
        <v>0</v>
      </c>
      <c r="K463" s="84">
        <f>Masters!M467</f>
        <v>0</v>
      </c>
      <c r="L463" s="84">
        <f>Masters!N467</f>
        <v>0</v>
      </c>
    </row>
    <row r="464" spans="1:12" ht="15.5" x14ac:dyDescent="0.45">
      <c r="A464" s="84">
        <f>Masters!C468</f>
        <v>22220</v>
      </c>
      <c r="B464" s="85" t="str">
        <f>Masters!D468</f>
        <v>Network System and Data Communication Engineers</v>
      </c>
      <c r="C464" s="84" t="str">
        <f>Masters!F468</f>
        <v>Computer network and web technicians</v>
      </c>
      <c r="D464" s="85" t="str">
        <f>Masters!E468</f>
        <v>IMD</v>
      </c>
      <c r="E464" s="84">
        <f>Masters!G468</f>
        <v>0</v>
      </c>
      <c r="F464" s="84">
        <f>Masters!H468</f>
        <v>0</v>
      </c>
      <c r="G464" s="84">
        <f>Masters!I468</f>
        <v>0</v>
      </c>
      <c r="H464" s="84">
        <f>Masters!J468</f>
        <v>0</v>
      </c>
      <c r="I464" s="84">
        <f>Masters!K468</f>
        <v>0</v>
      </c>
      <c r="J464" s="84">
        <f>Masters!L468</f>
        <v>0</v>
      </c>
      <c r="K464" s="84">
        <f>Masters!M468</f>
        <v>0</v>
      </c>
      <c r="L464" s="84">
        <f>Masters!N468</f>
        <v>0</v>
      </c>
    </row>
    <row r="465" spans="1:12" ht="15.5" x14ac:dyDescent="0.45">
      <c r="A465" s="84">
        <f>Masters!C469</f>
        <v>21231</v>
      </c>
      <c r="B465" s="85" t="str">
        <f>Masters!D469</f>
        <v>Software Engineers</v>
      </c>
      <c r="C465" s="84" t="str">
        <f>Masters!F469</f>
        <v>Software engineers and designers</v>
      </c>
      <c r="D465" s="85" t="str">
        <f>Masters!E469</f>
        <v>IMD</v>
      </c>
      <c r="E465" s="84">
        <f>Masters!G469</f>
        <v>0</v>
      </c>
      <c r="F465" s="84">
        <f>Masters!H469</f>
        <v>0</v>
      </c>
      <c r="G465" s="84">
        <f>Masters!I469</f>
        <v>0</v>
      </c>
      <c r="H465" s="84">
        <f>Masters!J469</f>
        <v>0</v>
      </c>
      <c r="I465" s="84">
        <f>Masters!K469</f>
        <v>0</v>
      </c>
      <c r="J465" s="84">
        <f>Masters!L469</f>
        <v>0</v>
      </c>
      <c r="K465" s="84">
        <f>Masters!M469</f>
        <v>0</v>
      </c>
      <c r="L465" s="84">
        <f>Masters!N469</f>
        <v>0</v>
      </c>
    </row>
    <row r="466" spans="1:12" ht="15.5" x14ac:dyDescent="0.45">
      <c r="A466" s="84">
        <f>Masters!C470</f>
        <v>21210</v>
      </c>
      <c r="B466" s="85" t="str">
        <f>Masters!D470</f>
        <v>Statisticians</v>
      </c>
      <c r="C466" s="84" t="str">
        <f>Masters!F470</f>
        <v>Mathematicians, statisticians and actuaries</v>
      </c>
      <c r="D466" s="85" t="str">
        <f>Masters!E470</f>
        <v>IMD</v>
      </c>
      <c r="E466" s="84">
        <f>Masters!G470</f>
        <v>0</v>
      </c>
      <c r="F466" s="84">
        <f>Masters!H470</f>
        <v>0</v>
      </c>
      <c r="G466" s="84">
        <f>Masters!I470</f>
        <v>0</v>
      </c>
      <c r="H466" s="84">
        <f>Masters!J470</f>
        <v>0</v>
      </c>
      <c r="I466" s="84">
        <f>Masters!K470</f>
        <v>0</v>
      </c>
      <c r="J466" s="84">
        <f>Masters!L470</f>
        <v>0</v>
      </c>
      <c r="K466" s="84">
        <f>Masters!M470</f>
        <v>0</v>
      </c>
      <c r="L466" s="84">
        <f>Masters!N470</f>
        <v>0</v>
      </c>
    </row>
    <row r="467" spans="1:12" ht="15.5" x14ac:dyDescent="0.45">
      <c r="A467" s="84">
        <f>Masters!C471</f>
        <v>53123</v>
      </c>
      <c r="B467" s="85" t="str">
        <f>Masters!D471</f>
        <v>Theatre Designers</v>
      </c>
      <c r="C467" s="84" t="str">
        <f>Masters!F471</f>
        <v>Theatre, fashion, exhibit and other creative designers</v>
      </c>
      <c r="D467" s="85" t="str">
        <f>Masters!E471</f>
        <v>IMD</v>
      </c>
      <c r="E467" s="84">
        <f>Masters!G471</f>
        <v>0</v>
      </c>
      <c r="F467" s="84">
        <f>Masters!H471</f>
        <v>0</v>
      </c>
      <c r="G467" s="84">
        <f>Masters!I471</f>
        <v>0</v>
      </c>
      <c r="H467" s="84">
        <f>Masters!J471</f>
        <v>0</v>
      </c>
      <c r="I467" s="84">
        <f>Masters!K471</f>
        <v>0</v>
      </c>
      <c r="J467" s="84">
        <f>Masters!L471</f>
        <v>0</v>
      </c>
      <c r="K467" s="84">
        <f>Masters!M471</f>
        <v>0</v>
      </c>
      <c r="L467" s="84">
        <f>Masters!N471</f>
        <v>0</v>
      </c>
    </row>
    <row r="468" spans="1:12" ht="15.5" x14ac:dyDescent="0.45">
      <c r="A468" s="84">
        <f>Masters!C472</f>
        <v>21233</v>
      </c>
      <c r="B468" s="85" t="str">
        <f>Masters!D472</f>
        <v>Web Designers and Developers</v>
      </c>
      <c r="C468" s="84" t="str">
        <f>Masters!F472</f>
        <v>Web designers</v>
      </c>
      <c r="D468" s="85" t="str">
        <f>Masters!E472</f>
        <v>IMD</v>
      </c>
      <c r="E468" s="84">
        <f>Masters!G472</f>
        <v>0</v>
      </c>
      <c r="F468" s="84">
        <f>Masters!H472</f>
        <v>0</v>
      </c>
      <c r="G468" s="84">
        <f>Masters!I472</f>
        <v>0</v>
      </c>
      <c r="H468" s="84">
        <f>Masters!J472</f>
        <v>0</v>
      </c>
      <c r="I468" s="84">
        <f>Masters!K472</f>
        <v>0</v>
      </c>
      <c r="J468" s="84">
        <f>Masters!L472</f>
        <v>0</v>
      </c>
      <c r="K468" s="84">
        <f>Masters!M472</f>
        <v>0</v>
      </c>
      <c r="L468" s="84">
        <f>Masters!N472</f>
        <v>0</v>
      </c>
    </row>
    <row r="469" spans="1:12" ht="15.5" x14ac:dyDescent="0.45">
      <c r="A469" s="84">
        <f>Masters!C473</f>
        <v>22300</v>
      </c>
      <c r="B469" s="85" t="str">
        <f>Masters!D473</f>
        <v>Civil Engineering Technologists</v>
      </c>
      <c r="C469" s="84" t="str">
        <f>Masters!F473</f>
        <v>Civil engineering technologists and technicians</v>
      </c>
      <c r="D469" s="85" t="str">
        <f>Masters!E473</f>
        <v>IMd</v>
      </c>
      <c r="E469" s="84">
        <f>Masters!G473</f>
        <v>0</v>
      </c>
      <c r="F469" s="84">
        <f>Masters!H473</f>
        <v>0</v>
      </c>
      <c r="G469" s="84">
        <f>Masters!I473</f>
        <v>0</v>
      </c>
      <c r="H469" s="84">
        <f>Masters!J473</f>
        <v>0</v>
      </c>
      <c r="I469" s="84">
        <f>Masters!K473</f>
        <v>0</v>
      </c>
      <c r="J469" s="84">
        <f>Masters!L473</f>
        <v>0</v>
      </c>
      <c r="K469" s="84">
        <f>Masters!M473</f>
        <v>0</v>
      </c>
      <c r="L469" s="84">
        <f>Masters!N473</f>
        <v>0</v>
      </c>
    </row>
    <row r="470" spans="1:12" ht="15.5" x14ac:dyDescent="0.45">
      <c r="A470" s="84">
        <f>Masters!C474</f>
        <v>51121</v>
      </c>
      <c r="B470" s="85" t="str">
        <f>Masters!D474</f>
        <v>Composers</v>
      </c>
      <c r="C470" s="84" t="str">
        <f>Masters!F474</f>
        <v>Conductors, composers and arrangers</v>
      </c>
      <c r="D470" s="85" t="str">
        <f>Masters!E474</f>
        <v>IMd</v>
      </c>
      <c r="E470" s="84">
        <f>Masters!G474</f>
        <v>0</v>
      </c>
      <c r="F470" s="84">
        <f>Masters!H474</f>
        <v>0</v>
      </c>
      <c r="G470" s="84">
        <f>Masters!I474</f>
        <v>0</v>
      </c>
      <c r="H470" s="84">
        <f>Masters!J474</f>
        <v>0</v>
      </c>
      <c r="I470" s="84">
        <f>Masters!K474</f>
        <v>0</v>
      </c>
      <c r="J470" s="84">
        <f>Masters!L474</f>
        <v>0</v>
      </c>
      <c r="K470" s="84">
        <f>Masters!M474</f>
        <v>0</v>
      </c>
      <c r="L470" s="84">
        <f>Masters!N474</f>
        <v>0</v>
      </c>
    </row>
    <row r="471" spans="1:12" ht="15.5" x14ac:dyDescent="0.45">
      <c r="A471" s="84">
        <f>Masters!C475</f>
        <v>51111</v>
      </c>
      <c r="B471" s="85" t="str">
        <f>Masters!D475</f>
        <v>Copywriters</v>
      </c>
      <c r="C471" s="84" t="str">
        <f>Masters!F475</f>
        <v>Authors and writers (except technical)</v>
      </c>
      <c r="D471" s="85" t="str">
        <f>Masters!E475</f>
        <v>IMd</v>
      </c>
      <c r="E471" s="84">
        <f>Masters!G475</f>
        <v>0</v>
      </c>
      <c r="F471" s="84">
        <f>Masters!H475</f>
        <v>0</v>
      </c>
      <c r="G471" s="84">
        <f>Masters!I475</f>
        <v>0</v>
      </c>
      <c r="H471" s="84">
        <f>Masters!J475</f>
        <v>0</v>
      </c>
      <c r="I471" s="84">
        <f>Masters!K475</f>
        <v>0</v>
      </c>
      <c r="J471" s="84">
        <f>Masters!L475</f>
        <v>0</v>
      </c>
      <c r="K471" s="84">
        <f>Masters!M475</f>
        <v>0</v>
      </c>
      <c r="L471" s="84">
        <f>Masters!N475</f>
        <v>0</v>
      </c>
    </row>
    <row r="472" spans="1:12" ht="15.5" x14ac:dyDescent="0.45">
      <c r="A472" s="84">
        <f>Masters!C476</f>
        <v>51111</v>
      </c>
      <c r="B472" s="85" t="str">
        <f>Masters!D476</f>
        <v>Creative Writers</v>
      </c>
      <c r="C472" s="84" t="str">
        <f>Masters!F476</f>
        <v>Authors and writers (except technical)</v>
      </c>
      <c r="D472" s="85" t="str">
        <f>Masters!E476</f>
        <v>IMd</v>
      </c>
      <c r="E472" s="84">
        <f>Masters!G476</f>
        <v>0</v>
      </c>
      <c r="F472" s="84">
        <f>Masters!H476</f>
        <v>0</v>
      </c>
      <c r="G472" s="84">
        <f>Masters!I476</f>
        <v>0</v>
      </c>
      <c r="H472" s="84">
        <f>Masters!J476</f>
        <v>0</v>
      </c>
      <c r="I472" s="84">
        <f>Masters!K476</f>
        <v>0</v>
      </c>
      <c r="J472" s="84">
        <f>Masters!L476</f>
        <v>0</v>
      </c>
      <c r="K472" s="84">
        <f>Masters!M476</f>
        <v>0</v>
      </c>
      <c r="L472" s="84">
        <f>Masters!N476</f>
        <v>0</v>
      </c>
    </row>
    <row r="473" spans="1:12" ht="15.5" x14ac:dyDescent="0.45">
      <c r="A473" s="84">
        <f>Masters!C477</f>
        <v>22302</v>
      </c>
      <c r="B473" s="85" t="str">
        <f>Masters!D477</f>
        <v>Industrial Engineering and Manufacturing Technologists</v>
      </c>
      <c r="C473" s="84" t="str">
        <f>Masters!F477</f>
        <v>Industrial engineering and manufacturing technologists and technicians</v>
      </c>
      <c r="D473" s="85" t="str">
        <f>Masters!E477</f>
        <v>IMd</v>
      </c>
      <c r="E473" s="84">
        <f>Masters!G477</f>
        <v>0</v>
      </c>
      <c r="F473" s="84">
        <f>Masters!H477</f>
        <v>0</v>
      </c>
      <c r="G473" s="84">
        <f>Masters!I477</f>
        <v>0</v>
      </c>
      <c r="H473" s="84">
        <f>Masters!J477</f>
        <v>0</v>
      </c>
      <c r="I473" s="84">
        <f>Masters!K477</f>
        <v>0</v>
      </c>
      <c r="J473" s="84">
        <f>Masters!L477</f>
        <v>0</v>
      </c>
      <c r="K473" s="84">
        <f>Masters!M477</f>
        <v>0</v>
      </c>
      <c r="L473" s="84">
        <f>Masters!N477</f>
        <v>0</v>
      </c>
    </row>
    <row r="474" spans="1:12" ht="15.5" x14ac:dyDescent="0.45">
      <c r="A474" s="84">
        <f>Masters!C478</f>
        <v>80022</v>
      </c>
      <c r="B474" s="85" t="str">
        <f>Masters!D478</f>
        <v>Aquaculture Operators and Managers</v>
      </c>
      <c r="C474" s="84" t="str">
        <f>Masters!F478</f>
        <v>Managers in aquaculture</v>
      </c>
      <c r="D474" s="85" t="str">
        <f>Masters!E478</f>
        <v>DMO</v>
      </c>
      <c r="E474" s="84">
        <f>Masters!G478</f>
        <v>0</v>
      </c>
      <c r="F474" s="84">
        <f>Masters!H478</f>
        <v>0</v>
      </c>
      <c r="G474" s="84">
        <f>Masters!I478</f>
        <v>0</v>
      </c>
      <c r="H474" s="84">
        <f>Masters!J478</f>
        <v>0</v>
      </c>
      <c r="I474" s="84">
        <f>Masters!K478</f>
        <v>0</v>
      </c>
      <c r="J474" s="84">
        <f>Masters!L478</f>
        <v>0</v>
      </c>
      <c r="K474" s="84">
        <f>Masters!M478</f>
        <v>0</v>
      </c>
      <c r="L474" s="84">
        <f>Masters!N478</f>
        <v>0</v>
      </c>
    </row>
    <row r="475" spans="1:12" ht="15.5" x14ac:dyDescent="0.45">
      <c r="A475" s="84">
        <f>Masters!C479</f>
        <v>53124</v>
      </c>
      <c r="B475" s="85" t="str">
        <f>Masters!D479</f>
        <v>Craft Instructors</v>
      </c>
      <c r="C475" s="84" t="str">
        <f>Masters!F479</f>
        <v>Artisans and craftspersons</v>
      </c>
      <c r="D475" s="85" t="str">
        <f>Masters!E479</f>
        <v>DMO</v>
      </c>
      <c r="E475" s="84">
        <f>Masters!G479</f>
        <v>0</v>
      </c>
      <c r="F475" s="84">
        <f>Masters!H479</f>
        <v>0</v>
      </c>
      <c r="G475" s="84">
        <f>Masters!I479</f>
        <v>0</v>
      </c>
      <c r="H475" s="84">
        <f>Masters!J479</f>
        <v>0</v>
      </c>
      <c r="I475" s="84">
        <f>Masters!K479</f>
        <v>0</v>
      </c>
      <c r="J475" s="84">
        <f>Masters!L479</f>
        <v>0</v>
      </c>
      <c r="K475" s="84">
        <f>Masters!M479</f>
        <v>0</v>
      </c>
      <c r="L475" s="84">
        <f>Masters!N479</f>
        <v>0</v>
      </c>
    </row>
    <row r="476" spans="1:12" ht="15.5" x14ac:dyDescent="0.45">
      <c r="A476" s="84">
        <f>Masters!C480</f>
        <v>80020</v>
      </c>
      <c r="B476" s="85" t="str">
        <f>Masters!D480</f>
        <v>Farmers and Farm Managers</v>
      </c>
      <c r="C476" s="84" t="str">
        <f>Masters!F480</f>
        <v>Managers in agriculture</v>
      </c>
      <c r="D476" s="85" t="str">
        <f>Masters!E480</f>
        <v>DMO</v>
      </c>
      <c r="E476" s="84">
        <f>Masters!G480</f>
        <v>0</v>
      </c>
      <c r="F476" s="84">
        <f>Masters!H480</f>
        <v>0</v>
      </c>
      <c r="G476" s="84">
        <f>Masters!I480</f>
        <v>0</v>
      </c>
      <c r="H476" s="84">
        <f>Masters!J480</f>
        <v>0</v>
      </c>
      <c r="I476" s="84">
        <f>Masters!K480</f>
        <v>0</v>
      </c>
      <c r="J476" s="84">
        <f>Masters!L480</f>
        <v>0</v>
      </c>
      <c r="K476" s="84">
        <f>Masters!M480</f>
        <v>0</v>
      </c>
      <c r="L476" s="84">
        <f>Masters!N480</f>
        <v>0</v>
      </c>
    </row>
    <row r="477" spans="1:12" ht="15.5" x14ac:dyDescent="0.45">
      <c r="A477" s="84">
        <f>Masters!C481</f>
        <v>52119</v>
      </c>
      <c r="B477" s="85" t="str">
        <f>Masters!D481</f>
        <v>Property Masters</v>
      </c>
      <c r="C477" s="84" t="str">
        <f>Masters!F481</f>
        <v>Other technical and coordinating occupations in motion pictures, broadcasting and the performing arts</v>
      </c>
      <c r="D477" s="85" t="str">
        <f>Masters!E481</f>
        <v>DMO</v>
      </c>
      <c r="E477" s="84">
        <f>Masters!G481</f>
        <v>0</v>
      </c>
      <c r="F477" s="84">
        <f>Masters!H481</f>
        <v>0</v>
      </c>
      <c r="G477" s="84">
        <f>Masters!I481</f>
        <v>0</v>
      </c>
      <c r="H477" s="84">
        <f>Masters!J481</f>
        <v>0</v>
      </c>
      <c r="I477" s="84">
        <f>Masters!K481</f>
        <v>0</v>
      </c>
      <c r="J477" s="84">
        <f>Masters!L481</f>
        <v>0</v>
      </c>
      <c r="K477" s="84">
        <f>Masters!M481</f>
        <v>0</v>
      </c>
      <c r="L477" s="84">
        <f>Masters!N481</f>
        <v>0</v>
      </c>
    </row>
    <row r="478" spans="1:12" ht="15.5" x14ac:dyDescent="0.45">
      <c r="A478" s="84">
        <f>Masters!C482</f>
        <v>52119</v>
      </c>
      <c r="B478" s="85" t="str">
        <f>Masters!D482</f>
        <v>Settings Shop Foremen/women</v>
      </c>
      <c r="C478" s="84" t="str">
        <f>Masters!F482</f>
        <v>Other technical and coordinating occupations in motion pictures, broadcasting and the performing arts</v>
      </c>
      <c r="D478" s="85" t="str">
        <f>Masters!E482</f>
        <v>DMO</v>
      </c>
      <c r="E478" s="84">
        <f>Masters!G482</f>
        <v>0</v>
      </c>
      <c r="F478" s="84">
        <f>Masters!H482</f>
        <v>0</v>
      </c>
      <c r="G478" s="84">
        <f>Masters!I482</f>
        <v>0</v>
      </c>
      <c r="H478" s="84">
        <f>Masters!J482</f>
        <v>0</v>
      </c>
      <c r="I478" s="84">
        <f>Masters!K482</f>
        <v>0</v>
      </c>
      <c r="J478" s="84">
        <f>Masters!L482</f>
        <v>0</v>
      </c>
      <c r="K478" s="84">
        <f>Masters!M482</f>
        <v>0</v>
      </c>
      <c r="L478" s="84">
        <f>Masters!N482</f>
        <v>0</v>
      </c>
    </row>
    <row r="479" spans="1:12" ht="15.5" x14ac:dyDescent="0.45">
      <c r="A479" s="84">
        <f>Masters!C483</f>
        <v>52119</v>
      </c>
      <c r="B479" s="85" t="str">
        <f>Masters!D483</f>
        <v>Costumiers</v>
      </c>
      <c r="C479" s="84" t="str">
        <f>Masters!F483</f>
        <v>Other technical and coordinating occupations in motion pictures, broadcasting and the performing arts</v>
      </c>
      <c r="D479" s="85" t="str">
        <f>Masters!E483</f>
        <v>DMo</v>
      </c>
      <c r="E479" s="84">
        <f>Masters!G483</f>
        <v>0</v>
      </c>
      <c r="F479" s="84">
        <f>Masters!H483</f>
        <v>0</v>
      </c>
      <c r="G479" s="84">
        <f>Masters!I483</f>
        <v>0</v>
      </c>
      <c r="H479" s="84">
        <f>Masters!J483</f>
        <v>0</v>
      </c>
      <c r="I479" s="84">
        <f>Masters!K483</f>
        <v>0</v>
      </c>
      <c r="J479" s="84">
        <f>Masters!L483</f>
        <v>0</v>
      </c>
      <c r="K479" s="84">
        <f>Masters!M483</f>
        <v>0</v>
      </c>
      <c r="L479" s="84">
        <f>Masters!N483</f>
        <v>0</v>
      </c>
    </row>
    <row r="480" spans="1:12" ht="15.5" x14ac:dyDescent="0.45">
      <c r="A480" s="84">
        <f>Masters!C484</f>
        <v>60020</v>
      </c>
      <c r="B480" s="85" t="str">
        <f>Masters!D484</f>
        <v>Floor Managers</v>
      </c>
      <c r="C480" s="84" t="str">
        <f>Masters!F484</f>
        <v>Retail and wholesale trade managers</v>
      </c>
      <c r="D480" s="85" t="str">
        <f>Masters!E484</f>
        <v>DMo</v>
      </c>
      <c r="E480" s="84">
        <f>Masters!G484</f>
        <v>0</v>
      </c>
      <c r="F480" s="84">
        <f>Masters!H484</f>
        <v>0</v>
      </c>
      <c r="G480" s="84">
        <f>Masters!I484</f>
        <v>0</v>
      </c>
      <c r="H480" s="84">
        <f>Masters!J484</f>
        <v>0</v>
      </c>
      <c r="I480" s="84">
        <f>Masters!K484</f>
        <v>0</v>
      </c>
      <c r="J480" s="84">
        <f>Masters!L484</f>
        <v>0</v>
      </c>
      <c r="K480" s="84">
        <f>Masters!M484</f>
        <v>0</v>
      </c>
      <c r="L480" s="84">
        <f>Masters!N484</f>
        <v>0</v>
      </c>
    </row>
    <row r="481" spans="1:12" ht="15.5" x14ac:dyDescent="0.45">
      <c r="A481" s="84">
        <f>Masters!C485</f>
        <v>52119</v>
      </c>
      <c r="B481" s="85" t="str">
        <f>Masters!D485</f>
        <v>Key Grips</v>
      </c>
      <c r="C481" s="84" t="str">
        <f>Masters!F485</f>
        <v>Other technical and coordinating occupations in motion pictures, broadcasting and the performing arts</v>
      </c>
      <c r="D481" s="85" t="str">
        <f>Masters!E485</f>
        <v>DMo</v>
      </c>
      <c r="E481" s="84">
        <f>Masters!G485</f>
        <v>0</v>
      </c>
      <c r="F481" s="84">
        <f>Masters!H485</f>
        <v>0</v>
      </c>
      <c r="G481" s="84">
        <f>Masters!I485</f>
        <v>0</v>
      </c>
      <c r="H481" s="84">
        <f>Masters!J485</f>
        <v>0</v>
      </c>
      <c r="I481" s="84">
        <f>Masters!K485</f>
        <v>0</v>
      </c>
      <c r="J481" s="84">
        <f>Masters!L485</f>
        <v>0</v>
      </c>
      <c r="K481" s="84">
        <f>Masters!M485</f>
        <v>0</v>
      </c>
      <c r="L481" s="84">
        <f>Masters!N485</f>
        <v>0</v>
      </c>
    </row>
    <row r="482" spans="1:12" ht="15.5" x14ac:dyDescent="0.45">
      <c r="A482" s="84">
        <f>Masters!C486</f>
        <v>53122</v>
      </c>
      <c r="B482" s="85" t="str">
        <f>Masters!D486</f>
        <v>Art Instructors and Teachers</v>
      </c>
      <c r="C482" s="84" t="str">
        <f>Masters!F486</f>
        <v>Painters, sculptors and other visual artists</v>
      </c>
      <c r="D482" s="85" t="str">
        <f>Masters!E486</f>
        <v>DOM</v>
      </c>
      <c r="E482" s="84">
        <f>Masters!G486</f>
        <v>0</v>
      </c>
      <c r="F482" s="84">
        <f>Masters!H486</f>
        <v>0</v>
      </c>
      <c r="G482" s="84">
        <f>Masters!I486</f>
        <v>0</v>
      </c>
      <c r="H482" s="84">
        <f>Masters!J486</f>
        <v>0</v>
      </c>
      <c r="I482" s="84">
        <f>Masters!K486</f>
        <v>0</v>
      </c>
      <c r="J482" s="84">
        <f>Masters!L486</f>
        <v>0</v>
      </c>
      <c r="K482" s="84">
        <f>Masters!M486</f>
        <v>0</v>
      </c>
      <c r="L482" s="84">
        <f>Masters!N486</f>
        <v>0</v>
      </c>
    </row>
    <row r="483" spans="1:12" ht="15.5" x14ac:dyDescent="0.45">
      <c r="A483" s="84">
        <f>Masters!C487</f>
        <v>51120</v>
      </c>
      <c r="B483" s="85" t="str">
        <f>Masters!D487</f>
        <v>Film Editors</v>
      </c>
      <c r="C483" s="84" t="str">
        <f>Masters!F487</f>
        <v>Producers, directors, choreographers and related occupations</v>
      </c>
      <c r="D483" s="85" t="str">
        <f>Masters!E487</f>
        <v>DOM</v>
      </c>
      <c r="E483" s="84">
        <f>Masters!G487</f>
        <v>0</v>
      </c>
      <c r="F483" s="84">
        <f>Masters!H487</f>
        <v>0</v>
      </c>
      <c r="G483" s="84">
        <f>Masters!I487</f>
        <v>0</v>
      </c>
      <c r="H483" s="84">
        <f>Masters!J487</f>
        <v>0</v>
      </c>
      <c r="I483" s="84">
        <f>Masters!K487</f>
        <v>0</v>
      </c>
      <c r="J483" s="84">
        <f>Masters!L487</f>
        <v>0</v>
      </c>
      <c r="K483" s="84">
        <f>Masters!M487</f>
        <v>0</v>
      </c>
      <c r="L483" s="84">
        <f>Masters!N487</f>
        <v>0</v>
      </c>
    </row>
    <row r="484" spans="1:12" ht="15.5" x14ac:dyDescent="0.45">
      <c r="A484" s="84">
        <f>Masters!C488</f>
        <v>82031</v>
      </c>
      <c r="B484" s="85" t="str">
        <f>Masters!D488</f>
        <v>Landscaping and Grounds Maintenance Contractors and Managers</v>
      </c>
      <c r="C484" s="84" t="str">
        <f>Masters!F488</f>
        <v>Contractors and supervisors, landscaping, grounds maintenance and horticulture services</v>
      </c>
      <c r="D484" s="85" t="str">
        <f>Masters!E488</f>
        <v>DOM</v>
      </c>
      <c r="E484" s="84">
        <f>Masters!G488</f>
        <v>0</v>
      </c>
      <c r="F484" s="84">
        <f>Masters!H488</f>
        <v>0</v>
      </c>
      <c r="G484" s="84">
        <f>Masters!I488</f>
        <v>0</v>
      </c>
      <c r="H484" s="84">
        <f>Masters!J488</f>
        <v>0</v>
      </c>
      <c r="I484" s="84">
        <f>Masters!K488</f>
        <v>0</v>
      </c>
      <c r="J484" s="84">
        <f>Masters!L488</f>
        <v>0</v>
      </c>
      <c r="K484" s="84">
        <f>Masters!M488</f>
        <v>0</v>
      </c>
      <c r="L484" s="84">
        <f>Masters!N488</f>
        <v>0</v>
      </c>
    </row>
    <row r="485" spans="1:12" ht="15.5" x14ac:dyDescent="0.45">
      <c r="A485" s="84">
        <f>Masters!C489</f>
        <v>70011</v>
      </c>
      <c r="B485" s="85" t="str">
        <f>Masters!D489</f>
        <v>Residential Home Builders and Renovators</v>
      </c>
      <c r="C485" s="84" t="str">
        <f>Masters!F489</f>
        <v>Home building and renovation managers</v>
      </c>
      <c r="D485" s="85" t="str">
        <f>Masters!E489</f>
        <v>DOM</v>
      </c>
      <c r="E485" s="84">
        <f>Masters!G489</f>
        <v>0</v>
      </c>
      <c r="F485" s="84">
        <f>Masters!H489</f>
        <v>0</v>
      </c>
      <c r="G485" s="84">
        <f>Masters!I489</f>
        <v>0</v>
      </c>
      <c r="H485" s="84">
        <f>Masters!J489</f>
        <v>0</v>
      </c>
      <c r="I485" s="84">
        <f>Masters!K489</f>
        <v>0</v>
      </c>
      <c r="J485" s="84">
        <f>Masters!L489</f>
        <v>0</v>
      </c>
      <c r="K485" s="84">
        <f>Masters!M489</f>
        <v>0</v>
      </c>
      <c r="L485" s="84">
        <f>Masters!N489</f>
        <v>0</v>
      </c>
    </row>
    <row r="486" spans="1:12" ht="15.5" x14ac:dyDescent="0.45">
      <c r="A486" s="84">
        <f>Masters!C490</f>
        <v>62200</v>
      </c>
      <c r="B486" s="85" t="str">
        <f>Masters!D490</f>
        <v>Chefs and Specialist Chefs</v>
      </c>
      <c r="C486" s="84" t="str">
        <f>Masters!F490</f>
        <v>Chefs</v>
      </c>
      <c r="D486" s="85" t="str">
        <f>Masters!E490</f>
        <v>MDO</v>
      </c>
      <c r="E486" s="84">
        <f>Masters!G490</f>
        <v>0</v>
      </c>
      <c r="F486" s="84">
        <f>Masters!H490</f>
        <v>0</v>
      </c>
      <c r="G486" s="84">
        <f>Masters!I490</f>
        <v>0</v>
      </c>
      <c r="H486" s="84">
        <f>Masters!J490</f>
        <v>0</v>
      </c>
      <c r="I486" s="84">
        <f>Masters!K490</f>
        <v>0</v>
      </c>
      <c r="J486" s="84">
        <f>Masters!L490</f>
        <v>0</v>
      </c>
      <c r="K486" s="84">
        <f>Masters!M490</f>
        <v>0</v>
      </c>
      <c r="L486" s="84">
        <f>Masters!N490</f>
        <v>0</v>
      </c>
    </row>
    <row r="487" spans="1:12" ht="15.5" x14ac:dyDescent="0.45">
      <c r="A487" s="84">
        <f>Masters!C491</f>
        <v>43203</v>
      </c>
      <c r="B487" s="85" t="str">
        <f>Masters!D491</f>
        <v>Customs Officers and Inspectors</v>
      </c>
      <c r="C487" s="84" t="str">
        <f>Masters!F491</f>
        <v>Border services, customs, and immigration officers</v>
      </c>
      <c r="D487" s="85" t="str">
        <f>Masters!E491</f>
        <v>MDO</v>
      </c>
      <c r="E487" s="84">
        <f>Masters!G491</f>
        <v>0</v>
      </c>
      <c r="F487" s="84">
        <f>Masters!H491</f>
        <v>0</v>
      </c>
      <c r="G487" s="84">
        <f>Masters!I491</f>
        <v>0</v>
      </c>
      <c r="H487" s="84">
        <f>Masters!J491</f>
        <v>0</v>
      </c>
      <c r="I487" s="84">
        <f>Masters!K491</f>
        <v>0</v>
      </c>
      <c r="J487" s="84">
        <f>Masters!L491</f>
        <v>0</v>
      </c>
      <c r="K487" s="84">
        <f>Masters!M491</f>
        <v>0</v>
      </c>
      <c r="L487" s="84">
        <f>Masters!N491</f>
        <v>0</v>
      </c>
    </row>
    <row r="488" spans="1:12" ht="15.5" x14ac:dyDescent="0.45">
      <c r="A488" s="84">
        <f>Masters!C492</f>
        <v>62200</v>
      </c>
      <c r="B488" s="85" t="str">
        <f>Masters!D492</f>
        <v>Sous-Chefs</v>
      </c>
      <c r="C488" s="84" t="str">
        <f>Masters!F492</f>
        <v>Chefs</v>
      </c>
      <c r="D488" s="85" t="str">
        <f>Masters!E492</f>
        <v>MDO</v>
      </c>
      <c r="E488" s="84">
        <f>Masters!G492</f>
        <v>0</v>
      </c>
      <c r="F488" s="84">
        <f>Masters!H492</f>
        <v>0</v>
      </c>
      <c r="G488" s="84">
        <f>Masters!I492</f>
        <v>0</v>
      </c>
      <c r="H488" s="84">
        <f>Masters!J492</f>
        <v>0</v>
      </c>
      <c r="I488" s="84">
        <f>Masters!K492</f>
        <v>0</v>
      </c>
      <c r="J488" s="84">
        <f>Masters!L492</f>
        <v>0</v>
      </c>
      <c r="K488" s="84">
        <f>Masters!M492</f>
        <v>0</v>
      </c>
      <c r="L488" s="84">
        <f>Masters!N492</f>
        <v>0</v>
      </c>
    </row>
    <row r="489" spans="1:12" ht="15.5" x14ac:dyDescent="0.45">
      <c r="A489" s="84">
        <f>Masters!C493</f>
        <v>43202</v>
      </c>
      <c r="B489" s="85" t="str">
        <f>Masters!D493</f>
        <v>Commercial Transport Inspectors</v>
      </c>
      <c r="C489" s="84" t="str">
        <f>Masters!F493</f>
        <v>By-law enforcement and other regulatory officers</v>
      </c>
      <c r="D489" s="85" t="str">
        <f>Masters!E493</f>
        <v>MDo</v>
      </c>
      <c r="E489" s="84">
        <f>Masters!G493</f>
        <v>0</v>
      </c>
      <c r="F489" s="84">
        <f>Masters!H493</f>
        <v>0</v>
      </c>
      <c r="G489" s="84">
        <f>Masters!I493</f>
        <v>0</v>
      </c>
      <c r="H489" s="84">
        <f>Masters!J493</f>
        <v>0</v>
      </c>
      <c r="I489" s="84">
        <f>Masters!K493</f>
        <v>0</v>
      </c>
      <c r="J489" s="84">
        <f>Masters!L493</f>
        <v>0</v>
      </c>
      <c r="K489" s="84">
        <f>Masters!M493</f>
        <v>0</v>
      </c>
      <c r="L489" s="84">
        <f>Masters!N493</f>
        <v>0</v>
      </c>
    </row>
    <row r="490" spans="1:12" ht="15.5" x14ac:dyDescent="0.45">
      <c r="A490" s="84">
        <f>Masters!C494</f>
        <v>53100</v>
      </c>
      <c r="B490" s="85" t="str">
        <f>Masters!D494</f>
        <v>Museum Registrars and Cataloguers</v>
      </c>
      <c r="C490" s="84" t="str">
        <f>Masters!F494</f>
        <v>Registrars, restorers, interpreters and other occupations related to museum and art galleries</v>
      </c>
      <c r="D490" s="85" t="str">
        <f>Masters!E494</f>
        <v>MDo</v>
      </c>
      <c r="E490" s="84">
        <f>Masters!G494</f>
        <v>0</v>
      </c>
      <c r="F490" s="84">
        <f>Masters!H494</f>
        <v>0</v>
      </c>
      <c r="G490" s="84">
        <f>Masters!I494</f>
        <v>0</v>
      </c>
      <c r="H490" s="84">
        <f>Masters!J494</f>
        <v>0</v>
      </c>
      <c r="I490" s="84">
        <f>Masters!K494</f>
        <v>0</v>
      </c>
      <c r="J490" s="84">
        <f>Masters!L494</f>
        <v>0</v>
      </c>
      <c r="K490" s="84">
        <f>Masters!M494</f>
        <v>0</v>
      </c>
      <c r="L490" s="84">
        <f>Masters!N494</f>
        <v>0</v>
      </c>
    </row>
    <row r="491" spans="1:12" ht="15.5" x14ac:dyDescent="0.45">
      <c r="A491" s="84">
        <f>Masters!C495</f>
        <v>43202</v>
      </c>
      <c r="B491" s="85" t="str">
        <f>Masters!D495</f>
        <v>Parking Control Officers</v>
      </c>
      <c r="C491" s="84" t="str">
        <f>Masters!F495</f>
        <v>By-law enforcement and other regulatory officers</v>
      </c>
      <c r="D491" s="85" t="str">
        <f>Masters!E495</f>
        <v>MDo</v>
      </c>
      <c r="E491" s="84">
        <f>Masters!G495</f>
        <v>0</v>
      </c>
      <c r="F491" s="84">
        <f>Masters!H495</f>
        <v>0</v>
      </c>
      <c r="G491" s="84">
        <f>Masters!I495</f>
        <v>0</v>
      </c>
      <c r="H491" s="84">
        <f>Masters!J495</f>
        <v>0</v>
      </c>
      <c r="I491" s="84">
        <f>Masters!K495</f>
        <v>0</v>
      </c>
      <c r="J491" s="84">
        <f>Masters!L495</f>
        <v>0</v>
      </c>
      <c r="K491" s="84">
        <f>Masters!M495</f>
        <v>0</v>
      </c>
      <c r="L491" s="84">
        <f>Masters!N495</f>
        <v>0</v>
      </c>
    </row>
    <row r="492" spans="1:12" ht="15.5" x14ac:dyDescent="0.45">
      <c r="A492" s="84">
        <f>Masters!C496</f>
        <v>43202</v>
      </c>
      <c r="B492" s="85" t="str">
        <f>Masters!D496</f>
        <v>Taxi Inspectors</v>
      </c>
      <c r="C492" s="84" t="str">
        <f>Masters!F496</f>
        <v>By-law enforcement and other regulatory officers</v>
      </c>
      <c r="D492" s="85" t="str">
        <f>Masters!E496</f>
        <v>MDo</v>
      </c>
      <c r="E492" s="84">
        <f>Masters!G496</f>
        <v>0</v>
      </c>
      <c r="F492" s="84">
        <f>Masters!H496</f>
        <v>0</v>
      </c>
      <c r="G492" s="84">
        <f>Masters!I496</f>
        <v>0</v>
      </c>
      <c r="H492" s="84">
        <f>Masters!J496</f>
        <v>0</v>
      </c>
      <c r="I492" s="84">
        <f>Masters!K496</f>
        <v>0</v>
      </c>
      <c r="J492" s="84">
        <f>Masters!L496</f>
        <v>0</v>
      </c>
      <c r="K492" s="84">
        <f>Masters!M496</f>
        <v>0</v>
      </c>
      <c r="L492" s="84">
        <f>Masters!N496</f>
        <v>0</v>
      </c>
    </row>
    <row r="493" spans="1:12" ht="15.5" x14ac:dyDescent="0.45">
      <c r="A493" s="84">
        <f>Masters!C497</f>
        <v>64312</v>
      </c>
      <c r="B493" s="85" t="str">
        <f>Masters!D497</f>
        <v>Airline Load Planners</v>
      </c>
      <c r="C493" s="84" t="str">
        <f>Masters!F497</f>
        <v>Airline ticket and service agents</v>
      </c>
      <c r="D493" s="85" t="str">
        <f>Masters!E497</f>
        <v>MOD</v>
      </c>
      <c r="E493" s="84">
        <f>Masters!G497</f>
        <v>0</v>
      </c>
      <c r="F493" s="84">
        <f>Masters!H497</f>
        <v>0</v>
      </c>
      <c r="G493" s="84">
        <f>Masters!I497</f>
        <v>0</v>
      </c>
      <c r="H493" s="84">
        <f>Masters!J497</f>
        <v>0</v>
      </c>
      <c r="I493" s="84">
        <f>Masters!K497</f>
        <v>0</v>
      </c>
      <c r="J493" s="84">
        <f>Masters!L497</f>
        <v>0</v>
      </c>
      <c r="K493" s="84">
        <f>Masters!M497</f>
        <v>0</v>
      </c>
      <c r="L493" s="84">
        <f>Masters!N497</f>
        <v>0</v>
      </c>
    </row>
    <row r="494" spans="1:12" ht="15.5" x14ac:dyDescent="0.45">
      <c r="A494" s="84">
        <f>Masters!C498</f>
        <v>65220</v>
      </c>
      <c r="B494" s="85" t="str">
        <f>Masters!D498</f>
        <v>Pet Groomers and Animal Care Workers</v>
      </c>
      <c r="C494" s="84" t="str">
        <f>Masters!F498</f>
        <v>Pet groomers and animal care workers</v>
      </c>
      <c r="D494" s="85" t="str">
        <f>Masters!E498</f>
        <v>MOD</v>
      </c>
      <c r="E494" s="84">
        <f>Masters!G498</f>
        <v>0</v>
      </c>
      <c r="F494" s="84">
        <f>Masters!H498</f>
        <v>0</v>
      </c>
      <c r="G494" s="84">
        <f>Masters!I498</f>
        <v>0</v>
      </c>
      <c r="H494" s="84">
        <f>Masters!J498</f>
        <v>0</v>
      </c>
      <c r="I494" s="84">
        <f>Masters!K498</f>
        <v>0</v>
      </c>
      <c r="J494" s="84">
        <f>Masters!L498</f>
        <v>0</v>
      </c>
      <c r="K494" s="84">
        <f>Masters!M498</f>
        <v>0</v>
      </c>
      <c r="L494" s="84">
        <f>Masters!N498</f>
        <v>0</v>
      </c>
    </row>
    <row r="495" spans="1:12" ht="15.5" x14ac:dyDescent="0.45">
      <c r="A495" s="84">
        <f>Masters!C499</f>
        <v>72604</v>
      </c>
      <c r="B495" s="85" t="str">
        <f>Masters!D499</f>
        <v>Railway Traffic Controllers</v>
      </c>
      <c r="C495" s="84" t="str">
        <f>Masters!F499</f>
        <v>Railway traffic controllers and marine traffic regulators</v>
      </c>
      <c r="D495" s="85" t="str">
        <f>Masters!E499</f>
        <v>MOD</v>
      </c>
      <c r="E495" s="84">
        <f>Masters!G499</f>
        <v>0</v>
      </c>
      <c r="F495" s="84">
        <f>Masters!H499</f>
        <v>0</v>
      </c>
      <c r="G495" s="84">
        <f>Masters!I499</f>
        <v>0</v>
      </c>
      <c r="H495" s="84">
        <f>Masters!J499</f>
        <v>0</v>
      </c>
      <c r="I495" s="84">
        <f>Masters!K499</f>
        <v>0</v>
      </c>
      <c r="J495" s="84">
        <f>Masters!L499</f>
        <v>0</v>
      </c>
      <c r="K495" s="84">
        <f>Masters!M499</f>
        <v>0</v>
      </c>
      <c r="L495" s="84">
        <f>Masters!N499</f>
        <v>0</v>
      </c>
    </row>
    <row r="496" spans="1:12" ht="15.5" x14ac:dyDescent="0.45">
      <c r="A496" s="84">
        <f>Masters!C500</f>
        <v>63202</v>
      </c>
      <c r="B496" s="85" t="str">
        <f>Masters!D500</f>
        <v>Bakers</v>
      </c>
      <c r="C496" s="84" t="str">
        <f>Masters!F500</f>
        <v>Bakers</v>
      </c>
      <c r="D496" s="85" t="str">
        <f>Masters!E500</f>
        <v>MOd</v>
      </c>
      <c r="E496" s="84">
        <f>Masters!G500</f>
        <v>0</v>
      </c>
      <c r="F496" s="84">
        <f>Masters!H500</f>
        <v>0</v>
      </c>
      <c r="G496" s="84">
        <f>Masters!I500</f>
        <v>0</v>
      </c>
      <c r="H496" s="84">
        <f>Masters!J500</f>
        <v>0</v>
      </c>
      <c r="I496" s="84">
        <f>Masters!K500</f>
        <v>0</v>
      </c>
      <c r="J496" s="84">
        <f>Masters!L500</f>
        <v>0</v>
      </c>
      <c r="K496" s="84">
        <f>Masters!M500</f>
        <v>0</v>
      </c>
      <c r="L496" s="84">
        <f>Masters!N500</f>
        <v>0</v>
      </c>
    </row>
    <row r="497" spans="1:12" ht="15.5" x14ac:dyDescent="0.45">
      <c r="A497" s="84">
        <f>Masters!C501</f>
        <v>63201</v>
      </c>
      <c r="B497" s="85" t="str">
        <f>Masters!D501</f>
        <v>Butchers and Meat Cutters - Retail and Wholesale</v>
      </c>
      <c r="C497" s="84" t="str">
        <f>Masters!F501</f>
        <v>Butchers - retail and wholesale</v>
      </c>
      <c r="D497" s="85" t="str">
        <f>Masters!E501</f>
        <v>MOd</v>
      </c>
      <c r="E497" s="84">
        <f>Masters!G501</f>
        <v>0</v>
      </c>
      <c r="F497" s="84">
        <f>Masters!H501</f>
        <v>0</v>
      </c>
      <c r="G497" s="84">
        <f>Masters!I501</f>
        <v>0</v>
      </c>
      <c r="H497" s="84">
        <f>Masters!J501</f>
        <v>0</v>
      </c>
      <c r="I497" s="84">
        <f>Masters!K501</f>
        <v>0</v>
      </c>
      <c r="J497" s="84">
        <f>Masters!L501</f>
        <v>0</v>
      </c>
      <c r="K497" s="84">
        <f>Masters!M501</f>
        <v>0</v>
      </c>
      <c r="L497" s="84">
        <f>Masters!N501</f>
        <v>0</v>
      </c>
    </row>
    <row r="498" spans="1:12" ht="15.5" x14ac:dyDescent="0.45">
      <c r="A498" s="84">
        <f>Masters!C502</f>
        <v>63200</v>
      </c>
      <c r="B498" s="85" t="str">
        <f>Masters!D502</f>
        <v>Cooks</v>
      </c>
      <c r="C498" s="84" t="str">
        <f>Masters!F502</f>
        <v>Cooks</v>
      </c>
      <c r="D498" s="85" t="str">
        <f>Masters!E502</f>
        <v>MOd</v>
      </c>
      <c r="E498" s="84">
        <f>Masters!G502</f>
        <v>0</v>
      </c>
      <c r="F498" s="84">
        <f>Masters!H502</f>
        <v>0</v>
      </c>
      <c r="G498" s="84">
        <f>Masters!I502</f>
        <v>0</v>
      </c>
      <c r="H498" s="84">
        <f>Masters!J502</f>
        <v>0</v>
      </c>
      <c r="I498" s="84">
        <f>Masters!K502</f>
        <v>0</v>
      </c>
      <c r="J498" s="84">
        <f>Masters!L502</f>
        <v>0</v>
      </c>
      <c r="K498" s="84">
        <f>Masters!M502</f>
        <v>0</v>
      </c>
      <c r="L498" s="84">
        <f>Masters!N502</f>
        <v>0</v>
      </c>
    </row>
    <row r="499" spans="1:12" ht="15.5" x14ac:dyDescent="0.45">
      <c r="A499" s="84">
        <f>Masters!C503</f>
        <v>62201</v>
      </c>
      <c r="B499" s="85" t="str">
        <f>Masters!D503</f>
        <v>Embalmers</v>
      </c>
      <c r="C499" s="84" t="str">
        <f>Masters!F503</f>
        <v>Funeral directors and embalmers</v>
      </c>
      <c r="D499" s="85" t="str">
        <f>Masters!E503</f>
        <v>MOd</v>
      </c>
      <c r="E499" s="84">
        <f>Masters!G503</f>
        <v>0</v>
      </c>
      <c r="F499" s="84">
        <f>Masters!H503</f>
        <v>0</v>
      </c>
      <c r="G499" s="84">
        <f>Masters!I503</f>
        <v>0</v>
      </c>
      <c r="H499" s="84">
        <f>Masters!J503</f>
        <v>0</v>
      </c>
      <c r="I499" s="84">
        <f>Masters!K503</f>
        <v>0</v>
      </c>
      <c r="J499" s="84">
        <f>Masters!L503</f>
        <v>0</v>
      </c>
      <c r="K499" s="84">
        <f>Masters!M503</f>
        <v>0</v>
      </c>
      <c r="L499" s="84">
        <f>Masters!N503</f>
        <v>0</v>
      </c>
    </row>
    <row r="500" spans="1:12" ht="15.5" x14ac:dyDescent="0.45">
      <c r="A500" s="84">
        <f>Masters!C504</f>
        <v>94205</v>
      </c>
      <c r="B500" s="85" t="str">
        <f>Masters!D504</f>
        <v>Inspectors and Testers, Electrical Apparatus Manufacturing</v>
      </c>
      <c r="C500" s="84" t="str">
        <f>Masters!F504</f>
        <v>Machine operators and inspectors, electrical apparatus manufacturing</v>
      </c>
      <c r="D500" s="85" t="str">
        <f>Masters!E504</f>
        <v>MOd</v>
      </c>
      <c r="E500" s="84">
        <f>Masters!G504</f>
        <v>0</v>
      </c>
      <c r="F500" s="84">
        <f>Masters!H504</f>
        <v>0</v>
      </c>
      <c r="G500" s="84">
        <f>Masters!I504</f>
        <v>0</v>
      </c>
      <c r="H500" s="84">
        <f>Masters!J504</f>
        <v>0</v>
      </c>
      <c r="I500" s="84">
        <f>Masters!K504</f>
        <v>0</v>
      </c>
      <c r="J500" s="84">
        <f>Masters!L504</f>
        <v>0</v>
      </c>
      <c r="K500" s="84">
        <f>Masters!M504</f>
        <v>0</v>
      </c>
      <c r="L500" s="84">
        <f>Masters!N504</f>
        <v>0</v>
      </c>
    </row>
    <row r="501" spans="1:12" ht="15.5" x14ac:dyDescent="0.45">
      <c r="A501" s="84">
        <f>Masters!C505</f>
        <v>13111</v>
      </c>
      <c r="B501" s="85" t="str">
        <f>Masters!D505</f>
        <v>Legal Secretaries</v>
      </c>
      <c r="C501" s="84" t="str">
        <f>Masters!F505</f>
        <v>Legal administrative assistants</v>
      </c>
      <c r="D501" s="85" t="str">
        <f>Masters!E505</f>
        <v>MOd</v>
      </c>
      <c r="E501" s="84">
        <f>Masters!G505</f>
        <v>0</v>
      </c>
      <c r="F501" s="84">
        <f>Masters!H505</f>
        <v>0</v>
      </c>
      <c r="G501" s="84">
        <f>Masters!I505</f>
        <v>0</v>
      </c>
      <c r="H501" s="84">
        <f>Masters!J505</f>
        <v>0</v>
      </c>
      <c r="I501" s="84">
        <f>Masters!K505</f>
        <v>0</v>
      </c>
      <c r="J501" s="84">
        <f>Masters!L505</f>
        <v>0</v>
      </c>
      <c r="K501" s="84">
        <f>Masters!M505</f>
        <v>0</v>
      </c>
      <c r="L501" s="84">
        <f>Masters!N505</f>
        <v>0</v>
      </c>
    </row>
    <row r="502" spans="1:12" ht="15.5" x14ac:dyDescent="0.45">
      <c r="A502" s="84">
        <f>Masters!C506</f>
        <v>73300</v>
      </c>
      <c r="B502" s="85" t="str">
        <f>Masters!D506</f>
        <v>Line-Haul and Local Truck Drivers</v>
      </c>
      <c r="C502" s="84" t="str">
        <f>Masters!F506</f>
        <v>Transport truck drivers</v>
      </c>
      <c r="D502" s="85" t="str">
        <f>Masters!E506</f>
        <v>MOd</v>
      </c>
      <c r="E502" s="84">
        <f>Masters!G506</f>
        <v>0</v>
      </c>
      <c r="F502" s="84">
        <f>Masters!H506</f>
        <v>0</v>
      </c>
      <c r="G502" s="84">
        <f>Masters!I506</f>
        <v>0</v>
      </c>
      <c r="H502" s="84">
        <f>Masters!J506</f>
        <v>0</v>
      </c>
      <c r="I502" s="84">
        <f>Masters!K506</f>
        <v>0</v>
      </c>
      <c r="J502" s="84">
        <f>Masters!L506</f>
        <v>0</v>
      </c>
      <c r="K502" s="84">
        <f>Masters!M506</f>
        <v>0</v>
      </c>
      <c r="L502" s="84">
        <f>Masters!N506</f>
        <v>0</v>
      </c>
    </row>
    <row r="503" spans="1:12" ht="15.5" x14ac:dyDescent="0.45">
      <c r="A503" s="84">
        <f>Masters!C507</f>
        <v>73300</v>
      </c>
      <c r="B503" s="85" t="str">
        <f>Masters!D507</f>
        <v>Long-Haul Truck Drivers</v>
      </c>
      <c r="C503" s="84" t="str">
        <f>Masters!F507</f>
        <v>Transport truck drivers</v>
      </c>
      <c r="D503" s="85" t="str">
        <f>Masters!E507</f>
        <v>MOd</v>
      </c>
      <c r="E503" s="84">
        <f>Masters!G507</f>
        <v>0</v>
      </c>
      <c r="F503" s="84">
        <f>Masters!H507</f>
        <v>0</v>
      </c>
      <c r="G503" s="84">
        <f>Masters!I507</f>
        <v>0</v>
      </c>
      <c r="H503" s="84">
        <f>Masters!J507</f>
        <v>0</v>
      </c>
      <c r="I503" s="84">
        <f>Masters!K507</f>
        <v>0</v>
      </c>
      <c r="J503" s="84">
        <f>Masters!L507</f>
        <v>0</v>
      </c>
      <c r="K503" s="84">
        <f>Masters!M507</f>
        <v>0</v>
      </c>
      <c r="L503" s="84">
        <f>Masters!N507</f>
        <v>0</v>
      </c>
    </row>
    <row r="504" spans="1:12" ht="15.5" x14ac:dyDescent="0.45">
      <c r="A504" s="84">
        <f>Masters!C508</f>
        <v>94219</v>
      </c>
      <c r="B504" s="85" t="str">
        <f>Masters!D508</f>
        <v>Other Inspectors</v>
      </c>
      <c r="C504" s="84" t="str">
        <f>Masters!F508</f>
        <v>Other products assemblers, finishers and inspectors</v>
      </c>
      <c r="D504" s="85" t="str">
        <f>Masters!E508</f>
        <v>MOd</v>
      </c>
      <c r="E504" s="84">
        <f>Masters!G508</f>
        <v>0</v>
      </c>
      <c r="F504" s="84">
        <f>Masters!H508</f>
        <v>0</v>
      </c>
      <c r="G504" s="84">
        <f>Masters!I508</f>
        <v>0</v>
      </c>
      <c r="H504" s="84">
        <f>Masters!J508</f>
        <v>0</v>
      </c>
      <c r="I504" s="84">
        <f>Masters!K508</f>
        <v>0</v>
      </c>
      <c r="J504" s="84">
        <f>Masters!L508</f>
        <v>0</v>
      </c>
      <c r="K504" s="84">
        <f>Masters!M508</f>
        <v>0</v>
      </c>
      <c r="L504" s="84">
        <f>Masters!N508</f>
        <v>0</v>
      </c>
    </row>
    <row r="505" spans="1:12" ht="15.5" x14ac:dyDescent="0.45">
      <c r="A505" s="84">
        <f>Masters!C509</f>
        <v>94107</v>
      </c>
      <c r="B505" s="85" t="str">
        <f>Masters!D509</f>
        <v>Other Metal Products Machine Operators</v>
      </c>
      <c r="C505" s="84" t="str">
        <f>Masters!F509</f>
        <v>Machine operators of other metal products</v>
      </c>
      <c r="D505" s="85" t="str">
        <f>Masters!E509</f>
        <v>MOd</v>
      </c>
      <c r="E505" s="84">
        <f>Masters!G509</f>
        <v>0</v>
      </c>
      <c r="F505" s="84">
        <f>Masters!H509</f>
        <v>0</v>
      </c>
      <c r="G505" s="84">
        <f>Masters!I509</f>
        <v>0</v>
      </c>
      <c r="H505" s="84">
        <f>Masters!J509</f>
        <v>0</v>
      </c>
      <c r="I505" s="84">
        <f>Masters!K509</f>
        <v>0</v>
      </c>
      <c r="J505" s="84">
        <f>Masters!L509</f>
        <v>0</v>
      </c>
      <c r="K505" s="84">
        <f>Masters!M509</f>
        <v>0</v>
      </c>
      <c r="L505" s="84">
        <f>Masters!N509</f>
        <v>0</v>
      </c>
    </row>
    <row r="506" spans="1:12" ht="15.5" x14ac:dyDescent="0.45">
      <c r="A506" s="84">
        <f>Masters!C510</f>
        <v>94219</v>
      </c>
      <c r="B506" s="85" t="str">
        <f>Masters!D510</f>
        <v>Other Products Machine Operators</v>
      </c>
      <c r="C506" s="84" t="str">
        <f>Masters!F510</f>
        <v>Other products assemblers, finishers and inspectors</v>
      </c>
      <c r="D506" s="85" t="str">
        <f>Masters!E510</f>
        <v>MOd</v>
      </c>
      <c r="E506" s="84">
        <f>Masters!G510</f>
        <v>0</v>
      </c>
      <c r="F506" s="84">
        <f>Masters!H510</f>
        <v>0</v>
      </c>
      <c r="G506" s="84">
        <f>Masters!I510</f>
        <v>0</v>
      </c>
      <c r="H506" s="84">
        <f>Masters!J510</f>
        <v>0</v>
      </c>
      <c r="I506" s="84">
        <f>Masters!K510</f>
        <v>0</v>
      </c>
      <c r="J506" s="84">
        <f>Masters!L510</f>
        <v>0</v>
      </c>
      <c r="K506" s="84">
        <f>Masters!M510</f>
        <v>0</v>
      </c>
      <c r="L506" s="84">
        <f>Masters!N510</f>
        <v>0</v>
      </c>
    </row>
    <row r="507" spans="1:12" ht="15.5" x14ac:dyDescent="0.45">
      <c r="A507" s="84">
        <f>Masters!C511</f>
        <v>73401</v>
      </c>
      <c r="B507" s="85" t="str">
        <f>Masters!D511</f>
        <v>Printing Press Operators</v>
      </c>
      <c r="C507" s="84" t="str">
        <f>Masters!F511</f>
        <v>Printing press operators</v>
      </c>
      <c r="D507" s="85" t="str">
        <f>Masters!E511</f>
        <v>MOd</v>
      </c>
      <c r="E507" s="84">
        <f>Masters!G511</f>
        <v>0</v>
      </c>
      <c r="F507" s="84">
        <f>Masters!H511</f>
        <v>0</v>
      </c>
      <c r="G507" s="84">
        <f>Masters!I511</f>
        <v>0</v>
      </c>
      <c r="H507" s="84">
        <f>Masters!J511</f>
        <v>0</v>
      </c>
      <c r="I507" s="84">
        <f>Masters!K511</f>
        <v>0</v>
      </c>
      <c r="J507" s="84">
        <f>Masters!L511</f>
        <v>0</v>
      </c>
      <c r="K507" s="84">
        <f>Masters!M511</f>
        <v>0</v>
      </c>
      <c r="L507" s="84">
        <f>Masters!N511</f>
        <v>0</v>
      </c>
    </row>
    <row r="508" spans="1:12" ht="15.5" x14ac:dyDescent="0.45">
      <c r="A508" s="84">
        <f>Masters!C512</f>
        <v>14400</v>
      </c>
      <c r="B508" s="85" t="str">
        <f>Masters!D512</f>
        <v>Shippers and Receivers</v>
      </c>
      <c r="C508" s="84" t="str">
        <f>Masters!F512</f>
        <v>Shippers and receivers</v>
      </c>
      <c r="D508" s="85" t="str">
        <f>Masters!E512</f>
        <v>MOd</v>
      </c>
      <c r="E508" s="84">
        <f>Masters!G512</f>
        <v>0</v>
      </c>
      <c r="F508" s="84">
        <f>Masters!H512</f>
        <v>0</v>
      </c>
      <c r="G508" s="84">
        <f>Masters!I512</f>
        <v>0</v>
      </c>
      <c r="H508" s="84">
        <f>Masters!J512</f>
        <v>0</v>
      </c>
      <c r="I508" s="84">
        <f>Masters!K512</f>
        <v>0</v>
      </c>
      <c r="J508" s="84">
        <f>Masters!L512</f>
        <v>0</v>
      </c>
      <c r="K508" s="84">
        <f>Masters!M512</f>
        <v>0</v>
      </c>
      <c r="L508" s="84">
        <f>Masters!N512</f>
        <v>0</v>
      </c>
    </row>
    <row r="509" spans="1:12" ht="15.5" x14ac:dyDescent="0.45">
      <c r="A509" s="84">
        <f>Masters!C513</f>
        <v>63211</v>
      </c>
      <c r="B509" s="85" t="str">
        <f>Masters!D513</f>
        <v>Tattoo Artists</v>
      </c>
      <c r="C509" s="84" t="str">
        <f>Masters!F513</f>
        <v>Estheticians, electrologists and related occupations</v>
      </c>
      <c r="D509" s="85" t="str">
        <f>Masters!E513</f>
        <v>MOd</v>
      </c>
      <c r="E509" s="84">
        <f>Masters!G513</f>
        <v>0</v>
      </c>
      <c r="F509" s="84">
        <f>Masters!H513</f>
        <v>0</v>
      </c>
      <c r="G509" s="84">
        <f>Masters!I513</f>
        <v>0</v>
      </c>
      <c r="H509" s="84">
        <f>Masters!J513</f>
        <v>0</v>
      </c>
      <c r="I509" s="84">
        <f>Masters!K513</f>
        <v>0</v>
      </c>
      <c r="J509" s="84">
        <f>Masters!L513</f>
        <v>0</v>
      </c>
      <c r="K509" s="84">
        <f>Masters!M513</f>
        <v>0</v>
      </c>
      <c r="L509" s="84">
        <f>Masters!N513</f>
        <v>0</v>
      </c>
    </row>
    <row r="510" spans="1:12" ht="15.5" x14ac:dyDescent="0.45">
      <c r="A510" s="84">
        <f>Masters!C514</f>
        <v>65320</v>
      </c>
      <c r="B510" s="85" t="str">
        <f>Masters!D514</f>
        <v>Dry Cleaning and Laundry Inspectors and Assemblers</v>
      </c>
      <c r="C510" s="84" t="str">
        <f>Masters!F514</f>
        <v>Dry cleaning, laundry and related occupations</v>
      </c>
      <c r="D510" s="85" t="str">
        <f>Masters!E514</f>
        <v>Mod</v>
      </c>
      <c r="E510" s="84">
        <f>Masters!G514</f>
        <v>0</v>
      </c>
      <c r="F510" s="84">
        <f>Masters!H514</f>
        <v>0</v>
      </c>
      <c r="G510" s="84">
        <f>Masters!I514</f>
        <v>0</v>
      </c>
      <c r="H510" s="84">
        <f>Masters!J514</f>
        <v>0</v>
      </c>
      <c r="I510" s="84">
        <f>Masters!K514</f>
        <v>0</v>
      </c>
      <c r="J510" s="84">
        <f>Masters!L514</f>
        <v>0</v>
      </c>
      <c r="K510" s="84">
        <f>Masters!M514</f>
        <v>0</v>
      </c>
      <c r="L510" s="84">
        <f>Masters!N514</f>
        <v>0</v>
      </c>
    </row>
    <row r="511" spans="1:12" ht="15.5" x14ac:dyDescent="0.45">
      <c r="A511" s="84">
        <f>Masters!C515</f>
        <v>83101</v>
      </c>
      <c r="B511" s="85" t="str">
        <f>Masters!D515</f>
        <v>Oil and Gas Well Drillers and Well Servicers</v>
      </c>
      <c r="C511" s="84" t="str">
        <f>Masters!F515</f>
        <v>Oil and gas well drillers, servicers, testers and related workers</v>
      </c>
      <c r="D511" s="85" t="str">
        <f>Masters!E515</f>
        <v>ODm</v>
      </c>
      <c r="E511" s="84">
        <f>Masters!G515</f>
        <v>0</v>
      </c>
      <c r="F511" s="84">
        <f>Masters!H515</f>
        <v>0</v>
      </c>
      <c r="G511" s="84">
        <f>Masters!I515</f>
        <v>0</v>
      </c>
      <c r="H511" s="84">
        <f>Masters!J515</f>
        <v>0</v>
      </c>
      <c r="I511" s="84">
        <f>Masters!K515</f>
        <v>0</v>
      </c>
      <c r="J511" s="84">
        <f>Masters!L515</f>
        <v>0</v>
      </c>
      <c r="K511" s="84">
        <f>Masters!M515</f>
        <v>0</v>
      </c>
      <c r="L511" s="84">
        <f>Masters!N515</f>
        <v>0</v>
      </c>
    </row>
    <row r="512" spans="1:12" ht="15.5" x14ac:dyDescent="0.45">
      <c r="A512" s="84">
        <f>Masters!C516</f>
        <v>72601</v>
      </c>
      <c r="B512" s="85" t="str">
        <f>Masters!D516</f>
        <v>Air Traffic Controllers</v>
      </c>
      <c r="C512" s="84" t="str">
        <f>Masters!F516</f>
        <v>Air traffic controllers and related occupations</v>
      </c>
      <c r="D512" s="85" t="str">
        <f>Masters!E516</f>
        <v>OMD</v>
      </c>
      <c r="E512" s="84">
        <f>Masters!G516</f>
        <v>0</v>
      </c>
      <c r="F512" s="84">
        <f>Masters!H516</f>
        <v>0</v>
      </c>
      <c r="G512" s="84">
        <f>Masters!I516</f>
        <v>0</v>
      </c>
      <c r="H512" s="84">
        <f>Masters!J516</f>
        <v>0</v>
      </c>
      <c r="I512" s="84">
        <f>Masters!K516</f>
        <v>0</v>
      </c>
      <c r="J512" s="84">
        <f>Masters!L516</f>
        <v>0</v>
      </c>
      <c r="K512" s="84">
        <f>Masters!M516</f>
        <v>0</v>
      </c>
      <c r="L512" s="84">
        <f>Masters!N516</f>
        <v>0</v>
      </c>
    </row>
    <row r="513" spans="1:12" ht="15.5" x14ac:dyDescent="0.45">
      <c r="A513" s="84">
        <f>Masters!C517</f>
        <v>72404</v>
      </c>
      <c r="B513" s="85" t="str">
        <f>Masters!D517</f>
        <v>Aircraft Inspectors</v>
      </c>
      <c r="C513" s="84" t="str">
        <f>Masters!F517</f>
        <v>Aircraft mechanics and aircraft inspectors</v>
      </c>
      <c r="D513" s="85" t="str">
        <f>Masters!E517</f>
        <v>OMD</v>
      </c>
      <c r="E513" s="84">
        <f>Masters!G517</f>
        <v>0</v>
      </c>
      <c r="F513" s="84">
        <f>Masters!H517</f>
        <v>0</v>
      </c>
      <c r="G513" s="84">
        <f>Masters!I517</f>
        <v>0</v>
      </c>
      <c r="H513" s="84">
        <f>Masters!J517</f>
        <v>0</v>
      </c>
      <c r="I513" s="84">
        <f>Masters!K517</f>
        <v>0</v>
      </c>
      <c r="J513" s="84">
        <f>Masters!L517</f>
        <v>0</v>
      </c>
      <c r="K513" s="84">
        <f>Masters!M517</f>
        <v>0</v>
      </c>
      <c r="L513" s="84">
        <f>Masters!N517</f>
        <v>0</v>
      </c>
    </row>
    <row r="514" spans="1:12" ht="15.5" x14ac:dyDescent="0.45">
      <c r="A514" s="84">
        <f>Masters!C518</f>
        <v>42101</v>
      </c>
      <c r="B514" s="85" t="str">
        <f>Masters!D518</f>
        <v>Firefighters</v>
      </c>
      <c r="C514" s="84" t="str">
        <f>Masters!F518</f>
        <v>Firefighters</v>
      </c>
      <c r="D514" s="85" t="str">
        <f>Masters!E518</f>
        <v>OMD</v>
      </c>
      <c r="E514" s="84">
        <f>Masters!G518</f>
        <v>0</v>
      </c>
      <c r="F514" s="84">
        <f>Masters!H518</f>
        <v>0</v>
      </c>
      <c r="G514" s="84">
        <f>Masters!I518</f>
        <v>0</v>
      </c>
      <c r="H514" s="84">
        <f>Masters!J518</f>
        <v>0</v>
      </c>
      <c r="I514" s="84">
        <f>Masters!K518</f>
        <v>0</v>
      </c>
      <c r="J514" s="84">
        <f>Masters!L518</f>
        <v>0</v>
      </c>
      <c r="K514" s="84">
        <f>Masters!M518</f>
        <v>0</v>
      </c>
      <c r="L514" s="84">
        <f>Masters!N518</f>
        <v>0</v>
      </c>
    </row>
    <row r="515" spans="1:12" ht="15.5" x14ac:dyDescent="0.45">
      <c r="A515" s="84">
        <f>Masters!C519</f>
        <v>72600</v>
      </c>
      <c r="B515" s="85" t="str">
        <f>Masters!D519</f>
        <v>Flying Instructors</v>
      </c>
      <c r="C515" s="84" t="str">
        <f>Masters!F519</f>
        <v>Air pilots, flight engineers and flying instructors</v>
      </c>
      <c r="D515" s="85" t="str">
        <f>Masters!E519</f>
        <v>OMD</v>
      </c>
      <c r="E515" s="84">
        <f>Masters!G519</f>
        <v>0</v>
      </c>
      <c r="F515" s="84">
        <f>Masters!H519</f>
        <v>0</v>
      </c>
      <c r="G515" s="84">
        <f>Masters!I519</f>
        <v>0</v>
      </c>
      <c r="H515" s="84">
        <f>Masters!J519</f>
        <v>0</v>
      </c>
      <c r="I515" s="84">
        <f>Masters!K519</f>
        <v>0</v>
      </c>
      <c r="J515" s="84">
        <f>Masters!L519</f>
        <v>0</v>
      </c>
      <c r="K515" s="84">
        <f>Masters!M519</f>
        <v>0</v>
      </c>
      <c r="L515" s="84">
        <f>Masters!N519</f>
        <v>0</v>
      </c>
    </row>
    <row r="516" spans="1:12" ht="15.5" x14ac:dyDescent="0.45">
      <c r="A516" s="84">
        <f>Masters!C520</f>
        <v>22114</v>
      </c>
      <c r="B516" s="85" t="str">
        <f>Masters!D520</f>
        <v>Golf Course Superintendents</v>
      </c>
      <c r="C516" s="84" t="str">
        <f>Masters!F520</f>
        <v>Landscape and horticulture technicians and specialists</v>
      </c>
      <c r="D516" s="85" t="str">
        <f>Masters!E520</f>
        <v>OMD</v>
      </c>
      <c r="E516" s="84">
        <f>Masters!G520</f>
        <v>0</v>
      </c>
      <c r="F516" s="84">
        <f>Masters!H520</f>
        <v>0</v>
      </c>
      <c r="G516" s="84">
        <f>Masters!I520</f>
        <v>0</v>
      </c>
      <c r="H516" s="84">
        <f>Masters!J520</f>
        <v>0</v>
      </c>
      <c r="I516" s="84">
        <f>Masters!K520</f>
        <v>0</v>
      </c>
      <c r="J516" s="84">
        <f>Masters!L520</f>
        <v>0</v>
      </c>
      <c r="K516" s="84">
        <f>Masters!M520</f>
        <v>0</v>
      </c>
      <c r="L516" s="84">
        <f>Masters!N520</f>
        <v>0</v>
      </c>
    </row>
    <row r="517" spans="1:12" ht="15.5" x14ac:dyDescent="0.45">
      <c r="A517" s="84">
        <f>Masters!C521</f>
        <v>80021</v>
      </c>
      <c r="B517" s="85" t="str">
        <f>Masters!D521</f>
        <v>Horticulturists</v>
      </c>
      <c r="C517" s="84" t="str">
        <f>Masters!F521</f>
        <v>Managers in horticulture</v>
      </c>
      <c r="D517" s="85" t="str">
        <f>Masters!E521</f>
        <v>OMD</v>
      </c>
      <c r="E517" s="84">
        <f>Masters!G521</f>
        <v>0</v>
      </c>
      <c r="F517" s="84">
        <f>Masters!H521</f>
        <v>0</v>
      </c>
      <c r="G517" s="84">
        <f>Masters!I521</f>
        <v>0</v>
      </c>
      <c r="H517" s="84">
        <f>Masters!J521</f>
        <v>0</v>
      </c>
      <c r="I517" s="84">
        <f>Masters!K521</f>
        <v>0</v>
      </c>
      <c r="J517" s="84">
        <f>Masters!L521</f>
        <v>0</v>
      </c>
      <c r="K517" s="84">
        <f>Masters!M521</f>
        <v>0</v>
      </c>
      <c r="L517" s="84">
        <f>Masters!N521</f>
        <v>0</v>
      </c>
    </row>
    <row r="518" spans="1:12" ht="15.5" x14ac:dyDescent="0.45">
      <c r="A518" s="84">
        <f>Masters!C522</f>
        <v>22114</v>
      </c>
      <c r="B518" s="85" t="str">
        <f>Masters!D522</f>
        <v>Landscape Designers and Landscape Architectural Technicians and Technologists</v>
      </c>
      <c r="C518" s="84" t="str">
        <f>Masters!F522</f>
        <v>Landscape and horticulture technicians and specialists</v>
      </c>
      <c r="D518" s="85" t="str">
        <f>Masters!E522</f>
        <v>OMD</v>
      </c>
      <c r="E518" s="84">
        <f>Masters!G522</f>
        <v>0</v>
      </c>
      <c r="F518" s="84">
        <f>Masters!H522</f>
        <v>0</v>
      </c>
      <c r="G518" s="84">
        <f>Masters!I522</f>
        <v>0</v>
      </c>
      <c r="H518" s="84">
        <f>Masters!J522</f>
        <v>0</v>
      </c>
      <c r="I518" s="84">
        <f>Masters!K522</f>
        <v>0</v>
      </c>
      <c r="J518" s="84">
        <f>Masters!L522</f>
        <v>0</v>
      </c>
      <c r="K518" s="84">
        <f>Masters!M522</f>
        <v>0</v>
      </c>
      <c r="L518" s="84">
        <f>Masters!N522</f>
        <v>0</v>
      </c>
    </row>
    <row r="519" spans="1:12" ht="15.5" x14ac:dyDescent="0.45">
      <c r="A519" s="84">
        <f>Masters!C523</f>
        <v>22114</v>
      </c>
      <c r="B519" s="85" t="str">
        <f>Masters!D523</f>
        <v>Landscape Gardeners</v>
      </c>
      <c r="C519" s="84" t="str">
        <f>Masters!F523</f>
        <v>Landscape and horticulture technicians and specialists</v>
      </c>
      <c r="D519" s="85" t="str">
        <f>Masters!E523</f>
        <v>OMD</v>
      </c>
      <c r="E519" s="84">
        <f>Masters!G523</f>
        <v>0</v>
      </c>
      <c r="F519" s="84">
        <f>Masters!H523</f>
        <v>0</v>
      </c>
      <c r="G519" s="84">
        <f>Masters!I523</f>
        <v>0</v>
      </c>
      <c r="H519" s="84">
        <f>Masters!J523</f>
        <v>0</v>
      </c>
      <c r="I519" s="84">
        <f>Masters!K523</f>
        <v>0</v>
      </c>
      <c r="J519" s="84">
        <f>Masters!L523</f>
        <v>0</v>
      </c>
      <c r="K519" s="84">
        <f>Masters!M523</f>
        <v>0</v>
      </c>
      <c r="L519" s="84">
        <f>Masters!N523</f>
        <v>0</v>
      </c>
    </row>
    <row r="520" spans="1:12" ht="15.5" x14ac:dyDescent="0.45">
      <c r="A520" s="84">
        <f>Masters!C524</f>
        <v>85121</v>
      </c>
      <c r="B520" s="85" t="str">
        <f>Masters!D524</f>
        <v>Landscapers</v>
      </c>
      <c r="C520" s="84" t="str">
        <f>Masters!F524</f>
        <v>Landscaping and grounds maintenance labourers</v>
      </c>
      <c r="D520" s="85" t="str">
        <f>Masters!E524</f>
        <v>OMD</v>
      </c>
      <c r="E520" s="84">
        <f>Masters!G524</f>
        <v>0</v>
      </c>
      <c r="F520" s="84">
        <f>Masters!H524</f>
        <v>0</v>
      </c>
      <c r="G520" s="84">
        <f>Masters!I524</f>
        <v>0</v>
      </c>
      <c r="H520" s="84">
        <f>Masters!J524</f>
        <v>0</v>
      </c>
      <c r="I520" s="84">
        <f>Masters!K524</f>
        <v>0</v>
      </c>
      <c r="J520" s="84">
        <f>Masters!L524</f>
        <v>0</v>
      </c>
      <c r="K520" s="84">
        <f>Masters!M524</f>
        <v>0</v>
      </c>
      <c r="L520" s="84">
        <f>Masters!N524</f>
        <v>0</v>
      </c>
    </row>
    <row r="521" spans="1:12" ht="15.5" x14ac:dyDescent="0.45">
      <c r="A521" s="84">
        <f>Masters!C525</f>
        <v>22114</v>
      </c>
      <c r="B521" s="85" t="str">
        <f>Masters!D525</f>
        <v>Lawn Care Specialists</v>
      </c>
      <c r="C521" s="84" t="str">
        <f>Masters!F525</f>
        <v>Landscape and horticulture technicians and specialists</v>
      </c>
      <c r="D521" s="85" t="str">
        <f>Masters!E525</f>
        <v>OMD</v>
      </c>
      <c r="E521" s="84">
        <f>Masters!G525</f>
        <v>0</v>
      </c>
      <c r="F521" s="84">
        <f>Masters!H525</f>
        <v>0</v>
      </c>
      <c r="G521" s="84">
        <f>Masters!I525</f>
        <v>0</v>
      </c>
      <c r="H521" s="84">
        <f>Masters!J525</f>
        <v>0</v>
      </c>
      <c r="I521" s="84">
        <f>Masters!K525</f>
        <v>0</v>
      </c>
      <c r="J521" s="84">
        <f>Masters!L525</f>
        <v>0</v>
      </c>
      <c r="K521" s="84">
        <f>Masters!M525</f>
        <v>0</v>
      </c>
      <c r="L521" s="84">
        <f>Masters!N525</f>
        <v>0</v>
      </c>
    </row>
    <row r="522" spans="1:12" ht="15.5" x14ac:dyDescent="0.45">
      <c r="A522" s="84">
        <f>Masters!C526</f>
        <v>72604</v>
      </c>
      <c r="B522" s="85" t="str">
        <f>Masters!D526</f>
        <v>Marine Traffic Regulators</v>
      </c>
      <c r="C522" s="84" t="str">
        <f>Masters!F526</f>
        <v>Railway traffic controllers and marine traffic regulators</v>
      </c>
      <c r="D522" s="85" t="str">
        <f>Masters!E526</f>
        <v>OMD</v>
      </c>
      <c r="E522" s="84">
        <f>Masters!G526</f>
        <v>0</v>
      </c>
      <c r="F522" s="84">
        <f>Masters!H526</f>
        <v>0</v>
      </c>
      <c r="G522" s="84">
        <f>Masters!I526</f>
        <v>0</v>
      </c>
      <c r="H522" s="84">
        <f>Masters!J526</f>
        <v>0</v>
      </c>
      <c r="I522" s="84">
        <f>Masters!K526</f>
        <v>0</v>
      </c>
      <c r="J522" s="84">
        <f>Masters!L526</f>
        <v>0</v>
      </c>
      <c r="K522" s="84">
        <f>Masters!M526</f>
        <v>0</v>
      </c>
      <c r="L522" s="84">
        <f>Masters!N526</f>
        <v>0</v>
      </c>
    </row>
    <row r="523" spans="1:12" ht="15.5" x14ac:dyDescent="0.45">
      <c r="A523" s="84">
        <f>Masters!C527</f>
        <v>94112</v>
      </c>
      <c r="B523" s="85" t="str">
        <f>Masters!D527</f>
        <v>Rubber Products Inspectors</v>
      </c>
      <c r="C523" s="84" t="str">
        <f>Masters!F527</f>
        <v>Rubber processing machine operators and related workers</v>
      </c>
      <c r="D523" s="85" t="str">
        <f>Masters!E527</f>
        <v>OMD</v>
      </c>
      <c r="E523" s="84">
        <f>Masters!G527</f>
        <v>0</v>
      </c>
      <c r="F523" s="84">
        <f>Masters!H527</f>
        <v>0</v>
      </c>
      <c r="G523" s="84">
        <f>Masters!I527</f>
        <v>0</v>
      </c>
      <c r="H523" s="84">
        <f>Masters!J527</f>
        <v>0</v>
      </c>
      <c r="I523" s="84">
        <f>Masters!K527</f>
        <v>0</v>
      </c>
      <c r="J523" s="84">
        <f>Masters!L527</f>
        <v>0</v>
      </c>
      <c r="K523" s="84">
        <f>Masters!M527</f>
        <v>0</v>
      </c>
      <c r="L523" s="84">
        <f>Masters!N527</f>
        <v>0</v>
      </c>
    </row>
    <row r="524" spans="1:12" ht="15.5" x14ac:dyDescent="0.45">
      <c r="A524" s="84">
        <f>Masters!C528</f>
        <v>22114</v>
      </c>
      <c r="B524" s="85" t="str">
        <f>Masters!D528</f>
        <v>Arborists and Tree Service Technicians</v>
      </c>
      <c r="C524" s="84" t="str">
        <f>Masters!F528</f>
        <v>Landscape and horticulture technicians and specialists</v>
      </c>
      <c r="D524" s="85" t="str">
        <f>Masters!E528</f>
        <v>OMd</v>
      </c>
      <c r="E524" s="84">
        <f>Masters!G528</f>
        <v>0</v>
      </c>
      <c r="F524" s="84">
        <f>Masters!H528</f>
        <v>0</v>
      </c>
      <c r="G524" s="84">
        <f>Masters!I528</f>
        <v>0</v>
      </c>
      <c r="H524" s="84">
        <f>Masters!J528</f>
        <v>0</v>
      </c>
      <c r="I524" s="84">
        <f>Masters!K528</f>
        <v>0</v>
      </c>
      <c r="J524" s="84">
        <f>Masters!L528</f>
        <v>0</v>
      </c>
      <c r="K524" s="84">
        <f>Masters!M528</f>
        <v>0</v>
      </c>
      <c r="L524" s="84">
        <f>Masters!N528</f>
        <v>0</v>
      </c>
    </row>
    <row r="525" spans="1:12" ht="15.5" x14ac:dyDescent="0.45">
      <c r="A525" s="84">
        <f>Masters!C529</f>
        <v>75210</v>
      </c>
      <c r="B525" s="85" t="str">
        <f>Masters!D529</f>
        <v>Cable Ferry Operators</v>
      </c>
      <c r="C525" s="84" t="str">
        <f>Masters!F529</f>
        <v>Boat and cable ferry operators and related occupations</v>
      </c>
      <c r="D525" s="85" t="str">
        <f>Masters!E529</f>
        <v>OMd</v>
      </c>
      <c r="E525" s="84">
        <f>Masters!G529</f>
        <v>0</v>
      </c>
      <c r="F525" s="84">
        <f>Masters!H529</f>
        <v>0</v>
      </c>
      <c r="G525" s="84">
        <f>Masters!I529</f>
        <v>0</v>
      </c>
      <c r="H525" s="84">
        <f>Masters!J529</f>
        <v>0</v>
      </c>
      <c r="I525" s="84">
        <f>Masters!K529</f>
        <v>0</v>
      </c>
      <c r="J525" s="84">
        <f>Masters!L529</f>
        <v>0</v>
      </c>
      <c r="K525" s="84">
        <f>Masters!M529</f>
        <v>0</v>
      </c>
      <c r="L525" s="84">
        <f>Masters!N529</f>
        <v>0</v>
      </c>
    </row>
    <row r="526" spans="1:12" ht="15.5" x14ac:dyDescent="0.45">
      <c r="A526" s="84">
        <f>Masters!C530</f>
        <v>65311</v>
      </c>
      <c r="B526" s="85" t="str">
        <f>Masters!D530</f>
        <v>Carpet and Upholstery Cleaners</v>
      </c>
      <c r="C526" s="84" t="str">
        <f>Masters!F530</f>
        <v>Specialized cleaners</v>
      </c>
      <c r="D526" s="85" t="str">
        <f>Masters!E530</f>
        <v>OMd</v>
      </c>
      <c r="E526" s="84">
        <f>Masters!G530</f>
        <v>0</v>
      </c>
      <c r="F526" s="84">
        <f>Masters!H530</f>
        <v>0</v>
      </c>
      <c r="G526" s="84">
        <f>Masters!I530</f>
        <v>0</v>
      </c>
      <c r="H526" s="84">
        <f>Masters!J530</f>
        <v>0</v>
      </c>
      <c r="I526" s="84">
        <f>Masters!K530</f>
        <v>0</v>
      </c>
      <c r="J526" s="84">
        <f>Masters!L530</f>
        <v>0</v>
      </c>
      <c r="K526" s="84">
        <f>Masters!M530</f>
        <v>0</v>
      </c>
      <c r="L526" s="84">
        <f>Masters!N530</f>
        <v>0</v>
      </c>
    </row>
    <row r="527" spans="1:12" ht="15.5" x14ac:dyDescent="0.45">
      <c r="A527" s="84">
        <f>Masters!C531</f>
        <v>65311</v>
      </c>
      <c r="B527" s="85" t="str">
        <f>Masters!D531</f>
        <v>Chimney Cleaners</v>
      </c>
      <c r="C527" s="84" t="str">
        <f>Masters!F531</f>
        <v>Specialized cleaners</v>
      </c>
      <c r="D527" s="85" t="str">
        <f>Masters!E531</f>
        <v>OMd</v>
      </c>
      <c r="E527" s="84">
        <f>Masters!G531</f>
        <v>0</v>
      </c>
      <c r="F527" s="84">
        <f>Masters!H531</f>
        <v>0</v>
      </c>
      <c r="G527" s="84">
        <f>Masters!I531</f>
        <v>0</v>
      </c>
      <c r="H527" s="84">
        <f>Masters!J531</f>
        <v>0</v>
      </c>
      <c r="I527" s="84">
        <f>Masters!K531</f>
        <v>0</v>
      </c>
      <c r="J527" s="84">
        <f>Masters!L531</f>
        <v>0</v>
      </c>
      <c r="K527" s="84">
        <f>Masters!M531</f>
        <v>0</v>
      </c>
      <c r="L527" s="84">
        <f>Masters!N531</f>
        <v>0</v>
      </c>
    </row>
    <row r="528" spans="1:12" ht="15.5" x14ac:dyDescent="0.45">
      <c r="A528" s="84">
        <f>Masters!C532</f>
        <v>22220</v>
      </c>
      <c r="B528" s="85" t="str">
        <f>Masters!D532</f>
        <v>Computer and Network Operators</v>
      </c>
      <c r="C528" s="84" t="str">
        <f>Masters!F532</f>
        <v>Computer network and web technicians</v>
      </c>
      <c r="D528" s="85" t="str">
        <f>Masters!E532</f>
        <v>OMd</v>
      </c>
      <c r="E528" s="84">
        <f>Masters!G532</f>
        <v>0</v>
      </c>
      <c r="F528" s="84">
        <f>Masters!H532</f>
        <v>0</v>
      </c>
      <c r="G528" s="84">
        <f>Masters!I532</f>
        <v>0</v>
      </c>
      <c r="H528" s="84">
        <f>Masters!J532</f>
        <v>0</v>
      </c>
      <c r="I528" s="84">
        <f>Masters!K532</f>
        <v>0</v>
      </c>
      <c r="J528" s="84">
        <f>Masters!L532</f>
        <v>0</v>
      </c>
      <c r="K528" s="84">
        <f>Masters!M532</f>
        <v>0</v>
      </c>
      <c r="L528" s="84">
        <f>Masters!N532</f>
        <v>0</v>
      </c>
    </row>
    <row r="529" spans="1:12" ht="15.5" x14ac:dyDescent="0.45">
      <c r="A529" s="84">
        <f>Masters!C533</f>
        <v>65320</v>
      </c>
      <c r="B529" s="85" t="str">
        <f>Masters!D533</f>
        <v>Dry Cleaning and Laundry Machine Operators</v>
      </c>
      <c r="C529" s="84" t="str">
        <f>Masters!F533</f>
        <v>Dry cleaning, laundry and related occupations</v>
      </c>
      <c r="D529" s="85" t="str">
        <f>Masters!E533</f>
        <v>OMd</v>
      </c>
      <c r="E529" s="84">
        <f>Masters!G533</f>
        <v>0</v>
      </c>
      <c r="F529" s="84">
        <f>Masters!H533</f>
        <v>0</v>
      </c>
      <c r="G529" s="84">
        <f>Masters!I533</f>
        <v>0</v>
      </c>
      <c r="H529" s="84">
        <f>Masters!J533</f>
        <v>0</v>
      </c>
      <c r="I529" s="84">
        <f>Masters!K533</f>
        <v>0</v>
      </c>
      <c r="J529" s="84">
        <f>Masters!L533</f>
        <v>0</v>
      </c>
      <c r="K529" s="84">
        <f>Masters!M533</f>
        <v>0</v>
      </c>
      <c r="L529" s="84">
        <f>Masters!N533</f>
        <v>0</v>
      </c>
    </row>
    <row r="530" spans="1:12" ht="15.5" x14ac:dyDescent="0.45">
      <c r="A530" s="84">
        <f>Masters!C534</f>
        <v>75210</v>
      </c>
      <c r="B530" s="85" t="str">
        <f>Masters!D534</f>
        <v>Ferry Terminal Workers</v>
      </c>
      <c r="C530" s="84" t="str">
        <f>Masters!F534</f>
        <v>Boat and cable ferry operators and related occupations</v>
      </c>
      <c r="D530" s="85" t="str">
        <f>Masters!E534</f>
        <v>OMd</v>
      </c>
      <c r="E530" s="84">
        <f>Masters!G534</f>
        <v>0</v>
      </c>
      <c r="F530" s="84">
        <f>Masters!H534</f>
        <v>0</v>
      </c>
      <c r="G530" s="84">
        <f>Masters!I534</f>
        <v>0</v>
      </c>
      <c r="H530" s="84">
        <f>Masters!J534</f>
        <v>0</v>
      </c>
      <c r="I530" s="84">
        <f>Masters!K534</f>
        <v>0</v>
      </c>
      <c r="J530" s="84">
        <f>Masters!L534</f>
        <v>0</v>
      </c>
      <c r="K530" s="84">
        <f>Masters!M534</f>
        <v>0</v>
      </c>
      <c r="L530" s="84">
        <f>Masters!N534</f>
        <v>0</v>
      </c>
    </row>
    <row r="531" spans="1:12" ht="15.5" x14ac:dyDescent="0.45">
      <c r="A531" s="84">
        <f>Masters!C535</f>
        <v>94105</v>
      </c>
      <c r="B531" s="85" t="str">
        <f>Masters!D535</f>
        <v>Forging Machine Operators</v>
      </c>
      <c r="C531" s="84" t="str">
        <f>Masters!F535</f>
        <v>Metalworking and forging machine operators</v>
      </c>
      <c r="D531" s="85" t="str">
        <f>Masters!E535</f>
        <v>OMd</v>
      </c>
      <c r="E531" s="84">
        <f>Masters!G535</f>
        <v>0</v>
      </c>
      <c r="F531" s="84">
        <f>Masters!H535</f>
        <v>0</v>
      </c>
      <c r="G531" s="84">
        <f>Masters!I535</f>
        <v>0</v>
      </c>
      <c r="H531" s="84">
        <f>Masters!J535</f>
        <v>0</v>
      </c>
      <c r="I531" s="84">
        <f>Masters!K535</f>
        <v>0</v>
      </c>
      <c r="J531" s="84">
        <f>Masters!L535</f>
        <v>0</v>
      </c>
      <c r="K531" s="84">
        <f>Masters!M535</f>
        <v>0</v>
      </c>
      <c r="L531" s="84">
        <f>Masters!N535</f>
        <v>0</v>
      </c>
    </row>
    <row r="532" spans="1:12" ht="15.5" x14ac:dyDescent="0.45">
      <c r="A532" s="84">
        <f>Masters!C536</f>
        <v>65311</v>
      </c>
      <c r="B532" s="85" t="str">
        <f>Masters!D536</f>
        <v>Furnace and Ventilation System Cleaners</v>
      </c>
      <c r="C532" s="84" t="str">
        <f>Masters!F536</f>
        <v>Specialized cleaners</v>
      </c>
      <c r="D532" s="85" t="str">
        <f>Masters!E536</f>
        <v>OMd</v>
      </c>
      <c r="E532" s="84">
        <f>Masters!G536</f>
        <v>0</v>
      </c>
      <c r="F532" s="84">
        <f>Masters!H536</f>
        <v>0</v>
      </c>
      <c r="G532" s="84">
        <f>Masters!I536</f>
        <v>0</v>
      </c>
      <c r="H532" s="84">
        <f>Masters!J536</f>
        <v>0</v>
      </c>
      <c r="I532" s="84">
        <f>Masters!K536</f>
        <v>0</v>
      </c>
      <c r="J532" s="84">
        <f>Masters!L536</f>
        <v>0</v>
      </c>
      <c r="K532" s="84">
        <f>Masters!M536</f>
        <v>0</v>
      </c>
      <c r="L532" s="84">
        <f>Masters!N536</f>
        <v>0</v>
      </c>
    </row>
    <row r="533" spans="1:12" ht="15.5" x14ac:dyDescent="0.45">
      <c r="A533" s="84">
        <f>Masters!C537</f>
        <v>94141</v>
      </c>
      <c r="B533" s="85" t="str">
        <f>Masters!D537</f>
        <v>Industrial Butchers</v>
      </c>
      <c r="C533" s="84" t="str">
        <f>Masters!F537</f>
        <v>Industrial butchers and meat cutters, poultry preparers and related workers</v>
      </c>
      <c r="D533" s="85" t="str">
        <f>Masters!E537</f>
        <v>OMd</v>
      </c>
      <c r="E533" s="84">
        <f>Masters!G537</f>
        <v>0</v>
      </c>
      <c r="F533" s="84">
        <f>Masters!H537</f>
        <v>0</v>
      </c>
      <c r="G533" s="84">
        <f>Masters!I537</f>
        <v>0</v>
      </c>
      <c r="H533" s="84">
        <f>Masters!J537</f>
        <v>0</v>
      </c>
      <c r="I533" s="84">
        <f>Masters!K537</f>
        <v>0</v>
      </c>
      <c r="J533" s="84">
        <f>Masters!L537</f>
        <v>0</v>
      </c>
      <c r="K533" s="84">
        <f>Masters!M537</f>
        <v>0</v>
      </c>
      <c r="L533" s="84">
        <f>Masters!N537</f>
        <v>0</v>
      </c>
    </row>
    <row r="534" spans="1:12" ht="15.5" x14ac:dyDescent="0.45">
      <c r="A534" s="84">
        <f>Masters!C538</f>
        <v>94141</v>
      </c>
      <c r="B534" s="85" t="str">
        <f>Masters!D538</f>
        <v>Industrial Meat Cutters</v>
      </c>
      <c r="C534" s="84" t="str">
        <f>Masters!F538</f>
        <v>Industrial butchers and meat cutters, poultry preparers and related workers</v>
      </c>
      <c r="D534" s="85" t="str">
        <f>Masters!E538</f>
        <v>OMd</v>
      </c>
      <c r="E534" s="84">
        <f>Masters!G538</f>
        <v>0</v>
      </c>
      <c r="F534" s="84">
        <f>Masters!H538</f>
        <v>0</v>
      </c>
      <c r="G534" s="84">
        <f>Masters!I538</f>
        <v>0</v>
      </c>
      <c r="H534" s="84">
        <f>Masters!J538</f>
        <v>0</v>
      </c>
      <c r="I534" s="84">
        <f>Masters!K538</f>
        <v>0</v>
      </c>
      <c r="J534" s="84">
        <f>Masters!L538</f>
        <v>0</v>
      </c>
      <c r="K534" s="84">
        <f>Masters!M538</f>
        <v>0</v>
      </c>
      <c r="L534" s="84">
        <f>Masters!N538</f>
        <v>0</v>
      </c>
    </row>
    <row r="535" spans="1:12" ht="15.5" x14ac:dyDescent="0.45">
      <c r="A535" s="84">
        <f>Masters!C539</f>
        <v>75210</v>
      </c>
      <c r="B535" s="85" t="str">
        <f>Masters!D539</f>
        <v>Lock Equipment Operators</v>
      </c>
      <c r="C535" s="84" t="str">
        <f>Masters!F539</f>
        <v>Boat and cable ferry operators and related occupations</v>
      </c>
      <c r="D535" s="85" t="str">
        <f>Masters!E539</f>
        <v>OMd</v>
      </c>
      <c r="E535" s="84">
        <f>Masters!G539</f>
        <v>0</v>
      </c>
      <c r="F535" s="84">
        <f>Masters!H539</f>
        <v>0</v>
      </c>
      <c r="G535" s="84">
        <f>Masters!I539</f>
        <v>0</v>
      </c>
      <c r="H535" s="84">
        <f>Masters!J539</f>
        <v>0</v>
      </c>
      <c r="I535" s="84">
        <f>Masters!K539</f>
        <v>0</v>
      </c>
      <c r="J535" s="84">
        <f>Masters!L539</f>
        <v>0</v>
      </c>
      <c r="K535" s="84">
        <f>Masters!M539</f>
        <v>0</v>
      </c>
      <c r="L535" s="84">
        <f>Masters!N539</f>
        <v>0</v>
      </c>
    </row>
    <row r="536" spans="1:12" ht="15.5" x14ac:dyDescent="0.45">
      <c r="A536" s="84">
        <f>Masters!C540</f>
        <v>94204</v>
      </c>
      <c r="B536" s="85" t="str">
        <f>Masters!D540</f>
        <v>Mechanical Inspectors</v>
      </c>
      <c r="C536" s="84" t="str">
        <f>Masters!F540</f>
        <v>Mechanical assemblers and inspectors</v>
      </c>
      <c r="D536" s="85" t="str">
        <f>Masters!E540</f>
        <v>OMd</v>
      </c>
      <c r="E536" s="84">
        <f>Masters!G540</f>
        <v>0</v>
      </c>
      <c r="F536" s="84">
        <f>Masters!H540</f>
        <v>0</v>
      </c>
      <c r="G536" s="84">
        <f>Masters!I540</f>
        <v>0</v>
      </c>
      <c r="H536" s="84">
        <f>Masters!J540</f>
        <v>0</v>
      </c>
      <c r="I536" s="84">
        <f>Masters!K540</f>
        <v>0</v>
      </c>
      <c r="J536" s="84">
        <f>Masters!L540</f>
        <v>0</v>
      </c>
      <c r="K536" s="84">
        <f>Masters!M540</f>
        <v>0</v>
      </c>
      <c r="L536" s="84">
        <f>Masters!N540</f>
        <v>0</v>
      </c>
    </row>
    <row r="537" spans="1:12" ht="15.5" x14ac:dyDescent="0.45">
      <c r="A537" s="84">
        <f>Masters!C541</f>
        <v>83101</v>
      </c>
      <c r="B537" s="85" t="str">
        <f>Masters!D541</f>
        <v>Oil and Gas Well Drilling Workers</v>
      </c>
      <c r="C537" s="84" t="str">
        <f>Masters!F541</f>
        <v>Oil and gas well drillers, servicers, testers and related workers</v>
      </c>
      <c r="D537" s="85" t="str">
        <f>Masters!E541</f>
        <v>OMd</v>
      </c>
      <c r="E537" s="84">
        <f>Masters!G541</f>
        <v>0</v>
      </c>
      <c r="F537" s="84">
        <f>Masters!H541</f>
        <v>0</v>
      </c>
      <c r="G537" s="84">
        <f>Masters!I541</f>
        <v>0</v>
      </c>
      <c r="H537" s="84">
        <f>Masters!J541</f>
        <v>0</v>
      </c>
      <c r="I537" s="84">
        <f>Masters!K541</f>
        <v>0</v>
      </c>
      <c r="J537" s="84">
        <f>Masters!L541</f>
        <v>0</v>
      </c>
      <c r="K537" s="84">
        <f>Masters!M541</f>
        <v>0</v>
      </c>
      <c r="L537" s="84">
        <f>Masters!N541</f>
        <v>0</v>
      </c>
    </row>
    <row r="538" spans="1:12" ht="15.5" x14ac:dyDescent="0.45">
      <c r="A538" s="84">
        <f>Masters!C542</f>
        <v>94141</v>
      </c>
      <c r="B538" s="85" t="str">
        <f>Masters!D542</f>
        <v>Poultry Preparers</v>
      </c>
      <c r="C538" s="84" t="str">
        <f>Masters!F542</f>
        <v>Industrial butchers and meat cutters, poultry preparers and related workers</v>
      </c>
      <c r="D538" s="85" t="str">
        <f>Masters!E542</f>
        <v>OMd</v>
      </c>
      <c r="E538" s="84">
        <f>Masters!G542</f>
        <v>0</v>
      </c>
      <c r="F538" s="84">
        <f>Masters!H542</f>
        <v>0</v>
      </c>
      <c r="G538" s="84">
        <f>Masters!I542</f>
        <v>0</v>
      </c>
      <c r="H538" s="84">
        <f>Masters!J542</f>
        <v>0</v>
      </c>
      <c r="I538" s="84">
        <f>Masters!K542</f>
        <v>0</v>
      </c>
      <c r="J538" s="84">
        <f>Masters!L542</f>
        <v>0</v>
      </c>
      <c r="K538" s="84">
        <f>Masters!M542</f>
        <v>0</v>
      </c>
      <c r="L538" s="84">
        <f>Masters!N542</f>
        <v>0</v>
      </c>
    </row>
    <row r="539" spans="1:12" ht="15.5" x14ac:dyDescent="0.45">
      <c r="A539" s="84">
        <f>Masters!C543</f>
        <v>65311</v>
      </c>
      <c r="B539" s="85" t="str">
        <f>Masters!D543</f>
        <v>Sandblasters</v>
      </c>
      <c r="C539" s="84" t="str">
        <f>Masters!F543</f>
        <v>Specialized cleaners</v>
      </c>
      <c r="D539" s="85" t="str">
        <f>Masters!E543</f>
        <v>OMd</v>
      </c>
      <c r="E539" s="84">
        <f>Masters!G543</f>
        <v>0</v>
      </c>
      <c r="F539" s="84">
        <f>Masters!H543</f>
        <v>0</v>
      </c>
      <c r="G539" s="84">
        <f>Masters!I543</f>
        <v>0</v>
      </c>
      <c r="H539" s="84">
        <f>Masters!J543</f>
        <v>0</v>
      </c>
      <c r="I539" s="84">
        <f>Masters!K543</f>
        <v>0</v>
      </c>
      <c r="J539" s="84">
        <f>Masters!L543</f>
        <v>0</v>
      </c>
      <c r="K539" s="84">
        <f>Masters!M543</f>
        <v>0</v>
      </c>
      <c r="L539" s="84">
        <f>Masters!N543</f>
        <v>0</v>
      </c>
    </row>
    <row r="540" spans="1:12" ht="15.5" x14ac:dyDescent="0.45">
      <c r="A540" s="84">
        <f>Masters!C544</f>
        <v>94141</v>
      </c>
      <c r="B540" s="85" t="str">
        <f>Masters!D544</f>
        <v>Trimmers</v>
      </c>
      <c r="C540" s="84" t="str">
        <f>Masters!F544</f>
        <v>Industrial butchers and meat cutters, poultry preparers and related workers</v>
      </c>
      <c r="D540" s="85" t="str">
        <f>Masters!E544</f>
        <v>OMd</v>
      </c>
      <c r="E540" s="84">
        <f>Masters!G544</f>
        <v>0</v>
      </c>
      <c r="F540" s="84">
        <f>Masters!H544</f>
        <v>0</v>
      </c>
      <c r="G540" s="84">
        <f>Masters!I544</f>
        <v>0</v>
      </c>
      <c r="H540" s="84">
        <f>Masters!J544</f>
        <v>0</v>
      </c>
      <c r="I540" s="84">
        <f>Masters!K544</f>
        <v>0</v>
      </c>
      <c r="J540" s="84">
        <f>Masters!L544</f>
        <v>0</v>
      </c>
      <c r="K540" s="84">
        <f>Masters!M544</f>
        <v>0</v>
      </c>
      <c r="L540" s="84">
        <f>Masters!N544</f>
        <v>0</v>
      </c>
    </row>
    <row r="541" spans="1:12" ht="15.5" x14ac:dyDescent="0.45">
      <c r="A541" s="84">
        <f>Masters!C545</f>
        <v>84100</v>
      </c>
      <c r="B541" s="85" t="str">
        <f>Masters!D545</f>
        <v>Underground Mine Service and Support Workers</v>
      </c>
      <c r="C541" s="84" t="str">
        <f>Masters!F545</f>
        <v>Underground mine service and support workers</v>
      </c>
      <c r="D541" s="85" t="str">
        <f>Masters!E545</f>
        <v>OMd</v>
      </c>
      <c r="E541" s="84">
        <f>Masters!G545</f>
        <v>0</v>
      </c>
      <c r="F541" s="84">
        <f>Masters!H545</f>
        <v>0</v>
      </c>
      <c r="G541" s="84">
        <f>Masters!I545</f>
        <v>0</v>
      </c>
      <c r="H541" s="84">
        <f>Masters!J545</f>
        <v>0</v>
      </c>
      <c r="I541" s="84">
        <f>Masters!K545</f>
        <v>0</v>
      </c>
      <c r="J541" s="84">
        <f>Masters!L545</f>
        <v>0</v>
      </c>
      <c r="K541" s="84">
        <f>Masters!M545</f>
        <v>0</v>
      </c>
      <c r="L541" s="84">
        <f>Masters!N545</f>
        <v>0</v>
      </c>
    </row>
    <row r="542" spans="1:12" ht="15.5" x14ac:dyDescent="0.45">
      <c r="A542" s="84">
        <f>Masters!C546</f>
        <v>65311</v>
      </c>
      <c r="B542" s="85" t="str">
        <f>Masters!D546</f>
        <v>Vehicle Cleaners</v>
      </c>
      <c r="C542" s="84" t="str">
        <f>Masters!F546</f>
        <v>Specialized cleaners</v>
      </c>
      <c r="D542" s="85" t="str">
        <f>Masters!E546</f>
        <v>OMd</v>
      </c>
      <c r="E542" s="84">
        <f>Masters!G546</f>
        <v>0</v>
      </c>
      <c r="F542" s="84">
        <f>Masters!H546</f>
        <v>0</v>
      </c>
      <c r="G542" s="84">
        <f>Masters!I546</f>
        <v>0</v>
      </c>
      <c r="H542" s="84">
        <f>Masters!J546</f>
        <v>0</v>
      </c>
      <c r="I542" s="84">
        <f>Masters!K546</f>
        <v>0</v>
      </c>
      <c r="J542" s="84">
        <f>Masters!L546</f>
        <v>0</v>
      </c>
      <c r="K542" s="84">
        <f>Masters!M546</f>
        <v>0</v>
      </c>
      <c r="L542" s="84">
        <f>Masters!N546</f>
        <v>0</v>
      </c>
    </row>
    <row r="543" spans="1:12" ht="15.5" x14ac:dyDescent="0.45">
      <c r="A543" s="84">
        <f>Masters!C547</f>
        <v>65311</v>
      </c>
      <c r="B543" s="85" t="str">
        <f>Masters!D547</f>
        <v>Window Cleaners</v>
      </c>
      <c r="C543" s="84" t="str">
        <f>Masters!F547</f>
        <v>Specialized cleaners</v>
      </c>
      <c r="D543" s="85" t="str">
        <f>Masters!E547</f>
        <v>OMd</v>
      </c>
      <c r="E543" s="84">
        <f>Masters!G547</f>
        <v>0</v>
      </c>
      <c r="F543" s="84">
        <f>Masters!H547</f>
        <v>0</v>
      </c>
      <c r="G543" s="84">
        <f>Masters!I547</f>
        <v>0</v>
      </c>
      <c r="H543" s="84">
        <f>Masters!J547</f>
        <v>0</v>
      </c>
      <c r="I543" s="84">
        <f>Masters!K547</f>
        <v>0</v>
      </c>
      <c r="J543" s="84">
        <f>Masters!L547</f>
        <v>0</v>
      </c>
      <c r="K543" s="84">
        <f>Masters!M547</f>
        <v>0</v>
      </c>
      <c r="L543" s="84">
        <f>Masters!N547</f>
        <v>0</v>
      </c>
    </row>
    <row r="544" spans="1:12" ht="15.5" x14ac:dyDescent="0.45">
      <c r="A544" s="84">
        <f>Masters!C548</f>
        <v>60031</v>
      </c>
      <c r="B544" s="85" t="str">
        <f>Masters!D548</f>
        <v>Accommodation Service Managers</v>
      </c>
      <c r="C544" s="84" t="str">
        <f>Masters!F548</f>
        <v>Accommodation service managers</v>
      </c>
      <c r="D544" s="85" t="str">
        <f>Masters!E548</f>
        <v>DMS</v>
      </c>
      <c r="E544" s="84">
        <f>Masters!G548</f>
        <v>0</v>
      </c>
      <c r="F544" s="84">
        <f>Masters!H548</f>
        <v>0</v>
      </c>
      <c r="G544" s="84">
        <f>Masters!I548</f>
        <v>0</v>
      </c>
      <c r="H544" s="84">
        <f>Masters!J548</f>
        <v>0</v>
      </c>
      <c r="I544" s="84">
        <f>Masters!K548</f>
        <v>0</v>
      </c>
      <c r="J544" s="84">
        <f>Masters!L548</f>
        <v>0</v>
      </c>
      <c r="K544" s="84">
        <f>Masters!M548</f>
        <v>0</v>
      </c>
      <c r="L544" s="84">
        <f>Masters!N548</f>
        <v>0</v>
      </c>
    </row>
    <row r="545" spans="1:12" ht="15.5" x14ac:dyDescent="0.45">
      <c r="A545" s="84">
        <f>Masters!C549</f>
        <v>22113</v>
      </c>
      <c r="B545" s="85" t="str">
        <f>Masters!D549</f>
        <v>Conservation and Fishery Officers</v>
      </c>
      <c r="C545" s="84" t="str">
        <f>Masters!F549</f>
        <v>Conservation and fishery officers</v>
      </c>
      <c r="D545" s="85" t="str">
        <f>Masters!E549</f>
        <v>DMS</v>
      </c>
      <c r="E545" s="84">
        <f>Masters!G549</f>
        <v>0</v>
      </c>
      <c r="F545" s="84">
        <f>Masters!H549</f>
        <v>0</v>
      </c>
      <c r="G545" s="84">
        <f>Masters!I549</f>
        <v>0</v>
      </c>
      <c r="H545" s="84">
        <f>Masters!J549</f>
        <v>0</v>
      </c>
      <c r="I545" s="84">
        <f>Masters!K549</f>
        <v>0</v>
      </c>
      <c r="J545" s="84">
        <f>Masters!L549</f>
        <v>0</v>
      </c>
      <c r="K545" s="84">
        <f>Masters!M549</f>
        <v>0</v>
      </c>
      <c r="L545" s="84">
        <f>Masters!N549</f>
        <v>0</v>
      </c>
    </row>
    <row r="546" spans="1:12" ht="15.5" x14ac:dyDescent="0.45">
      <c r="A546" s="84">
        <f>Masters!C550</f>
        <v>10021</v>
      </c>
      <c r="B546" s="85" t="str">
        <f>Masters!D550</f>
        <v>Credit Managers</v>
      </c>
      <c r="C546" s="84" t="str">
        <f>Masters!F550</f>
        <v>Banking, credit and other investment managers</v>
      </c>
      <c r="D546" s="85" t="str">
        <f>Masters!E550</f>
        <v>DMS</v>
      </c>
      <c r="E546" s="84">
        <f>Masters!G550</f>
        <v>0</v>
      </c>
      <c r="F546" s="84">
        <f>Masters!H550</f>
        <v>0</v>
      </c>
      <c r="G546" s="84">
        <f>Masters!I550</f>
        <v>0</v>
      </c>
      <c r="H546" s="84">
        <f>Masters!J550</f>
        <v>0</v>
      </c>
      <c r="I546" s="84">
        <f>Masters!K550</f>
        <v>0</v>
      </c>
      <c r="J546" s="84">
        <f>Masters!L550</f>
        <v>0</v>
      </c>
      <c r="K546" s="84">
        <f>Masters!M550</f>
        <v>0</v>
      </c>
      <c r="L546" s="84">
        <f>Masters!N550</f>
        <v>0</v>
      </c>
    </row>
    <row r="547" spans="1:12" ht="15.5" x14ac:dyDescent="0.45">
      <c r="A547" s="84">
        <f>Masters!C551</f>
        <v>43109</v>
      </c>
      <c r="B547" s="85" t="str">
        <f>Masters!D551</f>
        <v>Driver's Licence Examiners</v>
      </c>
      <c r="C547" s="84" t="str">
        <f>Masters!F551</f>
        <v>Other instructors</v>
      </c>
      <c r="D547" s="85" t="str">
        <f>Masters!E551</f>
        <v>DMS</v>
      </c>
      <c r="E547" s="84">
        <f>Masters!G551</f>
        <v>0</v>
      </c>
      <c r="F547" s="84">
        <f>Masters!H551</f>
        <v>0</v>
      </c>
      <c r="G547" s="84">
        <f>Masters!I551</f>
        <v>0</v>
      </c>
      <c r="H547" s="84">
        <f>Masters!J551</f>
        <v>0</v>
      </c>
      <c r="I547" s="84">
        <f>Masters!K551</f>
        <v>0</v>
      </c>
      <c r="J547" s="84">
        <f>Masters!L551</f>
        <v>0</v>
      </c>
      <c r="K547" s="84">
        <f>Masters!M551</f>
        <v>0</v>
      </c>
      <c r="L547" s="84">
        <f>Masters!N551</f>
        <v>0</v>
      </c>
    </row>
    <row r="548" spans="1:12" ht="15.5" x14ac:dyDescent="0.45">
      <c r="A548" s="84">
        <f>Masters!C552</f>
        <v>31300</v>
      </c>
      <c r="B548" s="85" t="str">
        <f>Masters!D552</f>
        <v>Head Nurses and Supervisors</v>
      </c>
      <c r="C548" s="84" t="str">
        <f>Masters!F552</f>
        <v>Nursing coordinators and supervisors</v>
      </c>
      <c r="D548" s="85" t="str">
        <f>Masters!E552</f>
        <v>DMS</v>
      </c>
      <c r="E548" s="84">
        <f>Masters!G552</f>
        <v>0</v>
      </c>
      <c r="F548" s="84">
        <f>Masters!H552</f>
        <v>0</v>
      </c>
      <c r="G548" s="84">
        <f>Masters!I552</f>
        <v>0</v>
      </c>
      <c r="H548" s="84">
        <f>Masters!J552</f>
        <v>0</v>
      </c>
      <c r="I548" s="84">
        <f>Masters!K552</f>
        <v>0</v>
      </c>
      <c r="J548" s="84">
        <f>Masters!L552</f>
        <v>0</v>
      </c>
      <c r="K548" s="84">
        <f>Masters!M552</f>
        <v>0</v>
      </c>
      <c r="L548" s="84">
        <f>Masters!N552</f>
        <v>0</v>
      </c>
    </row>
    <row r="549" spans="1:12" ht="15.5" x14ac:dyDescent="0.45">
      <c r="A549" s="84">
        <f>Masters!C553</f>
        <v>40030</v>
      </c>
      <c r="B549" s="85" t="str">
        <f>Masters!D553</f>
        <v>Managers in Social, Community and Correctional Services</v>
      </c>
      <c r="C549" s="84" t="str">
        <f>Masters!F553</f>
        <v>Managers in social, community and correctional services</v>
      </c>
      <c r="D549" s="85" t="str">
        <f>Masters!E553</f>
        <v>DMS</v>
      </c>
      <c r="E549" s="84">
        <f>Masters!G553</f>
        <v>0</v>
      </c>
      <c r="F549" s="84">
        <f>Masters!H553</f>
        <v>0</v>
      </c>
      <c r="G549" s="84">
        <f>Masters!I553</f>
        <v>0</v>
      </c>
      <c r="H549" s="84">
        <f>Masters!J553</f>
        <v>0</v>
      </c>
      <c r="I549" s="84">
        <f>Masters!K553</f>
        <v>0</v>
      </c>
      <c r="J549" s="84">
        <f>Masters!L553</f>
        <v>0</v>
      </c>
      <c r="K549" s="84">
        <f>Masters!M553</f>
        <v>0</v>
      </c>
      <c r="L549" s="84">
        <f>Masters!N553</f>
        <v>0</v>
      </c>
    </row>
    <row r="550" spans="1:12" ht="15.5" x14ac:dyDescent="0.45">
      <c r="A550" s="84">
        <f>Masters!C554</f>
        <v>80021</v>
      </c>
      <c r="B550" s="85" t="str">
        <f>Masters!D554</f>
        <v>Nursery and Greenhouse Operators and Managers</v>
      </c>
      <c r="C550" s="84" t="str">
        <f>Masters!F554</f>
        <v>Managers in horticulture</v>
      </c>
      <c r="D550" s="85" t="str">
        <f>Masters!E554</f>
        <v>DMS</v>
      </c>
      <c r="E550" s="84">
        <f>Masters!G554</f>
        <v>0</v>
      </c>
      <c r="F550" s="84">
        <f>Masters!H554</f>
        <v>0</v>
      </c>
      <c r="G550" s="84">
        <f>Masters!I554</f>
        <v>0</v>
      </c>
      <c r="H550" s="84">
        <f>Masters!J554</f>
        <v>0</v>
      </c>
      <c r="I550" s="84">
        <f>Masters!K554</f>
        <v>0</v>
      </c>
      <c r="J550" s="84">
        <f>Masters!L554</f>
        <v>0</v>
      </c>
      <c r="K550" s="84">
        <f>Masters!M554</f>
        <v>0</v>
      </c>
      <c r="L550" s="84">
        <f>Masters!N554</f>
        <v>0</v>
      </c>
    </row>
    <row r="551" spans="1:12" ht="15.5" x14ac:dyDescent="0.45">
      <c r="A551" s="84">
        <f>Masters!C555</f>
        <v>51120</v>
      </c>
      <c r="B551" s="85" t="str">
        <f>Masters!D555</f>
        <v>Record Producers</v>
      </c>
      <c r="C551" s="84" t="str">
        <f>Masters!F555</f>
        <v>Producers, directors, choreographers and related occupations</v>
      </c>
      <c r="D551" s="85" t="str">
        <f>Masters!E555</f>
        <v>DMS</v>
      </c>
      <c r="E551" s="84">
        <f>Masters!G555</f>
        <v>0</v>
      </c>
      <c r="F551" s="84">
        <f>Masters!H555</f>
        <v>0</v>
      </c>
      <c r="G551" s="84">
        <f>Masters!I555</f>
        <v>0</v>
      </c>
      <c r="H551" s="84">
        <f>Masters!J555</f>
        <v>0</v>
      </c>
      <c r="I551" s="84">
        <f>Masters!K555</f>
        <v>0</v>
      </c>
      <c r="J551" s="84">
        <f>Masters!L555</f>
        <v>0</v>
      </c>
      <c r="K551" s="84">
        <f>Masters!M555</f>
        <v>0</v>
      </c>
      <c r="L551" s="84">
        <f>Masters!N555</f>
        <v>0</v>
      </c>
    </row>
    <row r="552" spans="1:12" ht="15.5" x14ac:dyDescent="0.45">
      <c r="A552" s="84">
        <f>Masters!C556</f>
        <v>60030</v>
      </c>
      <c r="B552" s="85" t="str">
        <f>Masters!D556</f>
        <v>Restaurant and Food Service Managers</v>
      </c>
      <c r="C552" s="84" t="str">
        <f>Masters!F556</f>
        <v>Restaurant and food service managers</v>
      </c>
      <c r="D552" s="85" t="str">
        <f>Masters!E556</f>
        <v>DMS</v>
      </c>
      <c r="E552" s="84">
        <f>Masters!G556</f>
        <v>0</v>
      </c>
      <c r="F552" s="84">
        <f>Masters!H556</f>
        <v>0</v>
      </c>
      <c r="G552" s="84">
        <f>Masters!I556</f>
        <v>0</v>
      </c>
      <c r="H552" s="84">
        <f>Masters!J556</f>
        <v>0</v>
      </c>
      <c r="I552" s="84">
        <f>Masters!K556</f>
        <v>0</v>
      </c>
      <c r="J552" s="84">
        <f>Masters!L556</f>
        <v>0</v>
      </c>
      <c r="K552" s="84">
        <f>Masters!M556</f>
        <v>0</v>
      </c>
      <c r="L552" s="84">
        <f>Masters!N556</f>
        <v>0</v>
      </c>
    </row>
    <row r="553" spans="1:12" ht="15.5" x14ac:dyDescent="0.45">
      <c r="A553" s="84">
        <f>Masters!C557</f>
        <v>51120</v>
      </c>
      <c r="B553" s="85" t="str">
        <f>Masters!D557</f>
        <v>Film, Radio and Television Producers</v>
      </c>
      <c r="C553" s="84" t="str">
        <f>Masters!F557</f>
        <v>Producers, directors, choreographers and related occupations</v>
      </c>
      <c r="D553" s="85" t="str">
        <f>Masters!E557</f>
        <v>IDS</v>
      </c>
      <c r="E553" s="84">
        <f>Masters!G557</f>
        <v>0</v>
      </c>
      <c r="F553" s="84">
        <f>Masters!H557</f>
        <v>0</v>
      </c>
      <c r="G553" s="84">
        <f>Masters!I557</f>
        <v>0</v>
      </c>
      <c r="H553" s="84">
        <f>Masters!J557</f>
        <v>0</v>
      </c>
      <c r="I553" s="84">
        <f>Masters!K557</f>
        <v>0</v>
      </c>
      <c r="J553" s="84">
        <f>Masters!L557</f>
        <v>0</v>
      </c>
      <c r="K553" s="84">
        <f>Masters!M557</f>
        <v>0</v>
      </c>
      <c r="L553" s="84">
        <f>Masters!N557</f>
        <v>0</v>
      </c>
    </row>
    <row r="554" spans="1:12" ht="15.5" x14ac:dyDescent="0.45">
      <c r="A554" s="84">
        <f>Masters!C558</f>
        <v>41403</v>
      </c>
      <c r="B554" s="85" t="str">
        <f>Masters!D558</f>
        <v>Home Economists</v>
      </c>
      <c r="C554" s="84" t="str">
        <f>Masters!F558</f>
        <v>Social policy researchers, consultants and program officers</v>
      </c>
      <c r="D554" s="85" t="str">
        <f>Masters!E558</f>
        <v>IDS</v>
      </c>
      <c r="E554" s="84">
        <f>Masters!G558</f>
        <v>0</v>
      </c>
      <c r="F554" s="84">
        <f>Masters!H558</f>
        <v>0</v>
      </c>
      <c r="G554" s="84">
        <f>Masters!I558</f>
        <v>0</v>
      </c>
      <c r="H554" s="84">
        <f>Masters!J558</f>
        <v>0</v>
      </c>
      <c r="I554" s="84">
        <f>Masters!K558</f>
        <v>0</v>
      </c>
      <c r="J554" s="84">
        <f>Masters!L558</f>
        <v>0</v>
      </c>
      <c r="K554" s="84">
        <f>Masters!M558</f>
        <v>0</v>
      </c>
      <c r="L554" s="84">
        <f>Masters!N558</f>
        <v>0</v>
      </c>
    </row>
    <row r="555" spans="1:12" ht="15.5" x14ac:dyDescent="0.45">
      <c r="A555" s="84">
        <f>Masters!C559</f>
        <v>41403</v>
      </c>
      <c r="B555" s="85" t="str">
        <f>Masters!D559</f>
        <v>Housing Policy Analysts</v>
      </c>
      <c r="C555" s="84" t="str">
        <f>Masters!F559</f>
        <v>Social policy researchers, consultants and program officers</v>
      </c>
      <c r="D555" s="85" t="str">
        <f>Masters!E559</f>
        <v>IDS</v>
      </c>
      <c r="E555" s="84">
        <f>Masters!G559</f>
        <v>0</v>
      </c>
      <c r="F555" s="84">
        <f>Masters!H559</f>
        <v>0</v>
      </c>
      <c r="G555" s="84">
        <f>Masters!I559</f>
        <v>0</v>
      </c>
      <c r="H555" s="84">
        <f>Masters!J559</f>
        <v>0</v>
      </c>
      <c r="I555" s="84">
        <f>Masters!K559</f>
        <v>0</v>
      </c>
      <c r="J555" s="84">
        <f>Masters!L559</f>
        <v>0</v>
      </c>
      <c r="K555" s="84">
        <f>Masters!M559</f>
        <v>0</v>
      </c>
      <c r="L555" s="84">
        <f>Masters!N559</f>
        <v>0</v>
      </c>
    </row>
    <row r="556" spans="1:12" ht="15.5" x14ac:dyDescent="0.45">
      <c r="A556" s="84">
        <f>Masters!C560</f>
        <v>41403</v>
      </c>
      <c r="B556" s="85" t="str">
        <f>Masters!D560</f>
        <v>International Aid and Development Project Officers</v>
      </c>
      <c r="C556" s="84" t="str">
        <f>Masters!F560</f>
        <v>Social policy researchers, consultants and program officers</v>
      </c>
      <c r="D556" s="85" t="str">
        <f>Masters!E560</f>
        <v>IDS</v>
      </c>
      <c r="E556" s="84">
        <f>Masters!G560</f>
        <v>0</v>
      </c>
      <c r="F556" s="84">
        <f>Masters!H560</f>
        <v>0</v>
      </c>
      <c r="G556" s="84">
        <f>Masters!I560</f>
        <v>0</v>
      </c>
      <c r="H556" s="84">
        <f>Masters!J560</f>
        <v>0</v>
      </c>
      <c r="I556" s="84">
        <f>Masters!K560</f>
        <v>0</v>
      </c>
      <c r="J556" s="84">
        <f>Masters!L560</f>
        <v>0</v>
      </c>
      <c r="K556" s="84">
        <f>Masters!M560</f>
        <v>0</v>
      </c>
      <c r="L556" s="84">
        <f>Masters!N560</f>
        <v>0</v>
      </c>
    </row>
    <row r="557" spans="1:12" ht="15.5" x14ac:dyDescent="0.45">
      <c r="A557" s="84">
        <f>Masters!C561</f>
        <v>11201</v>
      </c>
      <c r="B557" s="85" t="str">
        <f>Masters!D561</f>
        <v>Management Consultants</v>
      </c>
      <c r="C557" s="84" t="str">
        <f>Masters!F561</f>
        <v>Professional occupations in business management consulting</v>
      </c>
      <c r="D557" s="85" t="str">
        <f>Masters!E561</f>
        <v>IDS</v>
      </c>
      <c r="E557" s="84">
        <f>Masters!G561</f>
        <v>0</v>
      </c>
      <c r="F557" s="84">
        <f>Masters!H561</f>
        <v>0</v>
      </c>
      <c r="G557" s="84">
        <f>Masters!I561</f>
        <v>0</v>
      </c>
      <c r="H557" s="84">
        <f>Masters!J561</f>
        <v>0</v>
      </c>
      <c r="I557" s="84">
        <f>Masters!K561</f>
        <v>0</v>
      </c>
      <c r="J557" s="84">
        <f>Masters!L561</f>
        <v>0</v>
      </c>
      <c r="K557" s="84">
        <f>Masters!M561</f>
        <v>0</v>
      </c>
      <c r="L557" s="84">
        <f>Masters!N561</f>
        <v>0</v>
      </c>
    </row>
    <row r="558" spans="1:12" ht="15.5" x14ac:dyDescent="0.45">
      <c r="A558" s="84">
        <f>Masters!C562</f>
        <v>41403</v>
      </c>
      <c r="B558" s="85" t="str">
        <f>Masters!D562</f>
        <v>Social Policy Researchers</v>
      </c>
      <c r="C558" s="84" t="str">
        <f>Masters!F562</f>
        <v>Social policy researchers, consultants and program officers</v>
      </c>
      <c r="D558" s="85" t="str">
        <f>Masters!E562</f>
        <v>IDS</v>
      </c>
      <c r="E558" s="84">
        <f>Masters!G562</f>
        <v>0</v>
      </c>
      <c r="F558" s="84">
        <f>Masters!H562</f>
        <v>0</v>
      </c>
      <c r="G558" s="84">
        <f>Masters!I562</f>
        <v>0</v>
      </c>
      <c r="H558" s="84">
        <f>Masters!J562</f>
        <v>0</v>
      </c>
      <c r="I558" s="84">
        <f>Masters!K562</f>
        <v>0</v>
      </c>
      <c r="J558" s="84">
        <f>Masters!L562</f>
        <v>0</v>
      </c>
      <c r="K558" s="84">
        <f>Masters!M562</f>
        <v>0</v>
      </c>
      <c r="L558" s="84">
        <f>Masters!N562</f>
        <v>0</v>
      </c>
    </row>
    <row r="559" spans="1:12" ht="15.5" x14ac:dyDescent="0.45">
      <c r="A559" s="84">
        <f>Masters!C563</f>
        <v>41403</v>
      </c>
      <c r="B559" s="85" t="str">
        <f>Masters!D563</f>
        <v>Social Services Planners</v>
      </c>
      <c r="C559" s="84" t="str">
        <f>Masters!F563</f>
        <v>Social policy researchers, consultants and program officers</v>
      </c>
      <c r="D559" s="85" t="str">
        <f>Masters!E563</f>
        <v>IDS</v>
      </c>
      <c r="E559" s="84">
        <f>Masters!G563</f>
        <v>0</v>
      </c>
      <c r="F559" s="84">
        <f>Masters!H563</f>
        <v>0</v>
      </c>
      <c r="G559" s="84">
        <f>Masters!I563</f>
        <v>0</v>
      </c>
      <c r="H559" s="84">
        <f>Masters!J563</f>
        <v>0</v>
      </c>
      <c r="I559" s="84">
        <f>Masters!K563</f>
        <v>0</v>
      </c>
      <c r="J559" s="84">
        <f>Masters!L563</f>
        <v>0</v>
      </c>
      <c r="K559" s="84">
        <f>Masters!M563</f>
        <v>0</v>
      </c>
      <c r="L559" s="84">
        <f>Masters!N563</f>
        <v>0</v>
      </c>
    </row>
    <row r="560" spans="1:12" ht="15.5" x14ac:dyDescent="0.45">
      <c r="A560" s="84">
        <f>Masters!C564</f>
        <v>41403</v>
      </c>
      <c r="B560" s="85" t="str">
        <f>Masters!D564</f>
        <v>Social Survey Researchers</v>
      </c>
      <c r="C560" s="84" t="str">
        <f>Masters!F564</f>
        <v>Social policy researchers, consultants and program officers</v>
      </c>
      <c r="D560" s="85" t="str">
        <f>Masters!E564</f>
        <v>IDS</v>
      </c>
      <c r="E560" s="84">
        <f>Masters!G564</f>
        <v>0</v>
      </c>
      <c r="F560" s="84">
        <f>Masters!H564</f>
        <v>0</v>
      </c>
      <c r="G560" s="84">
        <f>Masters!I564</f>
        <v>0</v>
      </c>
      <c r="H560" s="84">
        <f>Masters!J564</f>
        <v>0</v>
      </c>
      <c r="I560" s="84">
        <f>Masters!K564</f>
        <v>0</v>
      </c>
      <c r="J560" s="84">
        <f>Masters!L564</f>
        <v>0</v>
      </c>
      <c r="K560" s="84">
        <f>Masters!M564</f>
        <v>0</v>
      </c>
      <c r="L560" s="84">
        <f>Masters!N564</f>
        <v>0</v>
      </c>
    </row>
    <row r="561" spans="1:12" ht="15.5" x14ac:dyDescent="0.45">
      <c r="A561" s="84">
        <f>Masters!C565</f>
        <v>41200</v>
      </c>
      <c r="B561" s="85" t="str">
        <f>Masters!D565</f>
        <v>University Professors</v>
      </c>
      <c r="C561" s="84" t="str">
        <f>Masters!F565</f>
        <v>University professors and lecturers</v>
      </c>
      <c r="D561" s="85" t="str">
        <f>Masters!E565</f>
        <v>IDS</v>
      </c>
      <c r="E561" s="84">
        <f>Masters!G565</f>
        <v>0</v>
      </c>
      <c r="F561" s="84">
        <f>Masters!H565</f>
        <v>0</v>
      </c>
      <c r="G561" s="84">
        <f>Masters!I565</f>
        <v>0</v>
      </c>
      <c r="H561" s="84">
        <f>Masters!J565</f>
        <v>0</v>
      </c>
      <c r="I561" s="84">
        <f>Masters!K565</f>
        <v>0</v>
      </c>
      <c r="J561" s="84">
        <f>Masters!L565</f>
        <v>0</v>
      </c>
      <c r="K561" s="84">
        <f>Masters!M565</f>
        <v>0</v>
      </c>
      <c r="L561" s="84">
        <f>Masters!N565</f>
        <v>0</v>
      </c>
    </row>
    <row r="562" spans="1:12" ht="15.5" x14ac:dyDescent="0.45">
      <c r="A562" s="84">
        <f>Masters!C566</f>
        <v>11202</v>
      </c>
      <c r="B562" s="85" t="str">
        <f>Masters!D566</f>
        <v>Advertising and Promotion Consultants</v>
      </c>
      <c r="C562" s="84" t="str">
        <f>Masters!F566</f>
        <v>Professional occupations in advertising, marketing and public relations</v>
      </c>
      <c r="D562" s="85" t="str">
        <f>Masters!E566</f>
        <v>ISD</v>
      </c>
      <c r="E562" s="84">
        <f>Masters!G566</f>
        <v>0</v>
      </c>
      <c r="F562" s="84">
        <f>Masters!H566</f>
        <v>0</v>
      </c>
      <c r="G562" s="84">
        <f>Masters!I566</f>
        <v>0</v>
      </c>
      <c r="H562" s="84">
        <f>Masters!J566</f>
        <v>0</v>
      </c>
      <c r="I562" s="84">
        <f>Masters!K566</f>
        <v>0</v>
      </c>
      <c r="J562" s="84">
        <f>Masters!L566</f>
        <v>0</v>
      </c>
      <c r="K562" s="84">
        <f>Masters!M566</f>
        <v>0</v>
      </c>
      <c r="L562" s="84">
        <f>Masters!N566</f>
        <v>0</v>
      </c>
    </row>
    <row r="563" spans="1:12" ht="15.5" x14ac:dyDescent="0.45">
      <c r="A563" s="84">
        <f>Masters!C567</f>
        <v>21112</v>
      </c>
      <c r="B563" s="85" t="str">
        <f>Masters!D567</f>
        <v>Agricultural Representatives, Consultants and Specialists</v>
      </c>
      <c r="C563" s="84" t="str">
        <f>Masters!F567</f>
        <v>Agricultural representatives, consultants and specialists</v>
      </c>
      <c r="D563" s="85" t="str">
        <f>Masters!E567</f>
        <v>ISD</v>
      </c>
      <c r="E563" s="84">
        <f>Masters!G567</f>
        <v>0</v>
      </c>
      <c r="F563" s="84">
        <f>Masters!H567</f>
        <v>0</v>
      </c>
      <c r="G563" s="84">
        <f>Masters!I567</f>
        <v>0</v>
      </c>
      <c r="H563" s="84">
        <f>Masters!J567</f>
        <v>0</v>
      </c>
      <c r="I563" s="84">
        <f>Masters!K567</f>
        <v>0</v>
      </c>
      <c r="J563" s="84">
        <f>Masters!L567</f>
        <v>0</v>
      </c>
      <c r="K563" s="84">
        <f>Masters!M567</f>
        <v>0</v>
      </c>
      <c r="L563" s="84">
        <f>Masters!N567</f>
        <v>0</v>
      </c>
    </row>
    <row r="564" spans="1:12" ht="15.5" x14ac:dyDescent="0.45">
      <c r="A564" s="84">
        <f>Masters!C568</f>
        <v>21200</v>
      </c>
      <c r="B564" s="85" t="str">
        <f>Masters!D568</f>
        <v>Architects</v>
      </c>
      <c r="C564" s="84" t="str">
        <f>Masters!F568</f>
        <v>Architects</v>
      </c>
      <c r="D564" s="85" t="str">
        <f>Masters!E568</f>
        <v>ISD</v>
      </c>
      <c r="E564" s="84">
        <f>Masters!G568</f>
        <v>0</v>
      </c>
      <c r="F564" s="84">
        <f>Masters!H568</f>
        <v>0</v>
      </c>
      <c r="G564" s="84">
        <f>Masters!I568</f>
        <v>0</v>
      </c>
      <c r="H564" s="84">
        <f>Masters!J568</f>
        <v>0</v>
      </c>
      <c r="I564" s="84">
        <f>Masters!K568</f>
        <v>0</v>
      </c>
      <c r="J564" s="84">
        <f>Masters!L568</f>
        <v>0</v>
      </c>
      <c r="K564" s="84">
        <f>Masters!M568</f>
        <v>0</v>
      </c>
      <c r="L564" s="84">
        <f>Masters!N568</f>
        <v>0</v>
      </c>
    </row>
    <row r="565" spans="1:12" ht="15.5" x14ac:dyDescent="0.45">
      <c r="A565" s="84">
        <f>Masters!C569</f>
        <v>65229</v>
      </c>
      <c r="B565" s="85" t="str">
        <f>Masters!D569</f>
        <v>Astrologers</v>
      </c>
      <c r="C565" s="84" t="str">
        <f>Masters!F569</f>
        <v>Other support occupations in personal services</v>
      </c>
      <c r="D565" s="85" t="str">
        <f>Masters!E569</f>
        <v>ISD</v>
      </c>
      <c r="E565" s="84">
        <f>Masters!G569</f>
        <v>0</v>
      </c>
      <c r="F565" s="84">
        <f>Masters!H569</f>
        <v>0</v>
      </c>
      <c r="G565" s="84">
        <f>Masters!I569</f>
        <v>0</v>
      </c>
      <c r="H565" s="84">
        <f>Masters!J569</f>
        <v>0</v>
      </c>
      <c r="I565" s="84">
        <f>Masters!K569</f>
        <v>0</v>
      </c>
      <c r="J565" s="84">
        <f>Masters!L569</f>
        <v>0</v>
      </c>
      <c r="K565" s="84">
        <f>Masters!M569</f>
        <v>0</v>
      </c>
      <c r="L565" s="84">
        <f>Masters!N569</f>
        <v>0</v>
      </c>
    </row>
    <row r="566" spans="1:12" ht="15.5" x14ac:dyDescent="0.45">
      <c r="A566" s="84">
        <f>Masters!C570</f>
        <v>21111</v>
      </c>
      <c r="B566" s="85" t="str">
        <f>Masters!D570</f>
        <v>Forestry Professionals</v>
      </c>
      <c r="C566" s="84" t="str">
        <f>Masters!F570</f>
        <v>Forestry professionals</v>
      </c>
      <c r="D566" s="85" t="str">
        <f>Masters!E570</f>
        <v>ISD</v>
      </c>
      <c r="E566" s="84">
        <f>Masters!G570</f>
        <v>0</v>
      </c>
      <c r="F566" s="84">
        <f>Masters!H570</f>
        <v>0</v>
      </c>
      <c r="G566" s="84">
        <f>Masters!I570</f>
        <v>0</v>
      </c>
      <c r="H566" s="84">
        <f>Masters!J570</f>
        <v>0</v>
      </c>
      <c r="I566" s="84">
        <f>Masters!K570</f>
        <v>0</v>
      </c>
      <c r="J566" s="84">
        <f>Masters!L570</f>
        <v>0</v>
      </c>
      <c r="K566" s="84">
        <f>Masters!M570</f>
        <v>0</v>
      </c>
      <c r="L566" s="84">
        <f>Masters!N570</f>
        <v>0</v>
      </c>
    </row>
    <row r="567" spans="1:12" ht="15.5" x14ac:dyDescent="0.45">
      <c r="A567" s="84">
        <f>Masters!C571</f>
        <v>31102</v>
      </c>
      <c r="B567" s="85" t="str">
        <f>Masters!D571</f>
        <v>General Practitioners and Family Physicians</v>
      </c>
      <c r="C567" s="84" t="str">
        <f>Masters!F571</f>
        <v>General practitioners and family physicians</v>
      </c>
      <c r="D567" s="85" t="str">
        <f>Masters!E571</f>
        <v>ISD</v>
      </c>
      <c r="E567" s="84">
        <f>Masters!G571</f>
        <v>0</v>
      </c>
      <c r="F567" s="84">
        <f>Masters!H571</f>
        <v>0</v>
      </c>
      <c r="G567" s="84">
        <f>Masters!I571</f>
        <v>0</v>
      </c>
      <c r="H567" s="84">
        <f>Masters!J571</f>
        <v>0</v>
      </c>
      <c r="I567" s="84">
        <f>Masters!K571</f>
        <v>0</v>
      </c>
      <c r="J567" s="84">
        <f>Masters!L571</f>
        <v>0</v>
      </c>
      <c r="K567" s="84">
        <f>Masters!M571</f>
        <v>0</v>
      </c>
      <c r="L567" s="84">
        <f>Masters!N571</f>
        <v>0</v>
      </c>
    </row>
    <row r="568" spans="1:12" ht="15.5" x14ac:dyDescent="0.45">
      <c r="A568" s="84">
        <f>Masters!C572</f>
        <v>64201</v>
      </c>
      <c r="B568" s="85" t="str">
        <f>Masters!D572</f>
        <v>Image Consultants</v>
      </c>
      <c r="C568" s="84" t="str">
        <f>Masters!F572</f>
        <v>Image, social and other personal consultants</v>
      </c>
      <c r="D568" s="85" t="str">
        <f>Masters!E572</f>
        <v>ISD</v>
      </c>
      <c r="E568" s="84">
        <f>Masters!G572</f>
        <v>0</v>
      </c>
      <c r="F568" s="84">
        <f>Masters!H572</f>
        <v>0</v>
      </c>
      <c r="G568" s="84">
        <f>Masters!I572</f>
        <v>0</v>
      </c>
      <c r="H568" s="84">
        <f>Masters!J572</f>
        <v>0</v>
      </c>
      <c r="I568" s="84">
        <f>Masters!K572</f>
        <v>0</v>
      </c>
      <c r="J568" s="84">
        <f>Masters!L572</f>
        <v>0</v>
      </c>
      <c r="K568" s="84">
        <f>Masters!M572</f>
        <v>0</v>
      </c>
      <c r="L568" s="84">
        <f>Masters!N572</f>
        <v>0</v>
      </c>
    </row>
    <row r="569" spans="1:12" ht="15.5" x14ac:dyDescent="0.45">
      <c r="A569" s="84">
        <f>Masters!C573</f>
        <v>21201</v>
      </c>
      <c r="B569" s="85" t="str">
        <f>Masters!D573</f>
        <v>Landscape Architects</v>
      </c>
      <c r="C569" s="84" t="str">
        <f>Masters!F573</f>
        <v>Landscape architects</v>
      </c>
      <c r="D569" s="85" t="str">
        <f>Masters!E573</f>
        <v>ISD</v>
      </c>
      <c r="E569" s="84">
        <f>Masters!G573</f>
        <v>0</v>
      </c>
      <c r="F569" s="84">
        <f>Masters!H573</f>
        <v>0</v>
      </c>
      <c r="G569" s="84">
        <f>Masters!I573</f>
        <v>0</v>
      </c>
      <c r="H569" s="84">
        <f>Masters!J573</f>
        <v>0</v>
      </c>
      <c r="I569" s="84">
        <f>Masters!K573</f>
        <v>0</v>
      </c>
      <c r="J569" s="84">
        <f>Masters!L573</f>
        <v>0</v>
      </c>
      <c r="K569" s="84">
        <f>Masters!M573</f>
        <v>0</v>
      </c>
      <c r="L569" s="84">
        <f>Masters!N573</f>
        <v>0</v>
      </c>
    </row>
    <row r="570" spans="1:12" ht="15.5" x14ac:dyDescent="0.45">
      <c r="A570" s="84">
        <f>Masters!C574</f>
        <v>65229</v>
      </c>
      <c r="B570" s="85" t="str">
        <f>Masters!D574</f>
        <v>Psychic Consultants</v>
      </c>
      <c r="C570" s="84" t="str">
        <f>Masters!F574</f>
        <v>Other support occupations in personal services</v>
      </c>
      <c r="D570" s="85" t="str">
        <f>Masters!E574</f>
        <v>ISD</v>
      </c>
      <c r="E570" s="84">
        <f>Masters!G574</f>
        <v>0</v>
      </c>
      <c r="F570" s="84">
        <f>Masters!H574</f>
        <v>0</v>
      </c>
      <c r="G570" s="84">
        <f>Masters!I574</f>
        <v>0</v>
      </c>
      <c r="H570" s="84">
        <f>Masters!J574</f>
        <v>0</v>
      </c>
      <c r="I570" s="84">
        <f>Masters!K574</f>
        <v>0</v>
      </c>
      <c r="J570" s="84">
        <f>Masters!L574</f>
        <v>0</v>
      </c>
      <c r="K570" s="84">
        <f>Masters!M574</f>
        <v>0</v>
      </c>
      <c r="L570" s="84">
        <f>Masters!N574</f>
        <v>0</v>
      </c>
    </row>
    <row r="571" spans="1:12" ht="15.5" x14ac:dyDescent="0.45">
      <c r="A571" s="84">
        <f>Masters!C575</f>
        <v>31100</v>
      </c>
      <c r="B571" s="85" t="str">
        <f>Masters!D575</f>
        <v>Specialists in Clinical Medicine</v>
      </c>
      <c r="C571" s="84" t="str">
        <f>Masters!F575</f>
        <v>Specialists in clinical and laboratory medicine</v>
      </c>
      <c r="D571" s="85" t="str">
        <f>Masters!E575</f>
        <v>ISD</v>
      </c>
      <c r="E571" s="84">
        <f>Masters!G575</f>
        <v>0</v>
      </c>
      <c r="F571" s="84">
        <f>Masters!H575</f>
        <v>0</v>
      </c>
      <c r="G571" s="84">
        <f>Masters!I575</f>
        <v>0</v>
      </c>
      <c r="H571" s="84">
        <f>Masters!J575</f>
        <v>0</v>
      </c>
      <c r="I571" s="84">
        <f>Masters!K575</f>
        <v>0</v>
      </c>
      <c r="J571" s="84">
        <f>Masters!L575</f>
        <v>0</v>
      </c>
      <c r="K571" s="84">
        <f>Masters!M575</f>
        <v>0</v>
      </c>
      <c r="L571" s="84">
        <f>Masters!N575</f>
        <v>0</v>
      </c>
    </row>
    <row r="572" spans="1:12" ht="15.5" x14ac:dyDescent="0.45">
      <c r="A572" s="84">
        <f>Masters!C576</f>
        <v>21202</v>
      </c>
      <c r="B572" s="85" t="str">
        <f>Masters!D576</f>
        <v>Urban and Land Use Planners</v>
      </c>
      <c r="C572" s="84" t="str">
        <f>Masters!F576</f>
        <v>Urban and land use planners</v>
      </c>
      <c r="D572" s="85" t="str">
        <f>Masters!E576</f>
        <v>ISD</v>
      </c>
      <c r="E572" s="84">
        <f>Masters!G576</f>
        <v>0</v>
      </c>
      <c r="F572" s="84">
        <f>Masters!H576</f>
        <v>0</v>
      </c>
      <c r="G572" s="84">
        <f>Masters!I576</f>
        <v>0</v>
      </c>
      <c r="H572" s="84">
        <f>Masters!J576</f>
        <v>0</v>
      </c>
      <c r="I572" s="84">
        <f>Masters!K576</f>
        <v>0</v>
      </c>
      <c r="J572" s="84">
        <f>Masters!L576</f>
        <v>0</v>
      </c>
      <c r="K572" s="84">
        <f>Masters!M576</f>
        <v>0</v>
      </c>
      <c r="L572" s="84">
        <f>Masters!N576</f>
        <v>0</v>
      </c>
    </row>
    <row r="573" spans="1:12" ht="15.5" x14ac:dyDescent="0.45">
      <c r="A573" s="84">
        <f>Masters!C577</f>
        <v>31202</v>
      </c>
      <c r="B573" s="85" t="str">
        <f>Masters!D577</f>
        <v>Exercise Therapists</v>
      </c>
      <c r="C573" s="84" t="str">
        <f>Masters!F577</f>
        <v>Physiotherapists</v>
      </c>
      <c r="D573" s="85" t="str">
        <f>Masters!E577</f>
        <v>SDI</v>
      </c>
      <c r="E573" s="84">
        <f>Masters!G577</f>
        <v>0</v>
      </c>
      <c r="F573" s="84">
        <f>Masters!H577</f>
        <v>0</v>
      </c>
      <c r="G573" s="84">
        <f>Masters!I577</f>
        <v>0</v>
      </c>
      <c r="H573" s="84">
        <f>Masters!J577</f>
        <v>0</v>
      </c>
      <c r="I573" s="84">
        <f>Masters!K577</f>
        <v>0</v>
      </c>
      <c r="J573" s="84">
        <f>Masters!L577</f>
        <v>0</v>
      </c>
      <c r="K573" s="84">
        <f>Masters!M577</f>
        <v>0</v>
      </c>
      <c r="L573" s="84">
        <f>Masters!N577</f>
        <v>0</v>
      </c>
    </row>
    <row r="574" spans="1:12" ht="15.5" x14ac:dyDescent="0.45">
      <c r="A574" s="84">
        <f>Masters!C578</f>
        <v>54100</v>
      </c>
      <c r="B574" s="85" t="str">
        <f>Masters!D578</f>
        <v>Fitness Appraisers</v>
      </c>
      <c r="C574" s="84" t="str">
        <f>Masters!F578</f>
        <v>Program leaders and instructors in recreation, sport and fitness</v>
      </c>
      <c r="D574" s="85" t="str">
        <f>Masters!E578</f>
        <v>SDI</v>
      </c>
      <c r="E574" s="84">
        <f>Masters!G578</f>
        <v>0</v>
      </c>
      <c r="F574" s="84">
        <f>Masters!H578</f>
        <v>0</v>
      </c>
      <c r="G574" s="84">
        <f>Masters!I578</f>
        <v>0</v>
      </c>
      <c r="H574" s="84">
        <f>Masters!J578</f>
        <v>0</v>
      </c>
      <c r="I574" s="84">
        <f>Masters!K578</f>
        <v>0</v>
      </c>
      <c r="J574" s="84">
        <f>Masters!L578</f>
        <v>0</v>
      </c>
      <c r="K574" s="84">
        <f>Masters!M578</f>
        <v>0</v>
      </c>
      <c r="L574" s="84">
        <f>Masters!N578</f>
        <v>0</v>
      </c>
    </row>
    <row r="575" spans="1:12" ht="15.5" x14ac:dyDescent="0.45">
      <c r="A575" s="84">
        <f>Masters!C579</f>
        <v>41406</v>
      </c>
      <c r="B575" s="85" t="str">
        <f>Masters!D579</f>
        <v>Fitness Consultants</v>
      </c>
      <c r="C575" s="84" t="str">
        <f>Masters!F579</f>
        <v>Recreation, sports and fitness policy researchers, consultants and program officers</v>
      </c>
      <c r="D575" s="85" t="str">
        <f>Masters!E579</f>
        <v>SDI</v>
      </c>
      <c r="E575" s="84">
        <f>Masters!G579</f>
        <v>0</v>
      </c>
      <c r="F575" s="84">
        <f>Masters!H579</f>
        <v>0</v>
      </c>
      <c r="G575" s="84">
        <f>Masters!I579</f>
        <v>0</v>
      </c>
      <c r="H575" s="84">
        <f>Masters!J579</f>
        <v>0</v>
      </c>
      <c r="I575" s="84">
        <f>Masters!K579</f>
        <v>0</v>
      </c>
      <c r="J575" s="84">
        <f>Masters!L579</f>
        <v>0</v>
      </c>
      <c r="K575" s="84">
        <f>Masters!M579</f>
        <v>0</v>
      </c>
      <c r="L575" s="84">
        <f>Masters!N579</f>
        <v>0</v>
      </c>
    </row>
    <row r="576" spans="1:12" ht="15.5" x14ac:dyDescent="0.45">
      <c r="A576" s="84">
        <f>Masters!C580</f>
        <v>31204</v>
      </c>
      <c r="B576" s="85" t="str">
        <f>Masters!D580</f>
        <v>Kinesiologists</v>
      </c>
      <c r="C576" s="84" t="str">
        <f>Masters!F580</f>
        <v>Kinesiologists and other professional occupations in therapy and assessment</v>
      </c>
      <c r="D576" s="85" t="str">
        <f>Masters!E580</f>
        <v>SDI</v>
      </c>
      <c r="E576" s="84">
        <f>Masters!G580</f>
        <v>0</v>
      </c>
      <c r="F576" s="84">
        <f>Masters!H580</f>
        <v>0</v>
      </c>
      <c r="G576" s="84">
        <f>Masters!I580</f>
        <v>0</v>
      </c>
      <c r="H576" s="84">
        <f>Masters!J580</f>
        <v>0</v>
      </c>
      <c r="I576" s="84">
        <f>Masters!K580</f>
        <v>0</v>
      </c>
      <c r="J576" s="84">
        <f>Masters!L580</f>
        <v>0</v>
      </c>
      <c r="K576" s="84">
        <f>Masters!M580</f>
        <v>0</v>
      </c>
      <c r="L576" s="84">
        <f>Masters!N580</f>
        <v>0</v>
      </c>
    </row>
    <row r="577" spans="1:12" ht="15.5" x14ac:dyDescent="0.45">
      <c r="A577" s="84">
        <f>Masters!C581</f>
        <v>41406</v>
      </c>
      <c r="B577" s="85" t="str">
        <f>Masters!D581</f>
        <v>Recreation and Sports Program Supervisors</v>
      </c>
      <c r="C577" s="84" t="str">
        <f>Masters!F581</f>
        <v>Recreation, sports and fitness policy researchers, consultants and program officers</v>
      </c>
      <c r="D577" s="85" t="str">
        <f>Masters!E581</f>
        <v>SDI</v>
      </c>
      <c r="E577" s="84">
        <f>Masters!G581</f>
        <v>0</v>
      </c>
      <c r="F577" s="84">
        <f>Masters!H581</f>
        <v>0</v>
      </c>
      <c r="G577" s="84">
        <f>Masters!I581</f>
        <v>0</v>
      </c>
      <c r="H577" s="84">
        <f>Masters!J581</f>
        <v>0</v>
      </c>
      <c r="I577" s="84">
        <f>Masters!K581</f>
        <v>0</v>
      </c>
      <c r="J577" s="84">
        <f>Masters!L581</f>
        <v>0</v>
      </c>
      <c r="K577" s="84">
        <f>Masters!M581</f>
        <v>0</v>
      </c>
      <c r="L577" s="84">
        <f>Masters!N581</f>
        <v>0</v>
      </c>
    </row>
    <row r="578" spans="1:12" ht="15.5" x14ac:dyDescent="0.45">
      <c r="A578" s="84">
        <f>Masters!C582</f>
        <v>41406</v>
      </c>
      <c r="B578" s="85" t="str">
        <f>Masters!D582</f>
        <v>Recreation Consultants</v>
      </c>
      <c r="C578" s="84" t="str">
        <f>Masters!F582</f>
        <v>Recreation, sports and fitness policy researchers, consultants and program officers</v>
      </c>
      <c r="D578" s="85" t="str">
        <f>Masters!E582</f>
        <v>SDI</v>
      </c>
      <c r="E578" s="84">
        <f>Masters!G582</f>
        <v>0</v>
      </c>
      <c r="F578" s="84">
        <f>Masters!H582</f>
        <v>0</v>
      </c>
      <c r="G578" s="84">
        <f>Masters!I582</f>
        <v>0</v>
      </c>
      <c r="H578" s="84">
        <f>Masters!J582</f>
        <v>0</v>
      </c>
      <c r="I578" s="84">
        <f>Masters!K582</f>
        <v>0</v>
      </c>
      <c r="J578" s="84">
        <f>Masters!L582</f>
        <v>0</v>
      </c>
      <c r="K578" s="84">
        <f>Masters!M582</f>
        <v>0</v>
      </c>
      <c r="L578" s="84">
        <f>Masters!N582</f>
        <v>0</v>
      </c>
    </row>
    <row r="579" spans="1:12" ht="15.5" x14ac:dyDescent="0.45">
      <c r="A579" s="84">
        <f>Masters!C583</f>
        <v>41406</v>
      </c>
      <c r="B579" s="85" t="str">
        <f>Masters!D583</f>
        <v>Recreation, Sports and Fitness Policy Analysts</v>
      </c>
      <c r="C579" s="84" t="str">
        <f>Masters!F583</f>
        <v>Recreation, sports and fitness policy researchers, consultants and program officers</v>
      </c>
      <c r="D579" s="85" t="str">
        <f>Masters!E583</f>
        <v>SDI</v>
      </c>
      <c r="E579" s="84">
        <f>Masters!G583</f>
        <v>0</v>
      </c>
      <c r="F579" s="84">
        <f>Masters!H583</f>
        <v>0</v>
      </c>
      <c r="G579" s="84">
        <f>Masters!I583</f>
        <v>0</v>
      </c>
      <c r="H579" s="84">
        <f>Masters!J583</f>
        <v>0</v>
      </c>
      <c r="I579" s="84">
        <f>Masters!K583</f>
        <v>0</v>
      </c>
      <c r="J579" s="84">
        <f>Masters!L583</f>
        <v>0</v>
      </c>
      <c r="K579" s="84">
        <f>Masters!M583</f>
        <v>0</v>
      </c>
      <c r="L579" s="84">
        <f>Masters!N583</f>
        <v>0</v>
      </c>
    </row>
    <row r="580" spans="1:12" ht="15.5" x14ac:dyDescent="0.45">
      <c r="A580" s="84">
        <f>Masters!C584</f>
        <v>41406</v>
      </c>
      <c r="B580" s="85" t="str">
        <f>Masters!D584</f>
        <v>Sports Consultants</v>
      </c>
      <c r="C580" s="84" t="str">
        <f>Masters!F584</f>
        <v>Recreation, sports and fitness policy researchers, consultants and program officers</v>
      </c>
      <c r="D580" s="85" t="str">
        <f>Masters!E584</f>
        <v>SDI</v>
      </c>
      <c r="E580" s="84">
        <f>Masters!G584</f>
        <v>0</v>
      </c>
      <c r="F580" s="84">
        <f>Masters!H584</f>
        <v>0</v>
      </c>
      <c r="G580" s="84">
        <f>Masters!I584</f>
        <v>0</v>
      </c>
      <c r="H580" s="84">
        <f>Masters!J584</f>
        <v>0</v>
      </c>
      <c r="I580" s="84">
        <f>Masters!K584</f>
        <v>0</v>
      </c>
      <c r="J580" s="84">
        <f>Masters!L584</f>
        <v>0</v>
      </c>
      <c r="K580" s="84">
        <f>Masters!M584</f>
        <v>0</v>
      </c>
      <c r="L580" s="84">
        <f>Masters!N584</f>
        <v>0</v>
      </c>
    </row>
    <row r="581" spans="1:12" ht="15.5" x14ac:dyDescent="0.45">
      <c r="A581" s="84">
        <f>Masters!C585</f>
        <v>64201</v>
      </c>
      <c r="B581" s="85" t="str">
        <f>Masters!D585</f>
        <v>Wedding Consultants</v>
      </c>
      <c r="C581" s="84" t="str">
        <f>Masters!F585</f>
        <v>Image, social and other personal consultants</v>
      </c>
      <c r="D581" s="85" t="str">
        <f>Masters!E585</f>
        <v>SDI</v>
      </c>
      <c r="E581" s="84">
        <f>Masters!G585</f>
        <v>0</v>
      </c>
      <c r="F581" s="84">
        <f>Masters!H585</f>
        <v>0</v>
      </c>
      <c r="G581" s="84">
        <f>Masters!I585</f>
        <v>0</v>
      </c>
      <c r="H581" s="84">
        <f>Masters!J585</f>
        <v>0</v>
      </c>
      <c r="I581" s="84">
        <f>Masters!K585</f>
        <v>0</v>
      </c>
      <c r="J581" s="84">
        <f>Masters!L585</f>
        <v>0</v>
      </c>
      <c r="K581" s="84">
        <f>Masters!M585</f>
        <v>0</v>
      </c>
      <c r="L581" s="84">
        <f>Masters!N585</f>
        <v>0</v>
      </c>
    </row>
    <row r="582" spans="1:12" ht="15.5" x14ac:dyDescent="0.45">
      <c r="A582" s="84">
        <f>Masters!C586</f>
        <v>32200</v>
      </c>
      <c r="B582" s="85" t="str">
        <f>Masters!D586</f>
        <v>Chinese Medical Practitioners</v>
      </c>
      <c r="C582" s="84" t="str">
        <f>Masters!F586</f>
        <v>Traditional Chinese medicine practitioners and acupuncturists</v>
      </c>
      <c r="D582" s="85" t="str">
        <f>Masters!E586</f>
        <v>SID</v>
      </c>
      <c r="E582" s="84">
        <f>Masters!G586</f>
        <v>0</v>
      </c>
      <c r="F582" s="84">
        <f>Masters!H586</f>
        <v>0</v>
      </c>
      <c r="G582" s="84">
        <f>Masters!I586</f>
        <v>0</v>
      </c>
      <c r="H582" s="84">
        <f>Masters!J586</f>
        <v>0</v>
      </c>
      <c r="I582" s="84">
        <f>Masters!K586</f>
        <v>0</v>
      </c>
      <c r="J582" s="84">
        <f>Masters!L586</f>
        <v>0</v>
      </c>
      <c r="K582" s="84">
        <f>Masters!M586</f>
        <v>0</v>
      </c>
      <c r="L582" s="84">
        <f>Masters!N586</f>
        <v>0</v>
      </c>
    </row>
    <row r="583" spans="1:12" ht="15.5" x14ac:dyDescent="0.45">
      <c r="A583" s="84">
        <f>Masters!C587</f>
        <v>41221</v>
      </c>
      <c r="B583" s="85" t="str">
        <f>Masters!D587</f>
        <v>Elementary School and Kindergarten Teachers</v>
      </c>
      <c r="C583" s="84" t="str">
        <f>Masters!F587</f>
        <v>Elementary school and kindergarten teachers</v>
      </c>
      <c r="D583" s="85" t="str">
        <f>Masters!E587</f>
        <v>SID</v>
      </c>
      <c r="E583" s="84">
        <f>Masters!G587</f>
        <v>0</v>
      </c>
      <c r="F583" s="84">
        <f>Masters!H587</f>
        <v>0</v>
      </c>
      <c r="G583" s="84">
        <f>Masters!I587</f>
        <v>0</v>
      </c>
      <c r="H583" s="84">
        <f>Masters!J587</f>
        <v>0</v>
      </c>
      <c r="I583" s="84">
        <f>Masters!K587</f>
        <v>0</v>
      </c>
      <c r="J583" s="84">
        <f>Masters!L587</f>
        <v>0</v>
      </c>
      <c r="K583" s="84">
        <f>Masters!M587</f>
        <v>0</v>
      </c>
      <c r="L583" s="84">
        <f>Masters!N587</f>
        <v>0</v>
      </c>
    </row>
    <row r="584" spans="1:12" ht="15.5" x14ac:dyDescent="0.45">
      <c r="A584" s="84">
        <f>Masters!C588</f>
        <v>44100</v>
      </c>
      <c r="B584" s="85" t="str">
        <f>Masters!D588</f>
        <v>Foster Parents</v>
      </c>
      <c r="C584" s="84" t="str">
        <f>Masters!F588</f>
        <v>Home child care providers</v>
      </c>
      <c r="D584" s="85" t="str">
        <f>Masters!E588</f>
        <v>SID</v>
      </c>
      <c r="E584" s="84">
        <f>Masters!G588</f>
        <v>0</v>
      </c>
      <c r="F584" s="84">
        <f>Masters!H588</f>
        <v>0</v>
      </c>
      <c r="G584" s="84">
        <f>Masters!I588</f>
        <v>0</v>
      </c>
      <c r="H584" s="84">
        <f>Masters!J588</f>
        <v>0</v>
      </c>
      <c r="I584" s="84">
        <f>Masters!K588</f>
        <v>0</v>
      </c>
      <c r="J584" s="84">
        <f>Masters!L588</f>
        <v>0</v>
      </c>
      <c r="K584" s="84">
        <f>Masters!M588</f>
        <v>0</v>
      </c>
      <c r="L584" s="84">
        <f>Masters!N588</f>
        <v>0</v>
      </c>
    </row>
    <row r="585" spans="1:12" ht="15.5" x14ac:dyDescent="0.45">
      <c r="A585" s="84">
        <f>Masters!C589</f>
        <v>32209</v>
      </c>
      <c r="B585" s="85" t="str">
        <f>Masters!D589</f>
        <v>Herbalists</v>
      </c>
      <c r="C585" s="84" t="str">
        <f>Masters!F589</f>
        <v>Other practitioners of natural healing</v>
      </c>
      <c r="D585" s="85" t="str">
        <f>Masters!E589</f>
        <v>SID</v>
      </c>
      <c r="E585" s="84">
        <f>Masters!G589</f>
        <v>0</v>
      </c>
      <c r="F585" s="84">
        <f>Masters!H589</f>
        <v>0</v>
      </c>
      <c r="G585" s="84">
        <f>Masters!I589</f>
        <v>0</v>
      </c>
      <c r="H585" s="84">
        <f>Masters!J589</f>
        <v>0</v>
      </c>
      <c r="I585" s="84">
        <f>Masters!K589</f>
        <v>0</v>
      </c>
      <c r="J585" s="84">
        <f>Masters!L589</f>
        <v>0</v>
      </c>
      <c r="K585" s="84">
        <f>Masters!M589</f>
        <v>0</v>
      </c>
      <c r="L585" s="84">
        <f>Masters!N589</f>
        <v>0</v>
      </c>
    </row>
    <row r="586" spans="1:12" ht="15.5" x14ac:dyDescent="0.45">
      <c r="A586" s="84">
        <f>Masters!C590</f>
        <v>32209</v>
      </c>
      <c r="B586" s="85" t="str">
        <f>Masters!D590</f>
        <v>Homeopaths</v>
      </c>
      <c r="C586" s="84" t="str">
        <f>Masters!F590</f>
        <v>Other practitioners of natural healing</v>
      </c>
      <c r="D586" s="85" t="str">
        <f>Masters!E590</f>
        <v>SID</v>
      </c>
      <c r="E586" s="84">
        <f>Masters!G590</f>
        <v>0</v>
      </c>
      <c r="F586" s="84">
        <f>Masters!H590</f>
        <v>0</v>
      </c>
      <c r="G586" s="84">
        <f>Masters!I590</f>
        <v>0</v>
      </c>
      <c r="H586" s="84">
        <f>Masters!J590</f>
        <v>0</v>
      </c>
      <c r="I586" s="84">
        <f>Masters!K590</f>
        <v>0</v>
      </c>
      <c r="J586" s="84">
        <f>Masters!L590</f>
        <v>0</v>
      </c>
      <c r="K586" s="84">
        <f>Masters!M590</f>
        <v>0</v>
      </c>
      <c r="L586" s="84">
        <f>Masters!N590</f>
        <v>0</v>
      </c>
    </row>
    <row r="587" spans="1:12" ht="15.5" x14ac:dyDescent="0.45">
      <c r="A587" s="84">
        <f>Masters!C591</f>
        <v>31303</v>
      </c>
      <c r="B587" s="85" t="str">
        <f>Masters!D591</f>
        <v>Midwives</v>
      </c>
      <c r="C587" s="84" t="str">
        <f>Masters!F591</f>
        <v>Physician assistants, midwives and allied health professionals</v>
      </c>
      <c r="D587" s="85" t="str">
        <f>Masters!E591</f>
        <v>SID</v>
      </c>
      <c r="E587" s="84">
        <f>Masters!G591</f>
        <v>0</v>
      </c>
      <c r="F587" s="84">
        <f>Masters!H591</f>
        <v>0</v>
      </c>
      <c r="G587" s="84">
        <f>Masters!I591</f>
        <v>0</v>
      </c>
      <c r="H587" s="84">
        <f>Masters!J591</f>
        <v>0</v>
      </c>
      <c r="I587" s="84">
        <f>Masters!K591</f>
        <v>0</v>
      </c>
      <c r="J587" s="84">
        <f>Masters!L591</f>
        <v>0</v>
      </c>
      <c r="K587" s="84">
        <f>Masters!M591</f>
        <v>0</v>
      </c>
      <c r="L587" s="84">
        <f>Masters!N591</f>
        <v>0</v>
      </c>
    </row>
    <row r="588" spans="1:12" ht="15.5" x14ac:dyDescent="0.45">
      <c r="A588" s="84">
        <f>Masters!C592</f>
        <v>41220</v>
      </c>
      <c r="B588" s="85" t="str">
        <f>Masters!D592</f>
        <v>Secondary School Teachers</v>
      </c>
      <c r="C588" s="84" t="str">
        <f>Masters!F592</f>
        <v>Secondary school teachers</v>
      </c>
      <c r="D588" s="85" t="str">
        <f>Masters!E592</f>
        <v>SID</v>
      </c>
      <c r="E588" s="84">
        <f>Masters!G592</f>
        <v>0</v>
      </c>
      <c r="F588" s="84">
        <f>Masters!H592</f>
        <v>0</v>
      </c>
      <c r="G588" s="84">
        <f>Masters!I592</f>
        <v>0</v>
      </c>
      <c r="H588" s="84">
        <f>Masters!J592</f>
        <v>0</v>
      </c>
      <c r="I588" s="84">
        <f>Masters!K592</f>
        <v>0</v>
      </c>
      <c r="J588" s="84">
        <f>Masters!L592</f>
        <v>0</v>
      </c>
      <c r="K588" s="84">
        <f>Masters!M592</f>
        <v>0</v>
      </c>
      <c r="L588" s="84">
        <f>Masters!N592</f>
        <v>0</v>
      </c>
    </row>
    <row r="589" spans="1:12" ht="15.5" x14ac:dyDescent="0.45">
      <c r="A589" s="84">
        <f>Masters!C593</f>
        <v>41300</v>
      </c>
      <c r="B589" s="85" t="str">
        <f>Masters!D593</f>
        <v>Social Workers</v>
      </c>
      <c r="C589" s="84" t="str">
        <f>Masters!F593</f>
        <v>Social workers</v>
      </c>
      <c r="D589" s="85" t="str">
        <f>Masters!E593</f>
        <v>SID</v>
      </c>
      <c r="E589" s="84">
        <f>Masters!G593</f>
        <v>0</v>
      </c>
      <c r="F589" s="84">
        <f>Masters!H593</f>
        <v>0</v>
      </c>
      <c r="G589" s="84">
        <f>Masters!I593</f>
        <v>0</v>
      </c>
      <c r="H589" s="84">
        <f>Masters!J593</f>
        <v>0</v>
      </c>
      <c r="I589" s="84">
        <f>Masters!K593</f>
        <v>0</v>
      </c>
      <c r="J589" s="84">
        <f>Masters!L593</f>
        <v>0</v>
      </c>
      <c r="K589" s="84">
        <f>Masters!M593</f>
        <v>0</v>
      </c>
      <c r="L589" s="84">
        <f>Masters!N593</f>
        <v>0</v>
      </c>
    </row>
    <row r="590" spans="1:12" ht="15.5" x14ac:dyDescent="0.45">
      <c r="A590" s="84">
        <f>Masters!C594</f>
        <v>41320</v>
      </c>
      <c r="B590" s="85" t="str">
        <f>Masters!D594</f>
        <v>Educational Counsellors</v>
      </c>
      <c r="C590" s="84" t="str">
        <f>Masters!F594</f>
        <v>Educational counsellors</v>
      </c>
      <c r="D590" s="85" t="str">
        <f>Masters!E594</f>
        <v>SId</v>
      </c>
      <c r="E590" s="84">
        <f>Masters!G594</f>
        <v>0</v>
      </c>
      <c r="F590" s="84">
        <f>Masters!H594</f>
        <v>0</v>
      </c>
      <c r="G590" s="84">
        <f>Masters!I594</f>
        <v>0</v>
      </c>
      <c r="H590" s="84">
        <f>Masters!J594</f>
        <v>0</v>
      </c>
      <c r="I590" s="84">
        <f>Masters!K594</f>
        <v>0</v>
      </c>
      <c r="J590" s="84">
        <f>Masters!L594</f>
        <v>0</v>
      </c>
      <c r="K590" s="84">
        <f>Masters!M594</f>
        <v>0</v>
      </c>
      <c r="L590" s="84">
        <f>Masters!N594</f>
        <v>0</v>
      </c>
    </row>
    <row r="591" spans="1:12" ht="15.5" x14ac:dyDescent="0.45">
      <c r="A591" s="84">
        <f>Masters!C595</f>
        <v>41301</v>
      </c>
      <c r="B591" s="85" t="str">
        <f>Masters!D595</f>
        <v>Family, Marriage and Other Related Counsellors</v>
      </c>
      <c r="C591" s="84" t="str">
        <f>Masters!F595</f>
        <v>Therapists in counselling and related specialized therapies</v>
      </c>
      <c r="D591" s="85" t="str">
        <f>Masters!E595</f>
        <v>SId</v>
      </c>
      <c r="E591" s="84">
        <f>Masters!G595</f>
        <v>0</v>
      </c>
      <c r="F591" s="84">
        <f>Masters!H595</f>
        <v>0</v>
      </c>
      <c r="G591" s="84">
        <f>Masters!I595</f>
        <v>0</v>
      </c>
      <c r="H591" s="84">
        <f>Masters!J595</f>
        <v>0</v>
      </c>
      <c r="I591" s="84">
        <f>Masters!K595</f>
        <v>0</v>
      </c>
      <c r="J591" s="84">
        <f>Masters!L595</f>
        <v>0</v>
      </c>
      <c r="K591" s="84">
        <f>Masters!M595</f>
        <v>0</v>
      </c>
      <c r="L591" s="84">
        <f>Masters!N595</f>
        <v>0</v>
      </c>
    </row>
    <row r="592" spans="1:12" ht="15.5" x14ac:dyDescent="0.45">
      <c r="A592" s="84">
        <f>Masters!C596</f>
        <v>31111</v>
      </c>
      <c r="B592" s="85" t="str">
        <f>Masters!D596</f>
        <v>Optometrists</v>
      </c>
      <c r="C592" s="84" t="str">
        <f>Masters!F596</f>
        <v>Optometrists</v>
      </c>
      <c r="D592" s="85" t="str">
        <f>Masters!E596</f>
        <v>OSD</v>
      </c>
      <c r="E592" s="84">
        <f>Masters!G596</f>
        <v>0</v>
      </c>
      <c r="F592" s="84">
        <f>Masters!H596</f>
        <v>0</v>
      </c>
      <c r="G592" s="84">
        <f>Masters!I596</f>
        <v>0</v>
      </c>
      <c r="H592" s="84">
        <f>Masters!J596</f>
        <v>0</v>
      </c>
      <c r="I592" s="84">
        <f>Masters!K596</f>
        <v>0</v>
      </c>
      <c r="J592" s="84">
        <f>Masters!L596</f>
        <v>0</v>
      </c>
      <c r="K592" s="84">
        <f>Masters!M596</f>
        <v>0</v>
      </c>
      <c r="L592" s="84">
        <f>Masters!N596</f>
        <v>0</v>
      </c>
    </row>
    <row r="593" spans="1:12" ht="15.5" x14ac:dyDescent="0.45">
      <c r="A593" s="84">
        <f>Masters!C597</f>
        <v>13112</v>
      </c>
      <c r="B593" s="85" t="str">
        <f>Masters!D597</f>
        <v>Medical Secretaries</v>
      </c>
      <c r="C593" s="84" t="str">
        <f>Masters!F597</f>
        <v>Medical administrative assistants</v>
      </c>
      <c r="D593" s="85" t="str">
        <f>Masters!E597</f>
        <v>SOd</v>
      </c>
      <c r="E593" s="84">
        <f>Masters!G597</f>
        <v>0</v>
      </c>
      <c r="F593" s="84">
        <f>Masters!H597</f>
        <v>0</v>
      </c>
      <c r="G593" s="84">
        <f>Masters!I597</f>
        <v>0</v>
      </c>
      <c r="H593" s="84">
        <f>Masters!J597</f>
        <v>0</v>
      </c>
      <c r="I593" s="84">
        <f>Masters!K597</f>
        <v>0</v>
      </c>
      <c r="J593" s="84">
        <f>Masters!L597</f>
        <v>0</v>
      </c>
      <c r="K593" s="84">
        <f>Masters!M597</f>
        <v>0</v>
      </c>
      <c r="L593" s="84">
        <f>Masters!N597</f>
        <v>0</v>
      </c>
    </row>
    <row r="594" spans="1:12" ht="15.5" x14ac:dyDescent="0.45">
      <c r="A594" s="84">
        <f>Masters!C598</f>
        <v>13110</v>
      </c>
      <c r="B594" s="85" t="str">
        <f>Masters!D598</f>
        <v>Secretaries (Except Legal and Medical)</v>
      </c>
      <c r="C594" s="84" t="str">
        <f>Masters!F598</f>
        <v>Administrative assistants</v>
      </c>
      <c r="D594" s="85" t="str">
        <f>Masters!E598</f>
        <v>SOd</v>
      </c>
      <c r="E594" s="84">
        <f>Masters!G598</f>
        <v>0</v>
      </c>
      <c r="F594" s="84">
        <f>Masters!H598</f>
        <v>0</v>
      </c>
      <c r="G594" s="84">
        <f>Masters!I598</f>
        <v>0</v>
      </c>
      <c r="H594" s="84">
        <f>Masters!J598</f>
        <v>0</v>
      </c>
      <c r="I594" s="84">
        <f>Masters!K598</f>
        <v>0</v>
      </c>
      <c r="J594" s="84">
        <f>Masters!L598</f>
        <v>0</v>
      </c>
      <c r="K594" s="84">
        <f>Masters!M598</f>
        <v>0</v>
      </c>
      <c r="L594" s="84">
        <f>Masters!N598</f>
        <v>0</v>
      </c>
    </row>
    <row r="595" spans="1:12" ht="15.5" x14ac:dyDescent="0.45">
      <c r="A595" s="84">
        <f>Masters!C599</f>
        <v>22212</v>
      </c>
      <c r="B595" s="85" t="str">
        <f>Masters!D599</f>
        <v>Drafting Technicians</v>
      </c>
      <c r="C595" s="84" t="str">
        <f>Masters!F599</f>
        <v>Drafting technologists and technicians</v>
      </c>
      <c r="D595" s="85" t="str">
        <f>Masters!E599</f>
        <v>MIO</v>
      </c>
      <c r="E595" s="84">
        <f>Masters!G599</f>
        <v>0</v>
      </c>
      <c r="F595" s="84">
        <f>Masters!H599</f>
        <v>0</v>
      </c>
      <c r="G595" s="84">
        <f>Masters!I599</f>
        <v>0</v>
      </c>
      <c r="H595" s="84">
        <f>Masters!J599</f>
        <v>0</v>
      </c>
      <c r="I595" s="84">
        <f>Masters!K599</f>
        <v>0</v>
      </c>
      <c r="J595" s="84">
        <f>Masters!L599</f>
        <v>0</v>
      </c>
      <c r="K595" s="84">
        <f>Masters!M599</f>
        <v>0</v>
      </c>
      <c r="L595" s="84">
        <f>Masters!N599</f>
        <v>0</v>
      </c>
    </row>
    <row r="596" spans="1:12" ht="15.5" x14ac:dyDescent="0.45">
      <c r="A596" s="84">
        <f>Masters!C600</f>
        <v>22212</v>
      </c>
      <c r="B596" s="85" t="str">
        <f>Masters!D600</f>
        <v>Drafting Technologists</v>
      </c>
      <c r="C596" s="84" t="str">
        <f>Masters!F600</f>
        <v>Drafting technologists and technicians</v>
      </c>
      <c r="D596" s="85" t="str">
        <f>Masters!E600</f>
        <v>MIO</v>
      </c>
      <c r="E596" s="84">
        <f>Masters!G600</f>
        <v>0</v>
      </c>
      <c r="F596" s="84">
        <f>Masters!H600</f>
        <v>0</v>
      </c>
      <c r="G596" s="84">
        <f>Masters!I600</f>
        <v>0</v>
      </c>
      <c r="H596" s="84">
        <f>Masters!J600</f>
        <v>0</v>
      </c>
      <c r="I596" s="84">
        <f>Masters!K600</f>
        <v>0</v>
      </c>
      <c r="J596" s="84">
        <f>Masters!L600</f>
        <v>0</v>
      </c>
      <c r="K596" s="84">
        <f>Masters!M600</f>
        <v>0</v>
      </c>
      <c r="L596" s="84">
        <f>Masters!N600</f>
        <v>0</v>
      </c>
    </row>
    <row r="597" spans="1:12" ht="15.5" x14ac:dyDescent="0.45">
      <c r="A597" s="84">
        <f>Masters!C601</f>
        <v>32120</v>
      </c>
      <c r="B597" s="85" t="str">
        <f>Masters!D601</f>
        <v>Medical Laboratory Technologists</v>
      </c>
      <c r="C597" s="84" t="str">
        <f>Masters!F601</f>
        <v>Medical laboratory technologists</v>
      </c>
      <c r="D597" s="85" t="str">
        <f>Masters!E601</f>
        <v>MIO</v>
      </c>
      <c r="E597" s="84">
        <f>Masters!G601</f>
        <v>0</v>
      </c>
      <c r="F597" s="84">
        <f>Masters!H601</f>
        <v>0</v>
      </c>
      <c r="G597" s="84">
        <f>Masters!I601</f>
        <v>0</v>
      </c>
      <c r="H597" s="84">
        <f>Masters!J601</f>
        <v>0</v>
      </c>
      <c r="I597" s="84">
        <f>Masters!K601</f>
        <v>0</v>
      </c>
      <c r="J597" s="84">
        <f>Masters!L601</f>
        <v>0</v>
      </c>
      <c r="K597" s="84">
        <f>Masters!M601</f>
        <v>0</v>
      </c>
      <c r="L597" s="84">
        <f>Masters!N601</f>
        <v>0</v>
      </c>
    </row>
    <row r="598" spans="1:12" ht="15.5" x14ac:dyDescent="0.45">
      <c r="A598" s="84">
        <f>Masters!C602</f>
        <v>33109</v>
      </c>
      <c r="B598" s="85" t="str">
        <f>Masters!D602</f>
        <v>Morgue Attendants</v>
      </c>
      <c r="C598" s="84" t="str">
        <f>Masters!F602</f>
        <v>Other assisting occupations in support of health services</v>
      </c>
      <c r="D598" s="85" t="str">
        <f>Masters!E602</f>
        <v>MIO</v>
      </c>
      <c r="E598" s="84">
        <f>Masters!G602</f>
        <v>0</v>
      </c>
      <c r="F598" s="84">
        <f>Masters!H602</f>
        <v>0</v>
      </c>
      <c r="G598" s="84">
        <f>Masters!I602</f>
        <v>0</v>
      </c>
      <c r="H598" s="84">
        <f>Masters!J602</f>
        <v>0</v>
      </c>
      <c r="I598" s="84">
        <f>Masters!K602</f>
        <v>0</v>
      </c>
      <c r="J598" s="84">
        <f>Masters!L602</f>
        <v>0</v>
      </c>
      <c r="K598" s="84">
        <f>Masters!M602</f>
        <v>0</v>
      </c>
      <c r="L598" s="84">
        <f>Masters!N602</f>
        <v>0</v>
      </c>
    </row>
    <row r="599" spans="1:12" ht="15.5" x14ac:dyDescent="0.45">
      <c r="A599" s="84">
        <f>Masters!C603</f>
        <v>33103</v>
      </c>
      <c r="B599" s="85" t="str">
        <f>Masters!D603</f>
        <v>Pharmacy Assistants</v>
      </c>
      <c r="C599" s="84" t="str">
        <f>Masters!F603</f>
        <v>Pharmacy technical assistants and pharmacy assistants</v>
      </c>
      <c r="D599" s="85" t="str">
        <f>Masters!E603</f>
        <v>MIO</v>
      </c>
      <c r="E599" s="84">
        <f>Masters!G603</f>
        <v>0</v>
      </c>
      <c r="F599" s="84">
        <f>Masters!H603</f>
        <v>0</v>
      </c>
      <c r="G599" s="84">
        <f>Masters!I603</f>
        <v>0</v>
      </c>
      <c r="H599" s="84">
        <f>Masters!J603</f>
        <v>0</v>
      </c>
      <c r="I599" s="84">
        <f>Masters!K603</f>
        <v>0</v>
      </c>
      <c r="J599" s="84">
        <f>Masters!L603</f>
        <v>0</v>
      </c>
      <c r="K599" s="84">
        <f>Masters!M603</f>
        <v>0</v>
      </c>
      <c r="L599" s="84">
        <f>Masters!N603</f>
        <v>0</v>
      </c>
    </row>
    <row r="600" spans="1:12" ht="15.5" x14ac:dyDescent="0.45">
      <c r="A600" s="84">
        <f>Masters!C604</f>
        <v>14110</v>
      </c>
      <c r="B600" s="85" t="str">
        <f>Masters!D604</f>
        <v>Statistical Clerks</v>
      </c>
      <c r="C600" s="84" t="str">
        <f>Masters!F604</f>
        <v>Survey interviewers and statistical clerks</v>
      </c>
      <c r="D600" s="85" t="str">
        <f>Masters!E604</f>
        <v>MIO</v>
      </c>
      <c r="E600" s="84">
        <f>Masters!G604</f>
        <v>0</v>
      </c>
      <c r="F600" s="84">
        <f>Masters!H604</f>
        <v>0</v>
      </c>
      <c r="G600" s="84">
        <f>Masters!I604</f>
        <v>0</v>
      </c>
      <c r="H600" s="84">
        <f>Masters!J604</f>
        <v>0</v>
      </c>
      <c r="I600" s="84">
        <f>Masters!K604</f>
        <v>0</v>
      </c>
      <c r="J600" s="84">
        <f>Masters!L604</f>
        <v>0</v>
      </c>
      <c r="K600" s="84">
        <f>Masters!M604</f>
        <v>0</v>
      </c>
      <c r="L600" s="84">
        <f>Masters!N604</f>
        <v>0</v>
      </c>
    </row>
    <row r="601" spans="1:12" ht="15.5" x14ac:dyDescent="0.45">
      <c r="A601" s="84">
        <f>Masters!C605</f>
        <v>14200</v>
      </c>
      <c r="B601" s="85" t="str">
        <f>Masters!D605</f>
        <v>Accounting and Related Clerks</v>
      </c>
      <c r="C601" s="84" t="str">
        <f>Masters!F605</f>
        <v>Accounting and related clerks</v>
      </c>
      <c r="D601" s="85" t="str">
        <f>Masters!E605</f>
        <v>MIo</v>
      </c>
      <c r="E601" s="84">
        <f>Masters!G605</f>
        <v>0</v>
      </c>
      <c r="F601" s="84">
        <f>Masters!H605</f>
        <v>0</v>
      </c>
      <c r="G601" s="84">
        <f>Masters!I605</f>
        <v>0</v>
      </c>
      <c r="H601" s="84">
        <f>Masters!J605</f>
        <v>0</v>
      </c>
      <c r="I601" s="84">
        <f>Masters!K605</f>
        <v>0</v>
      </c>
      <c r="J601" s="84">
        <f>Masters!L605</f>
        <v>0</v>
      </c>
      <c r="K601" s="84">
        <f>Masters!M605</f>
        <v>0</v>
      </c>
      <c r="L601" s="84">
        <f>Masters!N605</f>
        <v>0</v>
      </c>
    </row>
    <row r="602" spans="1:12" ht="15.5" x14ac:dyDescent="0.45">
      <c r="A602" s="84">
        <f>Masters!C606</f>
        <v>14100</v>
      </c>
      <c r="B602" s="85" t="str">
        <f>Masters!D606</f>
        <v>Administrative Clerks</v>
      </c>
      <c r="C602" s="84" t="str">
        <f>Masters!F606</f>
        <v>General office support workers</v>
      </c>
      <c r="D602" s="85" t="str">
        <f>Masters!E606</f>
        <v>MIo</v>
      </c>
      <c r="E602" s="84">
        <f>Masters!G606</f>
        <v>0</v>
      </c>
      <c r="F602" s="84">
        <f>Masters!H606</f>
        <v>0</v>
      </c>
      <c r="G602" s="84">
        <f>Masters!I606</f>
        <v>0</v>
      </c>
      <c r="H602" s="84">
        <f>Masters!J606</f>
        <v>0</v>
      </c>
      <c r="I602" s="84">
        <f>Masters!K606</f>
        <v>0</v>
      </c>
      <c r="J602" s="84">
        <f>Masters!L606</f>
        <v>0</v>
      </c>
      <c r="K602" s="84">
        <f>Masters!M606</f>
        <v>0</v>
      </c>
      <c r="L602" s="84">
        <f>Masters!N606</f>
        <v>0</v>
      </c>
    </row>
    <row r="603" spans="1:12" ht="15.5" x14ac:dyDescent="0.45">
      <c r="A603" s="84">
        <f>Masters!C607</f>
        <v>94143</v>
      </c>
      <c r="B603" s="85" t="str">
        <f>Masters!D607</f>
        <v>Testers and Graders, Food and Beverage Processing</v>
      </c>
      <c r="C603" s="84" t="str">
        <f>Masters!F607</f>
        <v>Testers and graders, food and beverage processing</v>
      </c>
      <c r="D603" s="85" t="str">
        <f>Masters!E607</f>
        <v>MIo</v>
      </c>
      <c r="E603" s="84">
        <f>Masters!G607</f>
        <v>0</v>
      </c>
      <c r="F603" s="84">
        <f>Masters!H607</f>
        <v>0</v>
      </c>
      <c r="G603" s="84">
        <f>Masters!I607</f>
        <v>0</v>
      </c>
      <c r="H603" s="84">
        <f>Masters!J607</f>
        <v>0</v>
      </c>
      <c r="I603" s="84">
        <f>Masters!K607</f>
        <v>0</v>
      </c>
      <c r="J603" s="84">
        <f>Masters!L607</f>
        <v>0</v>
      </c>
      <c r="K603" s="84">
        <f>Masters!M607</f>
        <v>0</v>
      </c>
      <c r="L603" s="84">
        <f>Masters!N607</f>
        <v>0</v>
      </c>
    </row>
    <row r="604" spans="1:12" ht="15.5" x14ac:dyDescent="0.45">
      <c r="A604" s="84">
        <f>Masters!C608</f>
        <v>14405</v>
      </c>
      <c r="B604" s="85" t="str">
        <f>Masters!D608</f>
        <v>Transportation Route and Crew Schedulers</v>
      </c>
      <c r="C604" s="84" t="str">
        <f>Masters!F608</f>
        <v>Transportation route and crew schedulers</v>
      </c>
      <c r="D604" s="85" t="str">
        <f>Masters!E608</f>
        <v>MIo</v>
      </c>
      <c r="E604" s="84">
        <f>Masters!G608</f>
        <v>0</v>
      </c>
      <c r="F604" s="84">
        <f>Masters!H608</f>
        <v>0</v>
      </c>
      <c r="G604" s="84">
        <f>Masters!I608</f>
        <v>0</v>
      </c>
      <c r="H604" s="84">
        <f>Masters!J608</f>
        <v>0</v>
      </c>
      <c r="I604" s="84">
        <f>Masters!K608</f>
        <v>0</v>
      </c>
      <c r="J604" s="84">
        <f>Masters!L608</f>
        <v>0</v>
      </c>
      <c r="K604" s="84">
        <f>Masters!M608</f>
        <v>0</v>
      </c>
      <c r="L604" s="84">
        <f>Masters!N608</f>
        <v>0</v>
      </c>
    </row>
    <row r="605" spans="1:12" ht="15.5" x14ac:dyDescent="0.45">
      <c r="A605" s="84">
        <f>Masters!C609</f>
        <v>14403</v>
      </c>
      <c r="B605" s="85" t="str">
        <f>Masters!D609</f>
        <v>Inventory Clerks</v>
      </c>
      <c r="C605" s="84" t="str">
        <f>Masters!F609</f>
        <v>Purchasing and inventory control workers</v>
      </c>
      <c r="D605" s="85" t="str">
        <f>Masters!E609</f>
        <v>Mio</v>
      </c>
      <c r="E605" s="84">
        <f>Masters!G609</f>
        <v>0</v>
      </c>
      <c r="F605" s="84">
        <f>Masters!H609</f>
        <v>0</v>
      </c>
      <c r="G605" s="84">
        <f>Masters!I609</f>
        <v>0</v>
      </c>
      <c r="H605" s="84">
        <f>Masters!J609</f>
        <v>0</v>
      </c>
      <c r="I605" s="84">
        <f>Masters!K609</f>
        <v>0</v>
      </c>
      <c r="J605" s="84">
        <f>Masters!L609</f>
        <v>0</v>
      </c>
      <c r="K605" s="84">
        <f>Masters!M609</f>
        <v>0</v>
      </c>
      <c r="L605" s="84">
        <f>Masters!N609</f>
        <v>0</v>
      </c>
    </row>
    <row r="606" spans="1:12" ht="15.5" x14ac:dyDescent="0.45">
      <c r="A606" s="84">
        <f>Masters!C610</f>
        <v>64401</v>
      </c>
      <c r="B606" s="85" t="str">
        <f>Masters!D610</f>
        <v>Mail Room Clerks</v>
      </c>
      <c r="C606" s="84" t="str">
        <f>Masters!F610</f>
        <v>Postal services representatives</v>
      </c>
      <c r="D606" s="85" t="str">
        <f>Masters!E610</f>
        <v>Mio</v>
      </c>
      <c r="E606" s="84">
        <f>Masters!G610</f>
        <v>0</v>
      </c>
      <c r="F606" s="84">
        <f>Masters!H610</f>
        <v>0</v>
      </c>
      <c r="G606" s="84">
        <f>Masters!I610</f>
        <v>0</v>
      </c>
      <c r="H606" s="84">
        <f>Masters!J610</f>
        <v>0</v>
      </c>
      <c r="I606" s="84">
        <f>Masters!K610</f>
        <v>0</v>
      </c>
      <c r="J606" s="84">
        <f>Masters!L610</f>
        <v>0</v>
      </c>
      <c r="K606" s="84">
        <f>Masters!M610</f>
        <v>0</v>
      </c>
      <c r="L606" s="84">
        <f>Masters!N610</f>
        <v>0</v>
      </c>
    </row>
    <row r="607" spans="1:12" ht="15.5" x14ac:dyDescent="0.45">
      <c r="A607" s="84">
        <f>Masters!C611</f>
        <v>74100</v>
      </c>
      <c r="B607" s="85" t="str">
        <f>Masters!D611</f>
        <v>Mail Sorters</v>
      </c>
      <c r="C607" s="84" t="str">
        <f>Masters!F611</f>
        <v>Mail and parcel sorters and related occupations</v>
      </c>
      <c r="D607" s="85" t="str">
        <f>Masters!E611</f>
        <v>Mio</v>
      </c>
      <c r="E607" s="84">
        <f>Masters!G611</f>
        <v>0</v>
      </c>
      <c r="F607" s="84">
        <f>Masters!H611</f>
        <v>0</v>
      </c>
      <c r="G607" s="84">
        <f>Masters!I611</f>
        <v>0</v>
      </c>
      <c r="H607" s="84">
        <f>Masters!J611</f>
        <v>0</v>
      </c>
      <c r="I607" s="84">
        <f>Masters!K611</f>
        <v>0</v>
      </c>
      <c r="J607" s="84">
        <f>Masters!L611</f>
        <v>0</v>
      </c>
      <c r="K607" s="84">
        <f>Masters!M611</f>
        <v>0</v>
      </c>
      <c r="L607" s="84">
        <f>Masters!N611</f>
        <v>0</v>
      </c>
    </row>
    <row r="608" spans="1:12" ht="15.5" x14ac:dyDescent="0.45">
      <c r="A608" s="84">
        <f>Masters!C612</f>
        <v>32112</v>
      </c>
      <c r="B608" s="85" t="str">
        <f>Masters!D612</f>
        <v>Dental Technologists and Technicians</v>
      </c>
      <c r="C608" s="84" t="str">
        <f>Masters!F612</f>
        <v>Dental technologists and technicians</v>
      </c>
      <c r="D608" s="85" t="str">
        <f>Masters!E612</f>
        <v>MOI</v>
      </c>
      <c r="E608" s="84">
        <f>Masters!G612</f>
        <v>0</v>
      </c>
      <c r="F608" s="84">
        <f>Masters!H612</f>
        <v>0</v>
      </c>
      <c r="G608" s="84">
        <f>Masters!I612</f>
        <v>0</v>
      </c>
      <c r="H608" s="84">
        <f>Masters!J612</f>
        <v>0</v>
      </c>
      <c r="I608" s="84">
        <f>Masters!K612</f>
        <v>0</v>
      </c>
      <c r="J608" s="84">
        <f>Masters!L612</f>
        <v>0</v>
      </c>
      <c r="K608" s="84">
        <f>Masters!M612</f>
        <v>0</v>
      </c>
      <c r="L608" s="84">
        <f>Masters!N612</f>
        <v>0</v>
      </c>
    </row>
    <row r="609" spans="1:12" ht="15.5" x14ac:dyDescent="0.45">
      <c r="A609" s="84">
        <f>Masters!C613</f>
        <v>32110</v>
      </c>
      <c r="B609" s="85" t="str">
        <f>Masters!D613</f>
        <v>Denturists</v>
      </c>
      <c r="C609" s="84" t="str">
        <f>Masters!F613</f>
        <v>Denturists</v>
      </c>
      <c r="D609" s="85" t="str">
        <f>Masters!E613</f>
        <v>MOI</v>
      </c>
      <c r="E609" s="84">
        <f>Masters!G613</f>
        <v>0</v>
      </c>
      <c r="F609" s="84">
        <f>Masters!H613</f>
        <v>0</v>
      </c>
      <c r="G609" s="84">
        <f>Masters!I613</f>
        <v>0</v>
      </c>
      <c r="H609" s="84">
        <f>Masters!J613</f>
        <v>0</v>
      </c>
      <c r="I609" s="84">
        <f>Masters!K613</f>
        <v>0</v>
      </c>
      <c r="J609" s="84">
        <f>Masters!L613</f>
        <v>0</v>
      </c>
      <c r="K609" s="84">
        <f>Masters!M613</f>
        <v>0</v>
      </c>
      <c r="L609" s="84">
        <f>Masters!N613</f>
        <v>0</v>
      </c>
    </row>
    <row r="610" spans="1:12" ht="15.5" x14ac:dyDescent="0.45">
      <c r="A610" s="84">
        <f>Masters!C614</f>
        <v>14112</v>
      </c>
      <c r="B610" s="85" t="str">
        <f>Masters!D614</f>
        <v>Desktop Publishing Operators</v>
      </c>
      <c r="C610" s="84" t="str">
        <f>Masters!F614</f>
        <v>Desktop publishing operators and related occupations</v>
      </c>
      <c r="D610" s="85" t="str">
        <f>Masters!E614</f>
        <v>MOI</v>
      </c>
      <c r="E610" s="84">
        <f>Masters!G614</f>
        <v>0</v>
      </c>
      <c r="F610" s="84">
        <f>Masters!H614</f>
        <v>0</v>
      </c>
      <c r="G610" s="84">
        <f>Masters!I614</f>
        <v>0</v>
      </c>
      <c r="H610" s="84">
        <f>Masters!J614</f>
        <v>0</v>
      </c>
      <c r="I610" s="84">
        <f>Masters!K614</f>
        <v>0</v>
      </c>
      <c r="J610" s="84">
        <f>Masters!L614</f>
        <v>0</v>
      </c>
      <c r="K610" s="84">
        <f>Masters!M614</f>
        <v>0</v>
      </c>
      <c r="L610" s="84">
        <f>Masters!N614</f>
        <v>0</v>
      </c>
    </row>
    <row r="611" spans="1:12" ht="15.5" x14ac:dyDescent="0.45">
      <c r="A611" s="84">
        <f>Masters!C615</f>
        <v>73111</v>
      </c>
      <c r="B611" s="85" t="str">
        <f>Masters!D615</f>
        <v>Glaziers</v>
      </c>
      <c r="C611" s="84" t="str">
        <f>Masters!F615</f>
        <v>Glaziers</v>
      </c>
      <c r="D611" s="85" t="str">
        <f>Masters!E615</f>
        <v>MOI</v>
      </c>
      <c r="E611" s="84">
        <f>Masters!G615</f>
        <v>0</v>
      </c>
      <c r="F611" s="84">
        <f>Masters!H615</f>
        <v>0</v>
      </c>
      <c r="G611" s="84">
        <f>Masters!I615</f>
        <v>0</v>
      </c>
      <c r="H611" s="84">
        <f>Masters!J615</f>
        <v>0</v>
      </c>
      <c r="I611" s="84">
        <f>Masters!K615</f>
        <v>0</v>
      </c>
      <c r="J611" s="84">
        <f>Masters!L615</f>
        <v>0</v>
      </c>
      <c r="K611" s="84">
        <f>Masters!M615</f>
        <v>0</v>
      </c>
      <c r="L611" s="84">
        <f>Masters!N615</f>
        <v>0</v>
      </c>
    </row>
    <row r="612" spans="1:12" ht="15.5" x14ac:dyDescent="0.45">
      <c r="A612" s="84">
        <f>Masters!C616</f>
        <v>52111</v>
      </c>
      <c r="B612" s="85" t="str">
        <f>Masters!D616</f>
        <v>Graphic Arts Technicians</v>
      </c>
      <c r="C612" s="84" t="str">
        <f>Masters!F616</f>
        <v>Graphic arts technicians</v>
      </c>
      <c r="D612" s="85" t="str">
        <f>Masters!E616</f>
        <v>MOI</v>
      </c>
      <c r="E612" s="84">
        <f>Masters!G616</f>
        <v>0</v>
      </c>
      <c r="F612" s="84">
        <f>Masters!H616</f>
        <v>0</v>
      </c>
      <c r="G612" s="84">
        <f>Masters!I616</f>
        <v>0</v>
      </c>
      <c r="H612" s="84">
        <f>Masters!J616</f>
        <v>0</v>
      </c>
      <c r="I612" s="84">
        <f>Masters!K616</f>
        <v>0</v>
      </c>
      <c r="J612" s="84">
        <f>Masters!L616</f>
        <v>0</v>
      </c>
      <c r="K612" s="84">
        <f>Masters!M616</f>
        <v>0</v>
      </c>
      <c r="L612" s="84">
        <f>Masters!N616</f>
        <v>0</v>
      </c>
    </row>
    <row r="613" spans="1:12" ht="15.5" x14ac:dyDescent="0.45">
      <c r="A613" s="84">
        <f>Masters!C617</f>
        <v>94104</v>
      </c>
      <c r="B613" s="85" t="str">
        <f>Masters!D617</f>
        <v>Inspectors and Testers, Mineral and Metal Processing</v>
      </c>
      <c r="C613" s="84" t="str">
        <f>Masters!F617</f>
        <v>Inspectors and testers, mineral and metal processing</v>
      </c>
      <c r="D613" s="85" t="str">
        <f>Masters!E617</f>
        <v>MOI</v>
      </c>
      <c r="E613" s="84">
        <f>Masters!G617</f>
        <v>0</v>
      </c>
      <c r="F613" s="84">
        <f>Masters!H617</f>
        <v>0</v>
      </c>
      <c r="G613" s="84">
        <f>Masters!I617</f>
        <v>0</v>
      </c>
      <c r="H613" s="84">
        <f>Masters!J617</f>
        <v>0</v>
      </c>
      <c r="I613" s="84">
        <f>Masters!K617</f>
        <v>0</v>
      </c>
      <c r="J613" s="84">
        <f>Masters!L617</f>
        <v>0</v>
      </c>
      <c r="K613" s="84">
        <f>Masters!M617</f>
        <v>0</v>
      </c>
      <c r="L613" s="84">
        <f>Masters!N617</f>
        <v>0</v>
      </c>
    </row>
    <row r="614" spans="1:12" ht="15.5" x14ac:dyDescent="0.45">
      <c r="A614" s="84">
        <f>Masters!C618</f>
        <v>65312</v>
      </c>
      <c r="B614" s="85" t="str">
        <f>Masters!D618</f>
        <v>Janitors, Caretakers and Building Superintendents</v>
      </c>
      <c r="C614" s="84" t="str">
        <f>Masters!F618</f>
        <v>Janitors, caretakers and heavy-duty cleaners</v>
      </c>
      <c r="D614" s="85" t="str">
        <f>Masters!E618</f>
        <v>MOI</v>
      </c>
      <c r="E614" s="84">
        <f>Masters!G618</f>
        <v>0</v>
      </c>
      <c r="F614" s="84">
        <f>Masters!H618</f>
        <v>0</v>
      </c>
      <c r="G614" s="84">
        <f>Masters!I618</f>
        <v>0</v>
      </c>
      <c r="H614" s="84">
        <f>Masters!J618</f>
        <v>0</v>
      </c>
      <c r="I614" s="84">
        <f>Masters!K618</f>
        <v>0</v>
      </c>
      <c r="J614" s="84">
        <f>Masters!L618</f>
        <v>0</v>
      </c>
      <c r="K614" s="84">
        <f>Masters!M618</f>
        <v>0</v>
      </c>
      <c r="L614" s="84">
        <f>Masters!N618</f>
        <v>0</v>
      </c>
    </row>
    <row r="615" spans="1:12" ht="15.5" x14ac:dyDescent="0.45">
      <c r="A615" s="84">
        <f>Masters!C619</f>
        <v>14112</v>
      </c>
      <c r="B615" s="85" t="str">
        <f>Masters!D619</f>
        <v>Markup Persons</v>
      </c>
      <c r="C615" s="84" t="str">
        <f>Masters!F619</f>
        <v>Desktop publishing operators and related occupations</v>
      </c>
      <c r="D615" s="85" t="str">
        <f>Masters!E619</f>
        <v>MOI</v>
      </c>
      <c r="E615" s="84">
        <f>Masters!G619</f>
        <v>0</v>
      </c>
      <c r="F615" s="84">
        <f>Masters!H619</f>
        <v>0</v>
      </c>
      <c r="G615" s="84">
        <f>Masters!I619</f>
        <v>0</v>
      </c>
      <c r="H615" s="84">
        <f>Masters!J619</f>
        <v>0</v>
      </c>
      <c r="I615" s="84">
        <f>Masters!K619</f>
        <v>0</v>
      </c>
      <c r="J615" s="84">
        <f>Masters!L619</f>
        <v>0</v>
      </c>
      <c r="K615" s="84">
        <f>Masters!M619</f>
        <v>0</v>
      </c>
      <c r="L615" s="84">
        <f>Masters!N619</f>
        <v>0</v>
      </c>
    </row>
    <row r="616" spans="1:12" ht="15.5" x14ac:dyDescent="0.45">
      <c r="A616" s="84">
        <f>Masters!C620</f>
        <v>33109</v>
      </c>
      <c r="B616" s="85" t="str">
        <f>Masters!D620</f>
        <v>Orthopedic Technologists</v>
      </c>
      <c r="C616" s="84" t="str">
        <f>Masters!F620</f>
        <v>Other assisting occupations in support of health services</v>
      </c>
      <c r="D616" s="85" t="str">
        <f>Masters!E620</f>
        <v>MOI</v>
      </c>
      <c r="E616" s="84">
        <f>Masters!G620</f>
        <v>0</v>
      </c>
      <c r="F616" s="84">
        <f>Masters!H620</f>
        <v>0</v>
      </c>
      <c r="G616" s="84">
        <f>Masters!I620</f>
        <v>0</v>
      </c>
      <c r="H616" s="84">
        <f>Masters!J620</f>
        <v>0</v>
      </c>
      <c r="I616" s="84">
        <f>Masters!K620</f>
        <v>0</v>
      </c>
      <c r="J616" s="84">
        <f>Masters!L620</f>
        <v>0</v>
      </c>
      <c r="K616" s="84">
        <f>Masters!M620</f>
        <v>0</v>
      </c>
      <c r="L616" s="84">
        <f>Masters!N620</f>
        <v>0</v>
      </c>
    </row>
    <row r="617" spans="1:12" ht="15.5" x14ac:dyDescent="0.45">
      <c r="A617" s="84">
        <f>Masters!C621</f>
        <v>31303</v>
      </c>
      <c r="B617" s="85" t="str">
        <f>Masters!D621</f>
        <v>Pathologists' Assistants</v>
      </c>
      <c r="C617" s="84" t="str">
        <f>Masters!F621</f>
        <v>Physician assistants, midwives and allied health professionals</v>
      </c>
      <c r="D617" s="85" t="str">
        <f>Masters!E621</f>
        <v>MOI</v>
      </c>
      <c r="E617" s="84">
        <f>Masters!G621</f>
        <v>0</v>
      </c>
      <c r="F617" s="84">
        <f>Masters!H621</f>
        <v>0</v>
      </c>
      <c r="G617" s="84">
        <f>Masters!I621</f>
        <v>0</v>
      </c>
      <c r="H617" s="84">
        <f>Masters!J621</f>
        <v>0</v>
      </c>
      <c r="I617" s="84">
        <f>Masters!K621</f>
        <v>0</v>
      </c>
      <c r="J617" s="84">
        <f>Masters!L621</f>
        <v>0</v>
      </c>
      <c r="K617" s="84">
        <f>Masters!M621</f>
        <v>0</v>
      </c>
      <c r="L617" s="84">
        <f>Masters!N621</f>
        <v>0</v>
      </c>
    </row>
    <row r="618" spans="1:12" ht="15.5" x14ac:dyDescent="0.45">
      <c r="A618" s="84">
        <f>Masters!C622</f>
        <v>94150</v>
      </c>
      <c r="B618" s="85" t="str">
        <f>Masters!D622</f>
        <v>Printing Machine Operators</v>
      </c>
      <c r="C618" s="84" t="str">
        <f>Masters!F622</f>
        <v>Plateless printing equipment operators</v>
      </c>
      <c r="D618" s="85" t="str">
        <f>Masters!E622</f>
        <v>MOI</v>
      </c>
      <c r="E618" s="84">
        <f>Masters!G622</f>
        <v>0</v>
      </c>
      <c r="F618" s="84">
        <f>Masters!H622</f>
        <v>0</v>
      </c>
      <c r="G618" s="84">
        <f>Masters!I622</f>
        <v>0</v>
      </c>
      <c r="H618" s="84">
        <f>Masters!J622</f>
        <v>0</v>
      </c>
      <c r="I618" s="84">
        <f>Masters!K622</f>
        <v>0</v>
      </c>
      <c r="J618" s="84">
        <f>Masters!L622</f>
        <v>0</v>
      </c>
      <c r="K618" s="84">
        <f>Masters!M622</f>
        <v>0</v>
      </c>
      <c r="L618" s="84">
        <f>Masters!N622</f>
        <v>0</v>
      </c>
    </row>
    <row r="619" spans="1:12" ht="15.5" x14ac:dyDescent="0.45">
      <c r="A619" s="84">
        <f>Masters!C623</f>
        <v>32104</v>
      </c>
      <c r="B619" s="85" t="str">
        <f>Masters!D623</f>
        <v>Veterinary and Animal Health Technologists and Technicians</v>
      </c>
      <c r="C619" s="84" t="str">
        <f>Masters!F623</f>
        <v>Animal health technologists and veterinary technicians</v>
      </c>
      <c r="D619" s="85" t="str">
        <f>Masters!E623</f>
        <v>MOI</v>
      </c>
      <c r="E619" s="84">
        <f>Masters!G623</f>
        <v>0</v>
      </c>
      <c r="F619" s="84">
        <f>Masters!H623</f>
        <v>0</v>
      </c>
      <c r="G619" s="84">
        <f>Masters!I623</f>
        <v>0</v>
      </c>
      <c r="H619" s="84">
        <f>Masters!J623</f>
        <v>0</v>
      </c>
      <c r="I619" s="84">
        <f>Masters!K623</f>
        <v>0</v>
      </c>
      <c r="J619" s="84">
        <f>Masters!L623</f>
        <v>0</v>
      </c>
      <c r="K619" s="84">
        <f>Masters!M623</f>
        <v>0</v>
      </c>
      <c r="L619" s="84">
        <f>Masters!N623</f>
        <v>0</v>
      </c>
    </row>
    <row r="620" spans="1:12" ht="15.5" x14ac:dyDescent="0.45">
      <c r="A620" s="84">
        <f>Masters!C624</f>
        <v>74202</v>
      </c>
      <c r="B620" s="85" t="str">
        <f>Masters!D624</f>
        <v>Air Transport Ramp Attendants</v>
      </c>
      <c r="C620" s="84" t="str">
        <f>Masters!F624</f>
        <v>Air transport ramp attendants</v>
      </c>
      <c r="D620" s="85" t="str">
        <f>Masters!E624</f>
        <v>MOi</v>
      </c>
      <c r="E620" s="84">
        <f>Masters!G624</f>
        <v>0</v>
      </c>
      <c r="F620" s="84">
        <f>Masters!H624</f>
        <v>0</v>
      </c>
      <c r="G620" s="84">
        <f>Masters!I624</f>
        <v>0</v>
      </c>
      <c r="H620" s="84">
        <f>Masters!J624</f>
        <v>0</v>
      </c>
      <c r="I620" s="84">
        <f>Masters!K624</f>
        <v>0</v>
      </c>
      <c r="J620" s="84">
        <f>Masters!L624</f>
        <v>0</v>
      </c>
      <c r="K620" s="84">
        <f>Masters!M624</f>
        <v>0</v>
      </c>
      <c r="L620" s="84">
        <f>Masters!N624</f>
        <v>0</v>
      </c>
    </row>
    <row r="621" spans="1:12" ht="15.5" x14ac:dyDescent="0.45">
      <c r="A621" s="84">
        <f>Masters!C625</f>
        <v>85102</v>
      </c>
      <c r="B621" s="85" t="str">
        <f>Masters!D625</f>
        <v>Aquaculture Support Workers</v>
      </c>
      <c r="C621" s="84" t="str">
        <f>Masters!F625</f>
        <v>Aquaculture and marine harvest labourers</v>
      </c>
      <c r="D621" s="85" t="str">
        <f>Masters!E625</f>
        <v>MOi</v>
      </c>
      <c r="E621" s="84">
        <f>Masters!G625</f>
        <v>0</v>
      </c>
      <c r="F621" s="84">
        <f>Masters!H625</f>
        <v>0</v>
      </c>
      <c r="G621" s="84">
        <f>Masters!I625</f>
        <v>0</v>
      </c>
      <c r="H621" s="84">
        <f>Masters!J625</f>
        <v>0</v>
      </c>
      <c r="I621" s="84">
        <f>Masters!K625</f>
        <v>0</v>
      </c>
      <c r="J621" s="84">
        <f>Masters!L625</f>
        <v>0</v>
      </c>
      <c r="K621" s="84">
        <f>Masters!M625</f>
        <v>0</v>
      </c>
      <c r="L621" s="84">
        <f>Masters!N625</f>
        <v>0</v>
      </c>
    </row>
    <row r="622" spans="1:12" ht="15.5" x14ac:dyDescent="0.45">
      <c r="A622" s="84">
        <f>Masters!C626</f>
        <v>94202</v>
      </c>
      <c r="B622" s="85" t="str">
        <f>Masters!D626</f>
        <v>Assemblers, Electrical Appliance, Apparatus and Equipment Manufacturing</v>
      </c>
      <c r="C622" s="84" t="str">
        <f>Masters!F626</f>
        <v>Assemblers and inspectors, electrical appliance, apparatus and equipment manufacturing</v>
      </c>
      <c r="D622" s="85" t="str">
        <f>Masters!E626</f>
        <v>MOi</v>
      </c>
      <c r="E622" s="84">
        <f>Masters!G626</f>
        <v>0</v>
      </c>
      <c r="F622" s="84">
        <f>Masters!H626</f>
        <v>0</v>
      </c>
      <c r="G622" s="84">
        <f>Masters!I626</f>
        <v>0</v>
      </c>
      <c r="H622" s="84">
        <f>Masters!J626</f>
        <v>0</v>
      </c>
      <c r="I622" s="84">
        <f>Masters!K626</f>
        <v>0</v>
      </c>
      <c r="J622" s="84">
        <f>Masters!L626</f>
        <v>0</v>
      </c>
      <c r="K622" s="84">
        <f>Masters!M626</f>
        <v>0</v>
      </c>
      <c r="L622" s="84">
        <f>Masters!N626</f>
        <v>0</v>
      </c>
    </row>
    <row r="623" spans="1:12" ht="15.5" x14ac:dyDescent="0.45">
      <c r="A623" s="84">
        <f>Masters!C627</f>
        <v>74203</v>
      </c>
      <c r="B623" s="85" t="str">
        <f>Masters!D627</f>
        <v>Automotive Mechanical Installers and Servicers</v>
      </c>
      <c r="C623" s="84" t="str">
        <f>Masters!F627</f>
        <v>Automotive and heavy truck and equipment parts installers and servicers</v>
      </c>
      <c r="D623" s="85" t="str">
        <f>Masters!E627</f>
        <v>MOi</v>
      </c>
      <c r="E623" s="84">
        <f>Masters!G627</f>
        <v>0</v>
      </c>
      <c r="F623" s="84">
        <f>Masters!H627</f>
        <v>0</v>
      </c>
      <c r="G623" s="84">
        <f>Masters!I627</f>
        <v>0</v>
      </c>
      <c r="H623" s="84">
        <f>Masters!J627</f>
        <v>0</v>
      </c>
      <c r="I623" s="84">
        <f>Masters!K627</f>
        <v>0</v>
      </c>
      <c r="J623" s="84">
        <f>Masters!L627</f>
        <v>0</v>
      </c>
      <c r="K623" s="84">
        <f>Masters!M627</f>
        <v>0</v>
      </c>
      <c r="L623" s="84">
        <f>Masters!N627</f>
        <v>0</v>
      </c>
    </row>
    <row r="624" spans="1:12" ht="15.5" x14ac:dyDescent="0.45">
      <c r="A624" s="84">
        <f>Masters!C628</f>
        <v>94219</v>
      </c>
      <c r="B624" s="85" t="str">
        <f>Masters!D628</f>
        <v>Boat Inspectors</v>
      </c>
      <c r="C624" s="84" t="str">
        <f>Masters!F628</f>
        <v>Other products assemblers, finishers and inspectors</v>
      </c>
      <c r="D624" s="85" t="str">
        <f>Masters!E628</f>
        <v>MOi</v>
      </c>
      <c r="E624" s="84">
        <f>Masters!G628</f>
        <v>0</v>
      </c>
      <c r="F624" s="84">
        <f>Masters!H628</f>
        <v>0</v>
      </c>
      <c r="G624" s="84">
        <f>Masters!I628</f>
        <v>0</v>
      </c>
      <c r="H624" s="84">
        <f>Masters!J628</f>
        <v>0</v>
      </c>
      <c r="I624" s="84">
        <f>Masters!K628</f>
        <v>0</v>
      </c>
      <c r="J624" s="84">
        <f>Masters!L628</f>
        <v>0</v>
      </c>
      <c r="K624" s="84">
        <f>Masters!M628</f>
        <v>0</v>
      </c>
      <c r="L624" s="84">
        <f>Masters!N628</f>
        <v>0</v>
      </c>
    </row>
    <row r="625" spans="1:12" ht="15.5" x14ac:dyDescent="0.45">
      <c r="A625" s="84">
        <f>Masters!C629</f>
        <v>22100</v>
      </c>
      <c r="B625" s="85" t="str">
        <f>Masters!D629</f>
        <v>Chemical Technicians</v>
      </c>
      <c r="C625" s="84" t="str">
        <f>Masters!F629</f>
        <v>Chemical technologists and technicians</v>
      </c>
      <c r="D625" s="85" t="str">
        <f>Masters!E629</f>
        <v>MOi</v>
      </c>
      <c r="E625" s="84">
        <f>Masters!G629</f>
        <v>0</v>
      </c>
      <c r="F625" s="84">
        <f>Masters!H629</f>
        <v>0</v>
      </c>
      <c r="G625" s="84">
        <f>Masters!I629</f>
        <v>0</v>
      </c>
      <c r="H625" s="84">
        <f>Masters!J629</f>
        <v>0</v>
      </c>
      <c r="I625" s="84">
        <f>Masters!K629</f>
        <v>0</v>
      </c>
      <c r="J625" s="84">
        <f>Masters!L629</f>
        <v>0</v>
      </c>
      <c r="K625" s="84">
        <f>Masters!M629</f>
        <v>0</v>
      </c>
      <c r="L625" s="84">
        <f>Masters!N629</f>
        <v>0</v>
      </c>
    </row>
    <row r="626" spans="1:12" ht="15.5" x14ac:dyDescent="0.45">
      <c r="A626" s="84">
        <f>Masters!C630</f>
        <v>75110</v>
      </c>
      <c r="B626" s="85" t="str">
        <f>Masters!D630</f>
        <v>Construction Trades Helpers and Labourers</v>
      </c>
      <c r="C626" s="84" t="str">
        <f>Masters!F630</f>
        <v>Construction trades helpers and labourers</v>
      </c>
      <c r="D626" s="85" t="str">
        <f>Masters!E630</f>
        <v>MOi</v>
      </c>
      <c r="E626" s="84">
        <f>Masters!G630</f>
        <v>0</v>
      </c>
      <c r="F626" s="84">
        <f>Masters!H630</f>
        <v>0</v>
      </c>
      <c r="G626" s="84">
        <f>Masters!I630</f>
        <v>0</v>
      </c>
      <c r="H626" s="84">
        <f>Masters!J630</f>
        <v>0</v>
      </c>
      <c r="I626" s="84">
        <f>Masters!K630</f>
        <v>0</v>
      </c>
      <c r="J626" s="84">
        <f>Masters!L630</f>
        <v>0</v>
      </c>
      <c r="K626" s="84">
        <f>Masters!M630</f>
        <v>0</v>
      </c>
      <c r="L626" s="84">
        <f>Masters!N630</f>
        <v>0</v>
      </c>
    </row>
    <row r="627" spans="1:12" ht="15.5" x14ac:dyDescent="0.45">
      <c r="A627" s="84">
        <f>Masters!C631</f>
        <v>12110</v>
      </c>
      <c r="B627" s="85" t="str">
        <f>Masters!D631</f>
        <v>Court Recorders</v>
      </c>
      <c r="C627" s="84" t="str">
        <f>Masters!F631</f>
        <v>Court reporters, medical transcriptionists and related occupations</v>
      </c>
      <c r="D627" s="85" t="str">
        <f>Masters!E631</f>
        <v>MOi</v>
      </c>
      <c r="E627" s="84">
        <f>Masters!G631</f>
        <v>0</v>
      </c>
      <c r="F627" s="84">
        <f>Masters!H631</f>
        <v>0</v>
      </c>
      <c r="G627" s="84">
        <f>Masters!I631</f>
        <v>0</v>
      </c>
      <c r="H627" s="84">
        <f>Masters!J631</f>
        <v>0</v>
      </c>
      <c r="I627" s="84">
        <f>Masters!K631</f>
        <v>0</v>
      </c>
      <c r="J627" s="84">
        <f>Masters!L631</f>
        <v>0</v>
      </c>
      <c r="K627" s="84">
        <f>Masters!M631</f>
        <v>0</v>
      </c>
      <c r="L627" s="84">
        <f>Masters!N631</f>
        <v>0</v>
      </c>
    </row>
    <row r="628" spans="1:12" ht="15.5" x14ac:dyDescent="0.45">
      <c r="A628" s="84">
        <f>Masters!C632</f>
        <v>53100</v>
      </c>
      <c r="B628" s="85" t="str">
        <f>Masters!D632</f>
        <v>Curatorial Assistants</v>
      </c>
      <c r="C628" s="84" t="str">
        <f>Masters!F632</f>
        <v>Registrars, restorers, interpreters and other occupations related to museum and art galleries</v>
      </c>
      <c r="D628" s="85" t="str">
        <f>Masters!E632</f>
        <v>MOi</v>
      </c>
      <c r="E628" s="84">
        <f>Masters!G632</f>
        <v>0</v>
      </c>
      <c r="F628" s="84">
        <f>Masters!H632</f>
        <v>0</v>
      </c>
      <c r="G628" s="84">
        <f>Masters!I632</f>
        <v>0</v>
      </c>
      <c r="H628" s="84">
        <f>Masters!J632</f>
        <v>0</v>
      </c>
      <c r="I628" s="84">
        <f>Masters!K632</f>
        <v>0</v>
      </c>
      <c r="J628" s="84">
        <f>Masters!L632</f>
        <v>0</v>
      </c>
      <c r="K628" s="84">
        <f>Masters!M632</f>
        <v>0</v>
      </c>
      <c r="L628" s="84">
        <f>Masters!N632</f>
        <v>0</v>
      </c>
    </row>
    <row r="629" spans="1:12" ht="15.5" x14ac:dyDescent="0.45">
      <c r="A629" s="84">
        <f>Masters!C633</f>
        <v>73102</v>
      </c>
      <c r="B629" s="85" t="str">
        <f>Masters!D633</f>
        <v>Drywall Installers and Finishers</v>
      </c>
      <c r="C629" s="84" t="str">
        <f>Masters!F633</f>
        <v>Plasterers, drywall installers and finishers and lathers</v>
      </c>
      <c r="D629" s="85" t="str">
        <f>Masters!E633</f>
        <v>MOi</v>
      </c>
      <c r="E629" s="84">
        <f>Masters!G633</f>
        <v>0</v>
      </c>
      <c r="F629" s="84">
        <f>Masters!H633</f>
        <v>0</v>
      </c>
      <c r="G629" s="84">
        <f>Masters!I633</f>
        <v>0</v>
      </c>
      <c r="H629" s="84">
        <f>Masters!J633</f>
        <v>0</v>
      </c>
      <c r="I629" s="84">
        <f>Masters!K633</f>
        <v>0</v>
      </c>
      <c r="J629" s="84">
        <f>Masters!L633</f>
        <v>0</v>
      </c>
      <c r="K629" s="84">
        <f>Masters!M633</f>
        <v>0</v>
      </c>
      <c r="L629" s="84">
        <f>Masters!N633</f>
        <v>0</v>
      </c>
    </row>
    <row r="630" spans="1:12" ht="15.5" x14ac:dyDescent="0.45">
      <c r="A630" s="84">
        <f>Masters!C634</f>
        <v>74201</v>
      </c>
      <c r="B630" s="85" t="str">
        <f>Masters!D634</f>
        <v>Engine Room Crew, Water Transport</v>
      </c>
      <c r="C630" s="84" t="str">
        <f>Masters!F634</f>
        <v>Water transport deck and engine room crew</v>
      </c>
      <c r="D630" s="85" t="str">
        <f>Masters!E634</f>
        <v>MOi</v>
      </c>
      <c r="E630" s="84">
        <f>Masters!G634</f>
        <v>0</v>
      </c>
      <c r="F630" s="84">
        <f>Masters!H634</f>
        <v>0</v>
      </c>
      <c r="G630" s="84">
        <f>Masters!I634</f>
        <v>0</v>
      </c>
      <c r="H630" s="84">
        <f>Masters!J634</f>
        <v>0</v>
      </c>
      <c r="I630" s="84">
        <f>Masters!K634</f>
        <v>0</v>
      </c>
      <c r="J630" s="84">
        <f>Masters!L634</f>
        <v>0</v>
      </c>
      <c r="K630" s="84">
        <f>Masters!M634</f>
        <v>0</v>
      </c>
      <c r="L630" s="84">
        <f>Masters!N634</f>
        <v>0</v>
      </c>
    </row>
    <row r="631" spans="1:12" ht="15.5" x14ac:dyDescent="0.45">
      <c r="A631" s="84">
        <f>Masters!C635</f>
        <v>95105</v>
      </c>
      <c r="B631" s="85" t="str">
        <f>Masters!D635</f>
        <v>Fabric Cutters</v>
      </c>
      <c r="C631" s="84" t="str">
        <f>Masters!F635</f>
        <v>Labourers in textile processing and cutting</v>
      </c>
      <c r="D631" s="85" t="str">
        <f>Masters!E635</f>
        <v>MOi</v>
      </c>
      <c r="E631" s="84">
        <f>Masters!G635</f>
        <v>0</v>
      </c>
      <c r="F631" s="84">
        <f>Masters!H635</f>
        <v>0</v>
      </c>
      <c r="G631" s="84">
        <f>Masters!I635</f>
        <v>0</v>
      </c>
      <c r="H631" s="84">
        <f>Masters!J635</f>
        <v>0</v>
      </c>
      <c r="I631" s="84">
        <f>Masters!K635</f>
        <v>0</v>
      </c>
      <c r="J631" s="84">
        <f>Masters!L635</f>
        <v>0</v>
      </c>
      <c r="K631" s="84">
        <f>Masters!M635</f>
        <v>0</v>
      </c>
      <c r="L631" s="84">
        <f>Masters!N635</f>
        <v>0</v>
      </c>
    </row>
    <row r="632" spans="1:12" ht="15.5" x14ac:dyDescent="0.45">
      <c r="A632" s="84">
        <f>Masters!C636</f>
        <v>94151</v>
      </c>
      <c r="B632" s="85" t="str">
        <f>Masters!D636</f>
        <v>File Preparation Operators</v>
      </c>
      <c r="C632" s="84" t="str">
        <f>Masters!F636</f>
        <v>Camera, platemaking and other prepress occupations</v>
      </c>
      <c r="D632" s="85" t="str">
        <f>Masters!E636</f>
        <v>MOi</v>
      </c>
      <c r="E632" s="84">
        <f>Masters!G636</f>
        <v>0</v>
      </c>
      <c r="F632" s="84">
        <f>Masters!H636</f>
        <v>0</v>
      </c>
      <c r="G632" s="84">
        <f>Masters!I636</f>
        <v>0</v>
      </c>
      <c r="H632" s="84">
        <f>Masters!J636</f>
        <v>0</v>
      </c>
      <c r="I632" s="84">
        <f>Masters!K636</f>
        <v>0</v>
      </c>
      <c r="J632" s="84">
        <f>Masters!L636</f>
        <v>0</v>
      </c>
      <c r="K632" s="84">
        <f>Masters!M636</f>
        <v>0</v>
      </c>
      <c r="L632" s="84">
        <f>Masters!N636</f>
        <v>0</v>
      </c>
    </row>
    <row r="633" spans="1:12" ht="15.5" x14ac:dyDescent="0.45">
      <c r="A633" s="84">
        <f>Masters!C637</f>
        <v>84121</v>
      </c>
      <c r="B633" s="85" t="str">
        <f>Masters!D637</f>
        <v>Fishing Vessel Deckhands</v>
      </c>
      <c r="C633" s="84" t="str">
        <f>Masters!F637</f>
        <v>Fishing vessel deckhands</v>
      </c>
      <c r="D633" s="85" t="str">
        <f>Masters!E637</f>
        <v>MOi</v>
      </c>
      <c r="E633" s="84">
        <f>Masters!G637</f>
        <v>0</v>
      </c>
      <c r="F633" s="84">
        <f>Masters!H637</f>
        <v>0</v>
      </c>
      <c r="G633" s="84">
        <f>Masters!I637</f>
        <v>0</v>
      </c>
      <c r="H633" s="84">
        <f>Masters!J637</f>
        <v>0</v>
      </c>
      <c r="I633" s="84">
        <f>Masters!K637</f>
        <v>0</v>
      </c>
      <c r="J633" s="84">
        <f>Masters!L637</f>
        <v>0</v>
      </c>
      <c r="K633" s="84">
        <f>Masters!M637</f>
        <v>0</v>
      </c>
      <c r="L633" s="84">
        <f>Masters!N637</f>
        <v>0</v>
      </c>
    </row>
    <row r="634" spans="1:12" ht="15.5" x14ac:dyDescent="0.45">
      <c r="A634" s="84">
        <f>Masters!C638</f>
        <v>73113</v>
      </c>
      <c r="B634" s="85" t="str">
        <f>Masters!D638</f>
        <v>Floor Covering Installers</v>
      </c>
      <c r="C634" s="84" t="str">
        <f>Masters!F638</f>
        <v>Floor covering installers</v>
      </c>
      <c r="D634" s="85" t="str">
        <f>Masters!E638</f>
        <v>MOi</v>
      </c>
      <c r="E634" s="84">
        <f>Masters!G638</f>
        <v>0</v>
      </c>
      <c r="F634" s="84">
        <f>Masters!H638</f>
        <v>0</v>
      </c>
      <c r="G634" s="84">
        <f>Masters!I638</f>
        <v>0</v>
      </c>
      <c r="H634" s="84">
        <f>Masters!J638</f>
        <v>0</v>
      </c>
      <c r="I634" s="84">
        <f>Masters!K638</f>
        <v>0</v>
      </c>
      <c r="J634" s="84">
        <f>Masters!L638</f>
        <v>0</v>
      </c>
      <c r="K634" s="84">
        <f>Masters!M638</f>
        <v>0</v>
      </c>
      <c r="L634" s="84">
        <f>Masters!N638</f>
        <v>0</v>
      </c>
    </row>
    <row r="635" spans="1:12" ht="15.5" x14ac:dyDescent="0.45">
      <c r="A635" s="84">
        <f>Masters!C639</f>
        <v>95105</v>
      </c>
      <c r="B635" s="85" t="str">
        <f>Masters!D639</f>
        <v>Fur Cutters</v>
      </c>
      <c r="C635" s="84" t="str">
        <f>Masters!F639</f>
        <v>Labourers in textile processing and cutting</v>
      </c>
      <c r="D635" s="85" t="str">
        <f>Masters!E639</f>
        <v>MOi</v>
      </c>
      <c r="E635" s="84">
        <f>Masters!G639</f>
        <v>0</v>
      </c>
      <c r="F635" s="84">
        <f>Masters!H639</f>
        <v>0</v>
      </c>
      <c r="G635" s="84">
        <f>Masters!I639</f>
        <v>0</v>
      </c>
      <c r="H635" s="84">
        <f>Masters!J639</f>
        <v>0</v>
      </c>
      <c r="I635" s="84">
        <f>Masters!K639</f>
        <v>0</v>
      </c>
      <c r="J635" s="84">
        <f>Masters!L639</f>
        <v>0</v>
      </c>
      <c r="K635" s="84">
        <f>Masters!M639</f>
        <v>0</v>
      </c>
      <c r="L635" s="84">
        <f>Masters!N639</f>
        <v>0</v>
      </c>
    </row>
    <row r="636" spans="1:12" ht="15.5" x14ac:dyDescent="0.45">
      <c r="A636" s="84">
        <f>Masters!C640</f>
        <v>94210</v>
      </c>
      <c r="B636" s="85" t="str">
        <f>Masters!D640</f>
        <v>Furniture and Fixture Inspectors</v>
      </c>
      <c r="C636" s="84" t="str">
        <f>Masters!F640</f>
        <v>Furniture and fixture assemblers, finishers, refinishers and inspectors</v>
      </c>
      <c r="D636" s="85" t="str">
        <f>Masters!E640</f>
        <v>MOi</v>
      </c>
      <c r="E636" s="84">
        <f>Masters!G640</f>
        <v>0</v>
      </c>
      <c r="F636" s="84">
        <f>Masters!H640</f>
        <v>0</v>
      </c>
      <c r="G636" s="84">
        <f>Masters!I640</f>
        <v>0</v>
      </c>
      <c r="H636" s="84">
        <f>Masters!J640</f>
        <v>0</v>
      </c>
      <c r="I636" s="84">
        <f>Masters!K640</f>
        <v>0</v>
      </c>
      <c r="J636" s="84">
        <f>Masters!L640</f>
        <v>0</v>
      </c>
      <c r="K636" s="84">
        <f>Masters!M640</f>
        <v>0</v>
      </c>
      <c r="L636" s="84">
        <f>Masters!N640</f>
        <v>0</v>
      </c>
    </row>
    <row r="637" spans="1:12" ht="15.5" x14ac:dyDescent="0.45">
      <c r="A637" s="84">
        <f>Masters!C641</f>
        <v>74204</v>
      </c>
      <c r="B637" s="85" t="str">
        <f>Masters!D641</f>
        <v>Gas Maintenance Workers</v>
      </c>
      <c r="C637" s="84" t="str">
        <f>Masters!F641</f>
        <v>Utility maintenance workers</v>
      </c>
      <c r="D637" s="85" t="str">
        <f>Masters!E641</f>
        <v>MOi</v>
      </c>
      <c r="E637" s="84">
        <f>Masters!G641</f>
        <v>0</v>
      </c>
      <c r="F637" s="84">
        <f>Masters!H641</f>
        <v>0</v>
      </c>
      <c r="G637" s="84">
        <f>Masters!I641</f>
        <v>0</v>
      </c>
      <c r="H637" s="84">
        <f>Masters!J641</f>
        <v>0</v>
      </c>
      <c r="I637" s="84">
        <f>Masters!K641</f>
        <v>0</v>
      </c>
      <c r="J637" s="84">
        <f>Masters!L641</f>
        <v>0</v>
      </c>
      <c r="K637" s="84">
        <f>Masters!M641</f>
        <v>0</v>
      </c>
      <c r="L637" s="84">
        <f>Masters!N641</f>
        <v>0</v>
      </c>
    </row>
    <row r="638" spans="1:12" ht="15.5" x14ac:dyDescent="0.45">
      <c r="A638" s="84">
        <f>Masters!C642</f>
        <v>85100</v>
      </c>
      <c r="B638" s="85" t="str">
        <f>Masters!D642</f>
        <v>General Farm Workers</v>
      </c>
      <c r="C638" s="84" t="str">
        <f>Masters!F642</f>
        <v>Livestock labourers</v>
      </c>
      <c r="D638" s="85" t="str">
        <f>Masters!E642</f>
        <v>MOi</v>
      </c>
      <c r="E638" s="84">
        <f>Masters!G642</f>
        <v>0</v>
      </c>
      <c r="F638" s="84">
        <f>Masters!H642</f>
        <v>0</v>
      </c>
      <c r="G638" s="84">
        <f>Masters!I642</f>
        <v>0</v>
      </c>
      <c r="H638" s="84">
        <f>Masters!J642</f>
        <v>0</v>
      </c>
      <c r="I638" s="84">
        <f>Masters!K642</f>
        <v>0</v>
      </c>
      <c r="J638" s="84">
        <f>Masters!L642</f>
        <v>0</v>
      </c>
      <c r="K638" s="84">
        <f>Masters!M642</f>
        <v>0</v>
      </c>
      <c r="L638" s="84">
        <f>Masters!N642</f>
        <v>0</v>
      </c>
    </row>
    <row r="639" spans="1:12" ht="15.5" x14ac:dyDescent="0.45">
      <c r="A639" s="84">
        <f>Masters!C643</f>
        <v>94202</v>
      </c>
      <c r="B639" s="85" t="str">
        <f>Masters!D643</f>
        <v>Inspectors and Testers, Electrical Appliance, Apparatus and Equipment Manufacturing</v>
      </c>
      <c r="C639" s="84" t="str">
        <f>Masters!F643</f>
        <v>Assemblers and inspectors, electrical appliance, apparatus and equipment manufacturing</v>
      </c>
      <c r="D639" s="85" t="str">
        <f>Masters!E643</f>
        <v>MOi</v>
      </c>
      <c r="E639" s="84">
        <f>Masters!G643</f>
        <v>0</v>
      </c>
      <c r="F639" s="84">
        <f>Masters!H643</f>
        <v>0</v>
      </c>
      <c r="G639" s="84">
        <f>Masters!I643</f>
        <v>0</v>
      </c>
      <c r="H639" s="84">
        <f>Masters!J643</f>
        <v>0</v>
      </c>
      <c r="I639" s="84">
        <f>Masters!K643</f>
        <v>0</v>
      </c>
      <c r="J639" s="84">
        <f>Masters!L643</f>
        <v>0</v>
      </c>
      <c r="K639" s="84">
        <f>Masters!M643</f>
        <v>0</v>
      </c>
      <c r="L639" s="84">
        <f>Masters!N643</f>
        <v>0</v>
      </c>
    </row>
    <row r="640" spans="1:12" ht="15.5" x14ac:dyDescent="0.45">
      <c r="A640" s="84">
        <f>Masters!C644</f>
        <v>72321</v>
      </c>
      <c r="B640" s="85" t="str">
        <f>Masters!D644</f>
        <v>Insulators</v>
      </c>
      <c r="C640" s="84" t="str">
        <f>Masters!F644</f>
        <v>Insulators</v>
      </c>
      <c r="D640" s="85" t="str">
        <f>Masters!E644</f>
        <v>MOi</v>
      </c>
      <c r="E640" s="84">
        <f>Masters!G644</f>
        <v>0</v>
      </c>
      <c r="F640" s="84">
        <f>Masters!H644</f>
        <v>0</v>
      </c>
      <c r="G640" s="84">
        <f>Masters!I644</f>
        <v>0</v>
      </c>
      <c r="H640" s="84">
        <f>Masters!J644</f>
        <v>0</v>
      </c>
      <c r="I640" s="84">
        <f>Masters!K644</f>
        <v>0</v>
      </c>
      <c r="J640" s="84">
        <f>Masters!L644</f>
        <v>0</v>
      </c>
      <c r="K640" s="84">
        <f>Masters!M644</f>
        <v>0</v>
      </c>
      <c r="L640" s="84">
        <f>Masters!N644</f>
        <v>0</v>
      </c>
    </row>
    <row r="641" spans="1:12" ht="15.5" x14ac:dyDescent="0.45">
      <c r="A641" s="84">
        <f>Masters!C645</f>
        <v>65320</v>
      </c>
      <c r="B641" s="85" t="str">
        <f>Masters!D645</f>
        <v>Ironing, Pressing and Finishing Occupations</v>
      </c>
      <c r="C641" s="84" t="str">
        <f>Masters!F645</f>
        <v>Dry cleaning, laundry and related occupations</v>
      </c>
      <c r="D641" s="85" t="str">
        <f>Masters!E645</f>
        <v>MOi</v>
      </c>
      <c r="E641" s="84">
        <f>Masters!G645</f>
        <v>0</v>
      </c>
      <c r="F641" s="84">
        <f>Masters!H645</f>
        <v>0</v>
      </c>
      <c r="G641" s="84">
        <f>Masters!I645</f>
        <v>0</v>
      </c>
      <c r="H641" s="84">
        <f>Masters!J645</f>
        <v>0</v>
      </c>
      <c r="I641" s="84">
        <f>Masters!K645</f>
        <v>0</v>
      </c>
      <c r="J641" s="84">
        <f>Masters!L645</f>
        <v>0</v>
      </c>
      <c r="K641" s="84">
        <f>Masters!M645</f>
        <v>0</v>
      </c>
      <c r="L641" s="84">
        <f>Masters!N645</f>
        <v>0</v>
      </c>
    </row>
    <row r="642" spans="1:12" ht="15.5" x14ac:dyDescent="0.45">
      <c r="A642" s="84">
        <f>Masters!C646</f>
        <v>95102</v>
      </c>
      <c r="B642" s="85" t="str">
        <f>Masters!D646</f>
        <v>Labourers in Chemical Products Processing and Utilities</v>
      </c>
      <c r="C642" s="84" t="str">
        <f>Masters!F646</f>
        <v>Labourers in chemical products processing and utilities</v>
      </c>
      <c r="D642" s="85" t="str">
        <f>Masters!E646</f>
        <v>MOi</v>
      </c>
      <c r="E642" s="84">
        <f>Masters!G646</f>
        <v>0</v>
      </c>
      <c r="F642" s="84">
        <f>Masters!H646</f>
        <v>0</v>
      </c>
      <c r="G642" s="84">
        <f>Masters!I646</f>
        <v>0</v>
      </c>
      <c r="H642" s="84">
        <f>Masters!J646</f>
        <v>0</v>
      </c>
      <c r="I642" s="84">
        <f>Masters!K646</f>
        <v>0</v>
      </c>
      <c r="J642" s="84">
        <f>Masters!L646</f>
        <v>0</v>
      </c>
      <c r="K642" s="84">
        <f>Masters!M646</f>
        <v>0</v>
      </c>
      <c r="L642" s="84">
        <f>Masters!N646</f>
        <v>0</v>
      </c>
    </row>
    <row r="643" spans="1:12" ht="15.5" x14ac:dyDescent="0.45">
      <c r="A643" s="84">
        <f>Masters!C647</f>
        <v>95107</v>
      </c>
      <c r="B643" s="85" t="str">
        <f>Masters!D647</f>
        <v>Labourers in Fish Processing</v>
      </c>
      <c r="C643" s="84" t="str">
        <f>Masters!F647</f>
        <v>Labourers in fish and seafood processing</v>
      </c>
      <c r="D643" s="85" t="str">
        <f>Masters!E647</f>
        <v>MOi</v>
      </c>
      <c r="E643" s="84">
        <f>Masters!G647</f>
        <v>0</v>
      </c>
      <c r="F643" s="84">
        <f>Masters!H647</f>
        <v>0</v>
      </c>
      <c r="G643" s="84">
        <f>Masters!I647</f>
        <v>0</v>
      </c>
      <c r="H643" s="84">
        <f>Masters!J647</f>
        <v>0</v>
      </c>
      <c r="I643" s="84">
        <f>Masters!K647</f>
        <v>0</v>
      </c>
      <c r="J643" s="84">
        <f>Masters!L647</f>
        <v>0</v>
      </c>
      <c r="K643" s="84">
        <f>Masters!M647</f>
        <v>0</v>
      </c>
      <c r="L643" s="84">
        <f>Masters!N647</f>
        <v>0</v>
      </c>
    </row>
    <row r="644" spans="1:12" ht="15.5" x14ac:dyDescent="0.45">
      <c r="A644" s="84">
        <f>Masters!C648</f>
        <v>95106</v>
      </c>
      <c r="B644" s="85" t="str">
        <f>Masters!D648</f>
        <v>Labourers in Food, Beverage and Tobacco Processing</v>
      </c>
      <c r="C644" s="84" t="str">
        <f>Masters!F648</f>
        <v>Labourers in food and beverage processing</v>
      </c>
      <c r="D644" s="85" t="str">
        <f>Masters!E648</f>
        <v>MOi</v>
      </c>
      <c r="E644" s="84">
        <f>Masters!G648</f>
        <v>0</v>
      </c>
      <c r="F644" s="84">
        <f>Masters!H648</f>
        <v>0</v>
      </c>
      <c r="G644" s="84">
        <f>Masters!I648</f>
        <v>0</v>
      </c>
      <c r="H644" s="84">
        <f>Masters!J648</f>
        <v>0</v>
      </c>
      <c r="I644" s="84">
        <f>Masters!K648</f>
        <v>0</v>
      </c>
      <c r="J644" s="84">
        <f>Masters!L648</f>
        <v>0</v>
      </c>
      <c r="K644" s="84">
        <f>Masters!M648</f>
        <v>0</v>
      </c>
      <c r="L644" s="84">
        <f>Masters!N648</f>
        <v>0</v>
      </c>
    </row>
    <row r="645" spans="1:12" ht="15.5" x14ac:dyDescent="0.45">
      <c r="A645" s="84">
        <f>Masters!C649</f>
        <v>95101</v>
      </c>
      <c r="B645" s="85" t="str">
        <f>Masters!D649</f>
        <v>Labourers in Metal Fabrication</v>
      </c>
      <c r="C645" s="84" t="str">
        <f>Masters!F649</f>
        <v>Labourers in metal fabrication</v>
      </c>
      <c r="D645" s="85" t="str">
        <f>Masters!E649</f>
        <v>MOi</v>
      </c>
      <c r="E645" s="84">
        <f>Masters!G649</f>
        <v>0</v>
      </c>
      <c r="F645" s="84">
        <f>Masters!H649</f>
        <v>0</v>
      </c>
      <c r="G645" s="84">
        <f>Masters!I649</f>
        <v>0</v>
      </c>
      <c r="H645" s="84">
        <f>Masters!J649</f>
        <v>0</v>
      </c>
      <c r="I645" s="84">
        <f>Masters!K649</f>
        <v>0</v>
      </c>
      <c r="J645" s="84">
        <f>Masters!L649</f>
        <v>0</v>
      </c>
      <c r="K645" s="84">
        <f>Masters!M649</f>
        <v>0</v>
      </c>
      <c r="L645" s="84">
        <f>Masters!N649</f>
        <v>0</v>
      </c>
    </row>
    <row r="646" spans="1:12" ht="15.5" x14ac:dyDescent="0.45">
      <c r="A646" s="84">
        <f>Masters!C650</f>
        <v>95100</v>
      </c>
      <c r="B646" s="85" t="str">
        <f>Masters!D650</f>
        <v>Labourers in Mineral and Metal Processing</v>
      </c>
      <c r="C646" s="84" t="str">
        <f>Masters!F650</f>
        <v>Labourers in mineral and metal processing</v>
      </c>
      <c r="D646" s="85" t="str">
        <f>Masters!E650</f>
        <v>MOi</v>
      </c>
      <c r="E646" s="84">
        <f>Masters!G650</f>
        <v>0</v>
      </c>
      <c r="F646" s="84">
        <f>Masters!H650</f>
        <v>0</v>
      </c>
      <c r="G646" s="84">
        <f>Masters!I650</f>
        <v>0</v>
      </c>
      <c r="H646" s="84">
        <f>Masters!J650</f>
        <v>0</v>
      </c>
      <c r="I646" s="84">
        <f>Masters!K650</f>
        <v>0</v>
      </c>
      <c r="J646" s="84">
        <f>Masters!L650</f>
        <v>0</v>
      </c>
      <c r="K646" s="84">
        <f>Masters!M650</f>
        <v>0</v>
      </c>
      <c r="L646" s="84">
        <f>Masters!N650</f>
        <v>0</v>
      </c>
    </row>
    <row r="647" spans="1:12" ht="15.5" x14ac:dyDescent="0.45">
      <c r="A647" s="84">
        <f>Masters!C651</f>
        <v>95104</v>
      </c>
      <c r="B647" s="85" t="str">
        <f>Masters!D651</f>
        <v>Labourers in Rubber and Plastic Products Manufacturing</v>
      </c>
      <c r="C647" s="84" t="str">
        <f>Masters!F651</f>
        <v>Labourers in rubber and plastic products manufacturing</v>
      </c>
      <c r="D647" s="85" t="str">
        <f>Masters!E651</f>
        <v>MOi</v>
      </c>
      <c r="E647" s="84">
        <f>Masters!G651</f>
        <v>0</v>
      </c>
      <c r="F647" s="84">
        <f>Masters!H651</f>
        <v>0</v>
      </c>
      <c r="G647" s="84">
        <f>Masters!I651</f>
        <v>0</v>
      </c>
      <c r="H647" s="84">
        <f>Masters!J651</f>
        <v>0</v>
      </c>
      <c r="I647" s="84">
        <f>Masters!K651</f>
        <v>0</v>
      </c>
      <c r="J647" s="84">
        <f>Masters!L651</f>
        <v>0</v>
      </c>
      <c r="K647" s="84">
        <f>Masters!M651</f>
        <v>0</v>
      </c>
      <c r="L647" s="84">
        <f>Masters!N651</f>
        <v>0</v>
      </c>
    </row>
    <row r="648" spans="1:12" ht="15.5" x14ac:dyDescent="0.45">
      <c r="A648" s="84">
        <f>Masters!C652</f>
        <v>95103</v>
      </c>
      <c r="B648" s="85" t="str">
        <f>Masters!D652</f>
        <v>Labourers in Wood, Pulp and Paper Processing</v>
      </c>
      <c r="C648" s="84" t="str">
        <f>Masters!F652</f>
        <v>Labourers in wood, pulp and paper processing</v>
      </c>
      <c r="D648" s="85" t="str">
        <f>Masters!E652</f>
        <v>MOi</v>
      </c>
      <c r="E648" s="84">
        <f>Masters!G652</f>
        <v>0</v>
      </c>
      <c r="F648" s="84">
        <f>Masters!H652</f>
        <v>0</v>
      </c>
      <c r="G648" s="84">
        <f>Masters!I652</f>
        <v>0</v>
      </c>
      <c r="H648" s="84">
        <f>Masters!J652</f>
        <v>0</v>
      </c>
      <c r="I648" s="84">
        <f>Masters!K652</f>
        <v>0</v>
      </c>
      <c r="J648" s="84">
        <f>Masters!L652</f>
        <v>0</v>
      </c>
      <c r="K648" s="84">
        <f>Masters!M652</f>
        <v>0</v>
      </c>
      <c r="L648" s="84">
        <f>Masters!N652</f>
        <v>0</v>
      </c>
    </row>
    <row r="649" spans="1:12" ht="15.5" x14ac:dyDescent="0.45">
      <c r="A649" s="84">
        <f>Masters!C653</f>
        <v>85121</v>
      </c>
      <c r="B649" s="85" t="str">
        <f>Masters!D653</f>
        <v>Landscaping and Grounds Maintenance Labourers</v>
      </c>
      <c r="C649" s="84" t="str">
        <f>Masters!F653</f>
        <v>Landscaping and grounds maintenance labourers</v>
      </c>
      <c r="D649" s="85" t="str">
        <f>Masters!E653</f>
        <v>MOi</v>
      </c>
      <c r="E649" s="84">
        <f>Masters!G653</f>
        <v>0</v>
      </c>
      <c r="F649" s="84">
        <f>Masters!H653</f>
        <v>0</v>
      </c>
      <c r="G649" s="84">
        <f>Masters!I653</f>
        <v>0</v>
      </c>
      <c r="H649" s="84">
        <f>Masters!J653</f>
        <v>0</v>
      </c>
      <c r="I649" s="84">
        <f>Masters!K653</f>
        <v>0</v>
      </c>
      <c r="J649" s="84">
        <f>Masters!L653</f>
        <v>0</v>
      </c>
      <c r="K649" s="84">
        <f>Masters!M653</f>
        <v>0</v>
      </c>
      <c r="L649" s="84">
        <f>Masters!N653</f>
        <v>0</v>
      </c>
    </row>
    <row r="650" spans="1:12" ht="15.5" x14ac:dyDescent="0.45">
      <c r="A650" s="84">
        <f>Masters!C654</f>
        <v>73102</v>
      </c>
      <c r="B650" s="85" t="str">
        <f>Masters!D654</f>
        <v>Lathers</v>
      </c>
      <c r="C650" s="84" t="str">
        <f>Masters!F654</f>
        <v>Plasterers, drywall installers and finishers and lathers</v>
      </c>
      <c r="D650" s="85" t="str">
        <f>Masters!E654</f>
        <v>MOi</v>
      </c>
      <c r="E650" s="84">
        <f>Masters!G654</f>
        <v>0</v>
      </c>
      <c r="F650" s="84">
        <f>Masters!H654</f>
        <v>0</v>
      </c>
      <c r="G650" s="84">
        <f>Masters!I654</f>
        <v>0</v>
      </c>
      <c r="H650" s="84">
        <f>Masters!J654</f>
        <v>0</v>
      </c>
      <c r="I650" s="84">
        <f>Masters!K654</f>
        <v>0</v>
      </c>
      <c r="J650" s="84">
        <f>Masters!L654</f>
        <v>0</v>
      </c>
      <c r="K650" s="84">
        <f>Masters!M654</f>
        <v>0</v>
      </c>
      <c r="L650" s="84">
        <f>Masters!N654</f>
        <v>0</v>
      </c>
    </row>
    <row r="651" spans="1:12" ht="15.5" x14ac:dyDescent="0.45">
      <c r="A651" s="84">
        <f>Masters!C655</f>
        <v>65310</v>
      </c>
      <c r="B651" s="85" t="str">
        <f>Masters!D655</f>
        <v>Light Duty Cleaners</v>
      </c>
      <c r="C651" s="84" t="str">
        <f>Masters!F655</f>
        <v>Light duty cleaners</v>
      </c>
      <c r="D651" s="85" t="str">
        <f>Masters!E655</f>
        <v>MOi</v>
      </c>
      <c r="E651" s="84">
        <f>Masters!G655</f>
        <v>0</v>
      </c>
      <c r="F651" s="84">
        <f>Masters!H655</f>
        <v>0</v>
      </c>
      <c r="G651" s="84">
        <f>Masters!I655</f>
        <v>0</v>
      </c>
      <c r="H651" s="84">
        <f>Masters!J655</f>
        <v>0</v>
      </c>
      <c r="I651" s="84">
        <f>Masters!K655</f>
        <v>0</v>
      </c>
      <c r="J651" s="84">
        <f>Masters!L655</f>
        <v>0</v>
      </c>
      <c r="K651" s="84">
        <f>Masters!M655</f>
        <v>0</v>
      </c>
      <c r="L651" s="84">
        <f>Masters!N655</f>
        <v>0</v>
      </c>
    </row>
    <row r="652" spans="1:12" ht="15.5" x14ac:dyDescent="0.45">
      <c r="A652" s="84">
        <f>Masters!C656</f>
        <v>85120</v>
      </c>
      <c r="B652" s="85" t="str">
        <f>Masters!D656</f>
        <v>Logging and Forestry Labourers</v>
      </c>
      <c r="C652" s="84" t="str">
        <f>Masters!F656</f>
        <v>Logging and forestry labourers</v>
      </c>
      <c r="D652" s="85" t="str">
        <f>Masters!E656</f>
        <v>MOi</v>
      </c>
      <c r="E652" s="84">
        <f>Masters!G656</f>
        <v>0</v>
      </c>
      <c r="F652" s="84">
        <f>Masters!H656</f>
        <v>0</v>
      </c>
      <c r="G652" s="84">
        <f>Masters!I656</f>
        <v>0</v>
      </c>
      <c r="H652" s="84">
        <f>Masters!J656</f>
        <v>0</v>
      </c>
      <c r="I652" s="84">
        <f>Masters!K656</f>
        <v>0</v>
      </c>
      <c r="J652" s="84">
        <f>Masters!L656</f>
        <v>0</v>
      </c>
      <c r="K652" s="84">
        <f>Masters!M656</f>
        <v>0</v>
      </c>
      <c r="L652" s="84">
        <f>Masters!N656</f>
        <v>0</v>
      </c>
    </row>
    <row r="653" spans="1:12" ht="15.5" x14ac:dyDescent="0.45">
      <c r="A653" s="84">
        <f>Masters!C657</f>
        <v>94205</v>
      </c>
      <c r="B653" s="85" t="str">
        <f>Masters!D657</f>
        <v>Machine Operators, Electrical Apparatus Manufacturing</v>
      </c>
      <c r="C653" s="84" t="str">
        <f>Masters!F657</f>
        <v>Machine operators and inspectors, electrical apparatus manufacturing</v>
      </c>
      <c r="D653" s="85" t="str">
        <f>Masters!E657</f>
        <v>MOi</v>
      </c>
      <c r="E653" s="84">
        <f>Masters!G657</f>
        <v>0</v>
      </c>
      <c r="F653" s="84">
        <f>Masters!H657</f>
        <v>0</v>
      </c>
      <c r="G653" s="84">
        <f>Masters!I657</f>
        <v>0</v>
      </c>
      <c r="H653" s="84">
        <f>Masters!J657</f>
        <v>0</v>
      </c>
      <c r="I653" s="84">
        <f>Masters!K657</f>
        <v>0</v>
      </c>
      <c r="J653" s="84">
        <f>Masters!L657</f>
        <v>0</v>
      </c>
      <c r="K653" s="84">
        <f>Masters!M657</f>
        <v>0</v>
      </c>
      <c r="L653" s="84">
        <f>Masters!N657</f>
        <v>0</v>
      </c>
    </row>
    <row r="654" spans="1:12" ht="15.5" x14ac:dyDescent="0.45">
      <c r="A654" s="84">
        <f>Masters!C658</f>
        <v>75101</v>
      </c>
      <c r="B654" s="85" t="str">
        <f>Masters!D658</f>
        <v>Material Handlers (Manual)</v>
      </c>
      <c r="C654" s="84" t="str">
        <f>Masters!F658</f>
        <v>Material handlers</v>
      </c>
      <c r="D654" s="85" t="str">
        <f>Masters!E658</f>
        <v>MOi</v>
      </c>
      <c r="E654" s="84">
        <f>Masters!G658</f>
        <v>0</v>
      </c>
      <c r="F654" s="84">
        <f>Masters!H658</f>
        <v>0</v>
      </c>
      <c r="G654" s="84">
        <f>Masters!I658</f>
        <v>0</v>
      </c>
      <c r="H654" s="84">
        <f>Masters!J658</f>
        <v>0</v>
      </c>
      <c r="I654" s="84">
        <f>Masters!K658</f>
        <v>0</v>
      </c>
      <c r="J654" s="84">
        <f>Masters!L658</f>
        <v>0</v>
      </c>
      <c r="K654" s="84">
        <f>Masters!M658</f>
        <v>0</v>
      </c>
      <c r="L654" s="84">
        <f>Masters!N658</f>
        <v>0</v>
      </c>
    </row>
    <row r="655" spans="1:12" ht="15.5" x14ac:dyDescent="0.45">
      <c r="A655" s="84">
        <f>Masters!C659</f>
        <v>33101</v>
      </c>
      <c r="B655" s="85" t="str">
        <f>Masters!D659</f>
        <v>Medical Laboratory Technicians</v>
      </c>
      <c r="C655" s="84" t="str">
        <f>Masters!F659</f>
        <v>Medical laboratory assistants and related technical occupations</v>
      </c>
      <c r="D655" s="85" t="str">
        <f>Masters!E659</f>
        <v>MOi</v>
      </c>
      <c r="E655" s="84">
        <f>Masters!G659</f>
        <v>0</v>
      </c>
      <c r="F655" s="84">
        <f>Masters!H659</f>
        <v>0</v>
      </c>
      <c r="G655" s="84">
        <f>Masters!I659</f>
        <v>0</v>
      </c>
      <c r="H655" s="84">
        <f>Masters!J659</f>
        <v>0</v>
      </c>
      <c r="I655" s="84">
        <f>Masters!K659</f>
        <v>0</v>
      </c>
      <c r="J655" s="84">
        <f>Masters!L659</f>
        <v>0</v>
      </c>
      <c r="K655" s="84">
        <f>Masters!M659</f>
        <v>0</v>
      </c>
      <c r="L655" s="84">
        <f>Masters!N659</f>
        <v>0</v>
      </c>
    </row>
    <row r="656" spans="1:12" ht="15.5" x14ac:dyDescent="0.45">
      <c r="A656" s="84">
        <f>Masters!C660</f>
        <v>12110</v>
      </c>
      <c r="B656" s="85" t="str">
        <f>Masters!D660</f>
        <v>Medical Transcriptionists</v>
      </c>
      <c r="C656" s="84" t="str">
        <f>Masters!F660</f>
        <v>Court reporters, medical transcriptionists and related occupations</v>
      </c>
      <c r="D656" s="85" t="str">
        <f>Masters!E660</f>
        <v>MOi</v>
      </c>
      <c r="E656" s="84">
        <f>Masters!G660</f>
        <v>0</v>
      </c>
      <c r="F656" s="84">
        <f>Masters!H660</f>
        <v>0</v>
      </c>
      <c r="G656" s="84">
        <f>Masters!I660</f>
        <v>0</v>
      </c>
      <c r="H656" s="84">
        <f>Masters!J660</f>
        <v>0</v>
      </c>
      <c r="I656" s="84">
        <f>Masters!K660</f>
        <v>0</v>
      </c>
      <c r="J656" s="84">
        <f>Masters!L660</f>
        <v>0</v>
      </c>
      <c r="K656" s="84">
        <f>Masters!M660</f>
        <v>0</v>
      </c>
      <c r="L656" s="84">
        <f>Masters!N660</f>
        <v>0</v>
      </c>
    </row>
    <row r="657" spans="1:12" ht="15.5" x14ac:dyDescent="0.45">
      <c r="A657" s="84">
        <f>Masters!C661</f>
        <v>85110</v>
      </c>
      <c r="B657" s="85" t="str">
        <f>Masters!D661</f>
        <v>Mine Labourers</v>
      </c>
      <c r="C657" s="84" t="str">
        <f>Masters!F661</f>
        <v>Mine labourers</v>
      </c>
      <c r="D657" s="85" t="str">
        <f>Masters!E661</f>
        <v>MOi</v>
      </c>
      <c r="E657" s="84">
        <f>Masters!G661</f>
        <v>0</v>
      </c>
      <c r="F657" s="84">
        <f>Masters!H661</f>
        <v>0</v>
      </c>
      <c r="G657" s="84">
        <f>Masters!I661</f>
        <v>0</v>
      </c>
      <c r="H657" s="84">
        <f>Masters!J661</f>
        <v>0</v>
      </c>
      <c r="I657" s="84">
        <f>Masters!K661</f>
        <v>0</v>
      </c>
      <c r="J657" s="84">
        <f>Masters!L661</f>
        <v>0</v>
      </c>
      <c r="K657" s="84">
        <f>Masters!M661</f>
        <v>0</v>
      </c>
      <c r="L657" s="84">
        <f>Masters!N661</f>
        <v>0</v>
      </c>
    </row>
    <row r="658" spans="1:12" ht="15.5" x14ac:dyDescent="0.45">
      <c r="A658" s="84">
        <f>Masters!C662</f>
        <v>94111</v>
      </c>
      <c r="B658" s="85" t="str">
        <f>Masters!D662</f>
        <v>Mixing Machine Operators - Plastics Processing</v>
      </c>
      <c r="C658" s="84" t="str">
        <f>Masters!F662</f>
        <v>Plastics processing machine operators</v>
      </c>
      <c r="D658" s="85" t="str">
        <f>Masters!E662</f>
        <v>MOi</v>
      </c>
      <c r="E658" s="84">
        <f>Masters!G662</f>
        <v>0</v>
      </c>
      <c r="F658" s="84">
        <f>Masters!H662</f>
        <v>0</v>
      </c>
      <c r="G658" s="84">
        <f>Masters!I662</f>
        <v>0</v>
      </c>
      <c r="H658" s="84">
        <f>Masters!J662</f>
        <v>0</v>
      </c>
      <c r="I658" s="84">
        <f>Masters!K662</f>
        <v>0</v>
      </c>
      <c r="J658" s="84">
        <f>Masters!L662</f>
        <v>0</v>
      </c>
      <c r="K658" s="84">
        <f>Masters!M662</f>
        <v>0</v>
      </c>
      <c r="L658" s="84">
        <f>Masters!N662</f>
        <v>0</v>
      </c>
    </row>
    <row r="659" spans="1:12" ht="15.5" x14ac:dyDescent="0.45">
      <c r="A659" s="84">
        <f>Masters!C663</f>
        <v>85103</v>
      </c>
      <c r="B659" s="85" t="str">
        <f>Masters!D663</f>
        <v>Nursery and Greenhouse Workers</v>
      </c>
      <c r="C659" s="84" t="str">
        <f>Masters!F663</f>
        <v>Nursery and greenhouse labourers</v>
      </c>
      <c r="D659" s="85" t="str">
        <f>Masters!E663</f>
        <v>MOi</v>
      </c>
      <c r="E659" s="84">
        <f>Masters!G663</f>
        <v>0</v>
      </c>
      <c r="F659" s="84">
        <f>Masters!H663</f>
        <v>0</v>
      </c>
      <c r="G659" s="84">
        <f>Masters!I663</f>
        <v>0</v>
      </c>
      <c r="H659" s="84">
        <f>Masters!J663</f>
        <v>0</v>
      </c>
      <c r="I659" s="84">
        <f>Masters!K663</f>
        <v>0</v>
      </c>
      <c r="J659" s="84">
        <f>Masters!L663</f>
        <v>0</v>
      </c>
      <c r="K659" s="84">
        <f>Masters!M663</f>
        <v>0</v>
      </c>
      <c r="L659" s="84">
        <f>Masters!N663</f>
        <v>0</v>
      </c>
    </row>
    <row r="660" spans="1:12" ht="15.5" x14ac:dyDescent="0.45">
      <c r="A660" s="84">
        <f>Masters!C664</f>
        <v>85111</v>
      </c>
      <c r="B660" s="85" t="str">
        <f>Masters!D664</f>
        <v>Oil and Gas Drilling, Servicing and Related Labourers</v>
      </c>
      <c r="C660" s="84" t="str">
        <f>Masters!F664</f>
        <v>Oil and gas drilling, servicing and related labourers</v>
      </c>
      <c r="D660" s="85" t="str">
        <f>Masters!E664</f>
        <v>MOi</v>
      </c>
      <c r="E660" s="84">
        <f>Masters!G664</f>
        <v>0</v>
      </c>
      <c r="F660" s="84">
        <f>Masters!H664</f>
        <v>0</v>
      </c>
      <c r="G660" s="84">
        <f>Masters!I664</f>
        <v>0</v>
      </c>
      <c r="H660" s="84">
        <f>Masters!J664</f>
        <v>0</v>
      </c>
      <c r="I660" s="84">
        <f>Masters!K664</f>
        <v>0</v>
      </c>
      <c r="J660" s="84">
        <f>Masters!L664</f>
        <v>0</v>
      </c>
      <c r="K660" s="84">
        <f>Masters!M664</f>
        <v>0</v>
      </c>
      <c r="L660" s="84">
        <f>Masters!N664</f>
        <v>0</v>
      </c>
    </row>
    <row r="661" spans="1:12" ht="15.5" x14ac:dyDescent="0.45">
      <c r="A661" s="84">
        <f>Masters!C665</f>
        <v>95109</v>
      </c>
      <c r="B661" s="85" t="str">
        <f>Masters!D665</f>
        <v>Other Labourers in Processing, Manufacturing and Utilities</v>
      </c>
      <c r="C661" s="84" t="str">
        <f>Masters!F665</f>
        <v>Other labourers in processing, manufacturing and utilities</v>
      </c>
      <c r="D661" s="85" t="str">
        <f>Masters!E665</f>
        <v>MOi</v>
      </c>
      <c r="E661" s="84">
        <f>Masters!G665</f>
        <v>0</v>
      </c>
      <c r="F661" s="84">
        <f>Masters!H665</f>
        <v>0</v>
      </c>
      <c r="G661" s="84">
        <f>Masters!I665</f>
        <v>0</v>
      </c>
      <c r="H661" s="84">
        <f>Masters!J665</f>
        <v>0</v>
      </c>
      <c r="I661" s="84">
        <f>Masters!K665</f>
        <v>0</v>
      </c>
      <c r="J661" s="84">
        <f>Masters!L665</f>
        <v>0</v>
      </c>
      <c r="K661" s="84">
        <f>Masters!M665</f>
        <v>0</v>
      </c>
      <c r="L661" s="84">
        <f>Masters!N665</f>
        <v>0</v>
      </c>
    </row>
    <row r="662" spans="1:12" ht="15.5" x14ac:dyDescent="0.45">
      <c r="A662" s="84">
        <f>Masters!C666</f>
        <v>94123</v>
      </c>
      <c r="B662" s="85" t="str">
        <f>Masters!D666</f>
        <v>Other Wood Products Inspectors</v>
      </c>
      <c r="C662" s="84" t="str">
        <f>Masters!F666</f>
        <v>Lumber graders and other wood processing inspectors and graders</v>
      </c>
      <c r="D662" s="85" t="str">
        <f>Masters!E666</f>
        <v>MOi</v>
      </c>
      <c r="E662" s="84">
        <f>Masters!G666</f>
        <v>0</v>
      </c>
      <c r="F662" s="84">
        <f>Masters!H666</f>
        <v>0</v>
      </c>
      <c r="G662" s="84">
        <f>Masters!I666</f>
        <v>0</v>
      </c>
      <c r="H662" s="84">
        <f>Masters!J666</f>
        <v>0</v>
      </c>
      <c r="I662" s="84">
        <f>Masters!K666</f>
        <v>0</v>
      </c>
      <c r="J662" s="84">
        <f>Masters!L666</f>
        <v>0</v>
      </c>
      <c r="K662" s="84">
        <f>Masters!M666</f>
        <v>0</v>
      </c>
      <c r="L662" s="84">
        <f>Masters!N666</f>
        <v>0</v>
      </c>
    </row>
    <row r="663" spans="1:12" ht="15.5" x14ac:dyDescent="0.45">
      <c r="A663" s="84">
        <f>Masters!C667</f>
        <v>73112</v>
      </c>
      <c r="B663" s="85" t="str">
        <f>Masters!D667</f>
        <v>Painters and Decorators</v>
      </c>
      <c r="C663" s="84" t="str">
        <f>Masters!F667</f>
        <v>Painters and decorators (except interior decorators)</v>
      </c>
      <c r="D663" s="85" t="str">
        <f>Masters!E667</f>
        <v>MOi</v>
      </c>
      <c r="E663" s="84">
        <f>Masters!G667</f>
        <v>0</v>
      </c>
      <c r="F663" s="84">
        <f>Masters!H667</f>
        <v>0</v>
      </c>
      <c r="G663" s="84">
        <f>Masters!I667</f>
        <v>0</v>
      </c>
      <c r="H663" s="84">
        <f>Masters!J667</f>
        <v>0</v>
      </c>
      <c r="I663" s="84">
        <f>Masters!K667</f>
        <v>0</v>
      </c>
      <c r="J663" s="84">
        <f>Masters!L667</f>
        <v>0</v>
      </c>
      <c r="K663" s="84">
        <f>Masters!M667</f>
        <v>0</v>
      </c>
      <c r="L663" s="84">
        <f>Masters!N667</f>
        <v>0</v>
      </c>
    </row>
    <row r="664" spans="1:12" ht="15.5" x14ac:dyDescent="0.45">
      <c r="A664" s="84">
        <f>Masters!C668</f>
        <v>94122</v>
      </c>
      <c r="B664" s="85" t="str">
        <f>Masters!D668</f>
        <v>Paper Converting Machine Operators</v>
      </c>
      <c r="C664" s="84" t="str">
        <f>Masters!F668</f>
        <v>Paper converting machine operators</v>
      </c>
      <c r="D664" s="85" t="str">
        <f>Masters!E668</f>
        <v>MOi</v>
      </c>
      <c r="E664" s="84">
        <f>Masters!G668</f>
        <v>0</v>
      </c>
      <c r="F664" s="84">
        <f>Masters!H668</f>
        <v>0</v>
      </c>
      <c r="G664" s="84">
        <f>Masters!I668</f>
        <v>0</v>
      </c>
      <c r="H664" s="84">
        <f>Masters!J668</f>
        <v>0</v>
      </c>
      <c r="I664" s="84">
        <f>Masters!K668</f>
        <v>0</v>
      </c>
      <c r="J664" s="84">
        <f>Masters!L668</f>
        <v>0</v>
      </c>
      <c r="K664" s="84">
        <f>Masters!M668</f>
        <v>0</v>
      </c>
      <c r="L664" s="84">
        <f>Masters!N668</f>
        <v>0</v>
      </c>
    </row>
    <row r="665" spans="1:12" ht="15.5" x14ac:dyDescent="0.45">
      <c r="A665" s="84">
        <f>Masters!C669</f>
        <v>73102</v>
      </c>
      <c r="B665" s="85" t="str">
        <f>Masters!D669</f>
        <v>Plasterers</v>
      </c>
      <c r="C665" s="84" t="str">
        <f>Masters!F669</f>
        <v>Plasterers, drywall installers and finishers and lathers</v>
      </c>
      <c r="D665" s="85" t="str">
        <f>Masters!E669</f>
        <v>MOi</v>
      </c>
      <c r="E665" s="84">
        <f>Masters!G669</f>
        <v>0</v>
      </c>
      <c r="F665" s="84">
        <f>Masters!H669</f>
        <v>0</v>
      </c>
      <c r="G665" s="84">
        <f>Masters!I669</f>
        <v>0</v>
      </c>
      <c r="H665" s="84">
        <f>Masters!J669</f>
        <v>0</v>
      </c>
      <c r="I665" s="84">
        <f>Masters!K669</f>
        <v>0</v>
      </c>
      <c r="J665" s="84">
        <f>Masters!L669</f>
        <v>0</v>
      </c>
      <c r="K665" s="84">
        <f>Masters!M669</f>
        <v>0</v>
      </c>
      <c r="L665" s="84">
        <f>Masters!N669</f>
        <v>0</v>
      </c>
    </row>
    <row r="666" spans="1:12" ht="15.5" x14ac:dyDescent="0.45">
      <c r="A666" s="84">
        <f>Masters!C670</f>
        <v>94212</v>
      </c>
      <c r="B666" s="85" t="str">
        <f>Masters!D670</f>
        <v>Plastics Products Inspectors</v>
      </c>
      <c r="C666" s="84" t="str">
        <f>Masters!F670</f>
        <v>Plastic products assemblers, finishers and inspectors</v>
      </c>
      <c r="D666" s="85" t="str">
        <f>Masters!E670</f>
        <v>MOi</v>
      </c>
      <c r="E666" s="84">
        <f>Masters!G670</f>
        <v>0</v>
      </c>
      <c r="F666" s="84">
        <f>Masters!H670</f>
        <v>0</v>
      </c>
      <c r="G666" s="84">
        <f>Masters!I670</f>
        <v>0</v>
      </c>
      <c r="H666" s="84">
        <f>Masters!J670</f>
        <v>0</v>
      </c>
      <c r="I666" s="84">
        <f>Masters!K670</f>
        <v>0</v>
      </c>
      <c r="J666" s="84">
        <f>Masters!L670</f>
        <v>0</v>
      </c>
      <c r="K666" s="84">
        <f>Masters!M670</f>
        <v>0</v>
      </c>
      <c r="L666" s="84">
        <f>Masters!N670</f>
        <v>0</v>
      </c>
    </row>
    <row r="667" spans="1:12" ht="15.5" x14ac:dyDescent="0.45">
      <c r="A667" s="84">
        <f>Masters!C671</f>
        <v>94151</v>
      </c>
      <c r="B667" s="85" t="str">
        <f>Masters!D671</f>
        <v>Pre-flight Operators</v>
      </c>
      <c r="C667" s="84" t="str">
        <f>Masters!F671</f>
        <v>Camera, platemaking and other prepress occupations</v>
      </c>
      <c r="D667" s="85" t="str">
        <f>Masters!E671</f>
        <v>MOi</v>
      </c>
      <c r="E667" s="84">
        <f>Masters!G671</f>
        <v>0</v>
      </c>
      <c r="F667" s="84">
        <f>Masters!H671</f>
        <v>0</v>
      </c>
      <c r="G667" s="84">
        <f>Masters!I671</f>
        <v>0</v>
      </c>
      <c r="H667" s="84">
        <f>Masters!J671</f>
        <v>0</v>
      </c>
      <c r="I667" s="84">
        <f>Masters!K671</f>
        <v>0</v>
      </c>
      <c r="J667" s="84">
        <f>Masters!L671</f>
        <v>0</v>
      </c>
      <c r="K667" s="84">
        <f>Masters!M671</f>
        <v>0</v>
      </c>
      <c r="L667" s="84">
        <f>Masters!N671</f>
        <v>0</v>
      </c>
    </row>
    <row r="668" spans="1:12" ht="15.5" x14ac:dyDescent="0.45">
      <c r="A668" s="84">
        <f>Masters!C672</f>
        <v>73110</v>
      </c>
      <c r="B668" s="85" t="str">
        <f>Masters!D672</f>
        <v>Roofers</v>
      </c>
      <c r="C668" s="84" t="str">
        <f>Masters!F672</f>
        <v>Roofers and shinglers</v>
      </c>
      <c r="D668" s="85" t="str">
        <f>Masters!E672</f>
        <v>MOi</v>
      </c>
      <c r="E668" s="84">
        <f>Masters!G672</f>
        <v>0</v>
      </c>
      <c r="F668" s="84">
        <f>Masters!H672</f>
        <v>0</v>
      </c>
      <c r="G668" s="84">
        <f>Masters!I672</f>
        <v>0</v>
      </c>
      <c r="H668" s="84">
        <f>Masters!J672</f>
        <v>0</v>
      </c>
      <c r="I668" s="84">
        <f>Masters!K672</f>
        <v>0</v>
      </c>
      <c r="J668" s="84">
        <f>Masters!L672</f>
        <v>0</v>
      </c>
      <c r="K668" s="84">
        <f>Masters!M672</f>
        <v>0</v>
      </c>
      <c r="L668" s="84">
        <f>Masters!N672</f>
        <v>0</v>
      </c>
    </row>
    <row r="669" spans="1:12" ht="15.5" x14ac:dyDescent="0.45">
      <c r="A669" s="84">
        <f>Masters!C673</f>
        <v>73110</v>
      </c>
      <c r="B669" s="85" t="str">
        <f>Masters!D673</f>
        <v>Shinglers</v>
      </c>
      <c r="C669" s="84" t="str">
        <f>Masters!F673</f>
        <v>Roofers and shinglers</v>
      </c>
      <c r="D669" s="85" t="str">
        <f>Masters!E673</f>
        <v>MOi</v>
      </c>
      <c r="E669" s="84">
        <f>Masters!G673</f>
        <v>0</v>
      </c>
      <c r="F669" s="84">
        <f>Masters!H673</f>
        <v>0</v>
      </c>
      <c r="G669" s="84">
        <f>Masters!I673</f>
        <v>0</v>
      </c>
      <c r="H669" s="84">
        <f>Masters!J673</f>
        <v>0</v>
      </c>
      <c r="I669" s="84">
        <f>Masters!K673</f>
        <v>0</v>
      </c>
      <c r="J669" s="84">
        <f>Masters!L673</f>
        <v>0</v>
      </c>
      <c r="K669" s="84">
        <f>Masters!M673</f>
        <v>0</v>
      </c>
      <c r="L669" s="84">
        <f>Masters!N673</f>
        <v>0</v>
      </c>
    </row>
    <row r="670" spans="1:12" ht="15.5" x14ac:dyDescent="0.45">
      <c r="A670" s="84">
        <f>Masters!C674</f>
        <v>22222</v>
      </c>
      <c r="B670" s="85" t="str">
        <f>Masters!D674</f>
        <v>Systems Testing Technicians</v>
      </c>
      <c r="C670" s="84" t="str">
        <f>Masters!F674</f>
        <v>Information systems testing technicians</v>
      </c>
      <c r="D670" s="85" t="str">
        <f>Masters!E674</f>
        <v>MOi</v>
      </c>
      <c r="E670" s="84">
        <f>Masters!G674</f>
        <v>0</v>
      </c>
      <c r="F670" s="84">
        <f>Masters!H674</f>
        <v>0</v>
      </c>
      <c r="G670" s="84">
        <f>Masters!I674</f>
        <v>0</v>
      </c>
      <c r="H670" s="84">
        <f>Masters!J674</f>
        <v>0</v>
      </c>
      <c r="I670" s="84">
        <f>Masters!K674</f>
        <v>0</v>
      </c>
      <c r="J670" s="84">
        <f>Masters!L674</f>
        <v>0</v>
      </c>
      <c r="K670" s="84">
        <f>Masters!M674</f>
        <v>0</v>
      </c>
      <c r="L670" s="84">
        <f>Masters!N674</f>
        <v>0</v>
      </c>
    </row>
    <row r="671" spans="1:12" ht="15.5" x14ac:dyDescent="0.45">
      <c r="A671" s="84">
        <f>Masters!C675</f>
        <v>94130</v>
      </c>
      <c r="B671" s="85" t="str">
        <f>Masters!D675</f>
        <v>Textile Fibre and Yarn Preparation Machine Operators</v>
      </c>
      <c r="C671" s="84" t="str">
        <f>Masters!F675</f>
        <v>Textile fibre and yarn, hide and pelt processing machine operators and workers</v>
      </c>
      <c r="D671" s="85" t="str">
        <f>Masters!E675</f>
        <v>MOi</v>
      </c>
      <c r="E671" s="84">
        <f>Masters!G675</f>
        <v>0</v>
      </c>
      <c r="F671" s="84">
        <f>Masters!H675</f>
        <v>0</v>
      </c>
      <c r="G671" s="84">
        <f>Masters!I675</f>
        <v>0</v>
      </c>
      <c r="H671" s="84">
        <f>Masters!J675</f>
        <v>0</v>
      </c>
      <c r="I671" s="84">
        <f>Masters!K675</f>
        <v>0</v>
      </c>
      <c r="J671" s="84">
        <f>Masters!L675</f>
        <v>0</v>
      </c>
      <c r="K671" s="84">
        <f>Masters!M675</f>
        <v>0</v>
      </c>
      <c r="L671" s="84">
        <f>Masters!N675</f>
        <v>0</v>
      </c>
    </row>
    <row r="672" spans="1:12" ht="15.5" x14ac:dyDescent="0.45">
      <c r="A672" s="84">
        <f>Masters!C676</f>
        <v>94140</v>
      </c>
      <c r="B672" s="85" t="str">
        <f>Masters!D676</f>
        <v>Tobacco Processing Machine Operators</v>
      </c>
      <c r="C672" s="84" t="str">
        <f>Masters!F676</f>
        <v>Process control and machine operators, food and beverage processing</v>
      </c>
      <c r="D672" s="85" t="str">
        <f>Masters!E676</f>
        <v>MOi</v>
      </c>
      <c r="E672" s="84">
        <f>Masters!G676</f>
        <v>0</v>
      </c>
      <c r="F672" s="84">
        <f>Masters!H676</f>
        <v>0</v>
      </c>
      <c r="G672" s="84">
        <f>Masters!I676</f>
        <v>0</v>
      </c>
      <c r="H672" s="84">
        <f>Masters!J676</f>
        <v>0</v>
      </c>
      <c r="I672" s="84">
        <f>Masters!K676</f>
        <v>0</v>
      </c>
      <c r="J672" s="84">
        <f>Masters!L676</f>
        <v>0</v>
      </c>
      <c r="K672" s="84">
        <f>Masters!M676</f>
        <v>0</v>
      </c>
      <c r="L672" s="84">
        <f>Masters!N676</f>
        <v>0</v>
      </c>
    </row>
    <row r="673" spans="1:12" ht="15.5" x14ac:dyDescent="0.45">
      <c r="A673" s="84">
        <f>Masters!C677</f>
        <v>14112</v>
      </c>
      <c r="B673" s="85" t="str">
        <f>Masters!D677</f>
        <v>Typesetting Input Operators</v>
      </c>
      <c r="C673" s="84" t="str">
        <f>Masters!F677</f>
        <v>Desktop publishing operators and related occupations</v>
      </c>
      <c r="D673" s="85" t="str">
        <f>Masters!E677</f>
        <v>MOi</v>
      </c>
      <c r="E673" s="84">
        <f>Masters!G677</f>
        <v>0</v>
      </c>
      <c r="F673" s="84">
        <f>Masters!H677</f>
        <v>0</v>
      </c>
      <c r="G673" s="84">
        <f>Masters!I677</f>
        <v>0</v>
      </c>
      <c r="H673" s="84">
        <f>Masters!J677</f>
        <v>0</v>
      </c>
      <c r="I673" s="84">
        <f>Masters!K677</f>
        <v>0</v>
      </c>
      <c r="J673" s="84">
        <f>Masters!L677</f>
        <v>0</v>
      </c>
      <c r="K673" s="84">
        <f>Masters!M677</f>
        <v>0</v>
      </c>
      <c r="L673" s="84">
        <f>Masters!N677</f>
        <v>0</v>
      </c>
    </row>
    <row r="674" spans="1:12" ht="15.5" x14ac:dyDescent="0.45">
      <c r="A674" s="84">
        <f>Masters!C678</f>
        <v>14112</v>
      </c>
      <c r="B674" s="85" t="str">
        <f>Masters!D678</f>
        <v>Typesetting Output Operators</v>
      </c>
      <c r="C674" s="84" t="str">
        <f>Masters!F678</f>
        <v>Desktop publishing operators and related occupations</v>
      </c>
      <c r="D674" s="85" t="str">
        <f>Masters!E678</f>
        <v>MOi</v>
      </c>
      <c r="E674" s="84">
        <f>Masters!G678</f>
        <v>0</v>
      </c>
      <c r="F674" s="84">
        <f>Masters!H678</f>
        <v>0</v>
      </c>
      <c r="G674" s="84">
        <f>Masters!I678</f>
        <v>0</v>
      </c>
      <c r="H674" s="84">
        <f>Masters!J678</f>
        <v>0</v>
      </c>
      <c r="I674" s="84">
        <f>Masters!K678</f>
        <v>0</v>
      </c>
      <c r="J674" s="84">
        <f>Masters!L678</f>
        <v>0</v>
      </c>
      <c r="K674" s="84">
        <f>Masters!M678</f>
        <v>0</v>
      </c>
      <c r="L674" s="84">
        <f>Masters!N678</f>
        <v>0</v>
      </c>
    </row>
    <row r="675" spans="1:12" ht="15.5" x14ac:dyDescent="0.45">
      <c r="A675" s="84">
        <f>Masters!C679</f>
        <v>74204</v>
      </c>
      <c r="B675" s="85" t="str">
        <f>Masters!D679</f>
        <v>Waterworks Maintenance Workers</v>
      </c>
      <c r="C675" s="84" t="str">
        <f>Masters!F679</f>
        <v>Utility maintenance workers</v>
      </c>
      <c r="D675" s="85" t="str">
        <f>Masters!E679</f>
        <v>MOi</v>
      </c>
      <c r="E675" s="84">
        <f>Masters!G679</f>
        <v>0</v>
      </c>
      <c r="F675" s="84">
        <f>Masters!H679</f>
        <v>0</v>
      </c>
      <c r="G675" s="84">
        <f>Masters!I679</f>
        <v>0</v>
      </c>
      <c r="H675" s="84">
        <f>Masters!J679</f>
        <v>0</v>
      </c>
      <c r="I675" s="84">
        <f>Masters!K679</f>
        <v>0</v>
      </c>
      <c r="J675" s="84">
        <f>Masters!L679</f>
        <v>0</v>
      </c>
      <c r="K675" s="84">
        <f>Masters!M679</f>
        <v>0</v>
      </c>
      <c r="L675" s="84">
        <f>Masters!N679</f>
        <v>0</v>
      </c>
    </row>
    <row r="676" spans="1:12" ht="15.5" x14ac:dyDescent="0.45">
      <c r="A676" s="84">
        <f>Masters!C680</f>
        <v>22110</v>
      </c>
      <c r="B676" s="85" t="str">
        <f>Masters!D680</f>
        <v>Biological Technicians</v>
      </c>
      <c r="C676" s="84" t="str">
        <f>Masters!F680</f>
        <v>Biological technologists and technicians</v>
      </c>
      <c r="D676" s="85" t="str">
        <f>Masters!E680</f>
        <v>Moi</v>
      </c>
      <c r="E676" s="84">
        <f>Masters!G680</f>
        <v>0</v>
      </c>
      <c r="F676" s="84">
        <f>Masters!H680</f>
        <v>0</v>
      </c>
      <c r="G676" s="84">
        <f>Masters!I680</f>
        <v>0</v>
      </c>
      <c r="H676" s="84">
        <f>Masters!J680</f>
        <v>0</v>
      </c>
      <c r="I676" s="84">
        <f>Masters!K680</f>
        <v>0</v>
      </c>
      <c r="J676" s="84">
        <f>Masters!L680</f>
        <v>0</v>
      </c>
      <c r="K676" s="84">
        <f>Masters!M680</f>
        <v>0</v>
      </c>
      <c r="L676" s="84">
        <f>Masters!N680</f>
        <v>0</v>
      </c>
    </row>
    <row r="677" spans="1:12" ht="15.5" x14ac:dyDescent="0.45">
      <c r="A677" s="84">
        <f>Masters!C681</f>
        <v>94142</v>
      </c>
      <c r="B677" s="85" t="str">
        <f>Masters!D681</f>
        <v>Fish Plant Cutters and Cleaners</v>
      </c>
      <c r="C677" s="84" t="str">
        <f>Masters!F681</f>
        <v>Fish and seafood plant workers</v>
      </c>
      <c r="D677" s="85" t="str">
        <f>Masters!E681</f>
        <v>Moi</v>
      </c>
      <c r="E677" s="84">
        <f>Masters!G681</f>
        <v>0</v>
      </c>
      <c r="F677" s="84">
        <f>Masters!H681</f>
        <v>0</v>
      </c>
      <c r="G677" s="84">
        <f>Masters!I681</f>
        <v>0</v>
      </c>
      <c r="H677" s="84">
        <f>Masters!J681</f>
        <v>0</v>
      </c>
      <c r="I677" s="84">
        <f>Masters!K681</f>
        <v>0</v>
      </c>
      <c r="J677" s="84">
        <f>Masters!L681</f>
        <v>0</v>
      </c>
      <c r="K677" s="84">
        <f>Masters!M681</f>
        <v>0</v>
      </c>
      <c r="L677" s="84">
        <f>Masters!N681</f>
        <v>0</v>
      </c>
    </row>
    <row r="678" spans="1:12" ht="15.5" x14ac:dyDescent="0.45">
      <c r="A678" s="84">
        <f>Masters!C682</f>
        <v>85101</v>
      </c>
      <c r="B678" s="85" t="str">
        <f>Masters!D682</f>
        <v>Harvesting Labourers</v>
      </c>
      <c r="C678" s="84" t="str">
        <f>Masters!F682</f>
        <v>Harvesting labourers</v>
      </c>
      <c r="D678" s="85" t="str">
        <f>Masters!E682</f>
        <v>Moi</v>
      </c>
      <c r="E678" s="84">
        <f>Masters!G682</f>
        <v>0</v>
      </c>
      <c r="F678" s="84">
        <f>Masters!H682</f>
        <v>0</v>
      </c>
      <c r="G678" s="84">
        <f>Masters!I682</f>
        <v>0</v>
      </c>
      <c r="H678" s="84">
        <f>Masters!J682</f>
        <v>0</v>
      </c>
      <c r="I678" s="84">
        <f>Masters!K682</f>
        <v>0</v>
      </c>
      <c r="J678" s="84">
        <f>Masters!L682</f>
        <v>0</v>
      </c>
      <c r="K678" s="84">
        <f>Masters!M682</f>
        <v>0</v>
      </c>
      <c r="L678" s="84">
        <f>Masters!N682</f>
        <v>0</v>
      </c>
    </row>
    <row r="679" spans="1:12" ht="15.5" x14ac:dyDescent="0.45">
      <c r="A679" s="84">
        <f>Masters!C683</f>
        <v>94133</v>
      </c>
      <c r="B679" s="85" t="str">
        <f>Masters!D683</f>
        <v>Inspectors and Testers, Fabric, Fur and Leather Products Manufacturing</v>
      </c>
      <c r="C679" s="84" t="str">
        <f>Masters!F683</f>
        <v>Inspectors and graders, textile, fabric, fur and leather products manufacturing</v>
      </c>
      <c r="D679" s="85" t="str">
        <f>Masters!E683</f>
        <v>Moi</v>
      </c>
      <c r="E679" s="84">
        <f>Masters!G683</f>
        <v>0</v>
      </c>
      <c r="F679" s="84">
        <f>Masters!H683</f>
        <v>0</v>
      </c>
      <c r="G679" s="84">
        <f>Masters!I683</f>
        <v>0</v>
      </c>
      <c r="H679" s="84">
        <f>Masters!J683</f>
        <v>0</v>
      </c>
      <c r="I679" s="84">
        <f>Masters!K683</f>
        <v>0</v>
      </c>
      <c r="J679" s="84">
        <f>Masters!L683</f>
        <v>0</v>
      </c>
      <c r="K679" s="84">
        <f>Masters!M683</f>
        <v>0</v>
      </c>
      <c r="L679" s="84">
        <f>Masters!N683</f>
        <v>0</v>
      </c>
    </row>
    <row r="680" spans="1:12" ht="15.5" x14ac:dyDescent="0.45">
      <c r="A680" s="84">
        <f>Masters!C684</f>
        <v>95105</v>
      </c>
      <c r="B680" s="85" t="str">
        <f>Masters!D684</f>
        <v>Labourers in Textile Processing</v>
      </c>
      <c r="C680" s="84" t="str">
        <f>Masters!F684</f>
        <v>Labourers in textile processing and cutting</v>
      </c>
      <c r="D680" s="85" t="str">
        <f>Masters!E684</f>
        <v>Moi</v>
      </c>
      <c r="E680" s="84">
        <f>Masters!G684</f>
        <v>0</v>
      </c>
      <c r="F680" s="84">
        <f>Masters!H684</f>
        <v>0</v>
      </c>
      <c r="G680" s="84">
        <f>Masters!I684</f>
        <v>0</v>
      </c>
      <c r="H680" s="84">
        <f>Masters!J684</f>
        <v>0</v>
      </c>
      <c r="I680" s="84">
        <f>Masters!K684</f>
        <v>0</v>
      </c>
      <c r="J680" s="84">
        <f>Masters!L684</f>
        <v>0</v>
      </c>
      <c r="K680" s="84">
        <f>Masters!M684</f>
        <v>0</v>
      </c>
      <c r="L680" s="84">
        <f>Masters!N684</f>
        <v>0</v>
      </c>
    </row>
    <row r="681" spans="1:12" ht="15.5" x14ac:dyDescent="0.45">
      <c r="A681" s="84">
        <f>Masters!C685</f>
        <v>94123</v>
      </c>
      <c r="B681" s="85" t="str">
        <f>Masters!D685</f>
        <v>Lumber Graders</v>
      </c>
      <c r="C681" s="84" t="str">
        <f>Masters!F685</f>
        <v>Lumber graders and other wood processing inspectors and graders</v>
      </c>
      <c r="D681" s="85" t="str">
        <f>Masters!E685</f>
        <v>Moi</v>
      </c>
      <c r="E681" s="84">
        <f>Masters!G685</f>
        <v>0</v>
      </c>
      <c r="F681" s="84">
        <f>Masters!H685</f>
        <v>0</v>
      </c>
      <c r="G681" s="84">
        <f>Masters!I685</f>
        <v>0</v>
      </c>
      <c r="H681" s="84">
        <f>Masters!J685</f>
        <v>0</v>
      </c>
      <c r="I681" s="84">
        <f>Masters!K685</f>
        <v>0</v>
      </c>
      <c r="J681" s="84">
        <f>Masters!L685</f>
        <v>0</v>
      </c>
      <c r="K681" s="84">
        <f>Masters!M685</f>
        <v>0</v>
      </c>
      <c r="L681" s="84">
        <f>Masters!N685</f>
        <v>0</v>
      </c>
    </row>
    <row r="682" spans="1:12" ht="15.5" x14ac:dyDescent="0.45">
      <c r="A682" s="84">
        <f>Masters!C686</f>
        <v>85102</v>
      </c>
      <c r="B682" s="85" t="str">
        <f>Masters!D686</f>
        <v>Marine Plant Gatherers</v>
      </c>
      <c r="C682" s="84" t="str">
        <f>Masters!F686</f>
        <v>Aquaculture and marine harvest labourers</v>
      </c>
      <c r="D682" s="85" t="str">
        <f>Masters!E686</f>
        <v>Moi</v>
      </c>
      <c r="E682" s="84">
        <f>Masters!G686</f>
        <v>0</v>
      </c>
      <c r="F682" s="84">
        <f>Masters!H686</f>
        <v>0</v>
      </c>
      <c r="G682" s="84">
        <f>Masters!I686</f>
        <v>0</v>
      </c>
      <c r="H682" s="84">
        <f>Masters!J686</f>
        <v>0</v>
      </c>
      <c r="I682" s="84">
        <f>Masters!K686</f>
        <v>0</v>
      </c>
      <c r="J682" s="84">
        <f>Masters!L686</f>
        <v>0</v>
      </c>
      <c r="K682" s="84">
        <f>Masters!M686</f>
        <v>0</v>
      </c>
      <c r="L682" s="84">
        <f>Masters!N686</f>
        <v>0</v>
      </c>
    </row>
    <row r="683" spans="1:12" ht="15.5" x14ac:dyDescent="0.45">
      <c r="A683" s="84">
        <f>Masters!C687</f>
        <v>22301</v>
      </c>
      <c r="B683" s="85" t="str">
        <f>Masters!D687</f>
        <v>Mechanical Engineering Technicians</v>
      </c>
      <c r="C683" s="84" t="str">
        <f>Masters!F687</f>
        <v>Mechanical engineering technologists and technicians</v>
      </c>
      <c r="D683" s="85" t="str">
        <f>Masters!E687</f>
        <v>Moi</v>
      </c>
      <c r="E683" s="84">
        <f>Masters!G687</f>
        <v>0</v>
      </c>
      <c r="F683" s="84">
        <f>Masters!H687</f>
        <v>0</v>
      </c>
      <c r="G683" s="84">
        <f>Masters!I687</f>
        <v>0</v>
      </c>
      <c r="H683" s="84">
        <f>Masters!J687</f>
        <v>0</v>
      </c>
      <c r="I683" s="84">
        <f>Masters!K687</f>
        <v>0</v>
      </c>
      <c r="J683" s="84">
        <f>Masters!L687</f>
        <v>0</v>
      </c>
      <c r="K683" s="84">
        <f>Masters!M687</f>
        <v>0</v>
      </c>
      <c r="L683" s="84">
        <f>Masters!N687</f>
        <v>0</v>
      </c>
    </row>
    <row r="684" spans="1:12" ht="15.5" x14ac:dyDescent="0.45">
      <c r="A684" s="84">
        <f>Masters!C688</f>
        <v>94123</v>
      </c>
      <c r="B684" s="85" t="str">
        <f>Masters!D688</f>
        <v>Other Wood Processing Inspectors and Graders</v>
      </c>
      <c r="C684" s="84" t="str">
        <f>Masters!F688</f>
        <v>Lumber graders and other wood processing inspectors and graders</v>
      </c>
      <c r="D684" s="85" t="str">
        <f>Masters!E688</f>
        <v>Moi</v>
      </c>
      <c r="E684" s="84">
        <f>Masters!G688</f>
        <v>0</v>
      </c>
      <c r="F684" s="84">
        <f>Masters!H688</f>
        <v>0</v>
      </c>
      <c r="G684" s="84">
        <f>Masters!I688</f>
        <v>0</v>
      </c>
      <c r="H684" s="84">
        <f>Masters!J688</f>
        <v>0</v>
      </c>
      <c r="I684" s="84">
        <f>Masters!K688</f>
        <v>0</v>
      </c>
      <c r="J684" s="84">
        <f>Masters!L688</f>
        <v>0</v>
      </c>
      <c r="K684" s="84">
        <f>Masters!M688</f>
        <v>0</v>
      </c>
      <c r="L684" s="84">
        <f>Masters!N688</f>
        <v>0</v>
      </c>
    </row>
    <row r="685" spans="1:12" ht="15.5" x14ac:dyDescent="0.45">
      <c r="A685" s="84">
        <f>Masters!C689</f>
        <v>75212</v>
      </c>
      <c r="B685" s="85" t="str">
        <f>Masters!D689</f>
        <v>Public Works and Maintenance Labourers</v>
      </c>
      <c r="C685" s="84" t="str">
        <f>Masters!F689</f>
        <v>Public works and maintenance labourers</v>
      </c>
      <c r="D685" s="85" t="str">
        <f>Masters!E689</f>
        <v>Moi</v>
      </c>
      <c r="E685" s="84">
        <f>Masters!G689</f>
        <v>0</v>
      </c>
      <c r="F685" s="84">
        <f>Masters!H689</f>
        <v>0</v>
      </c>
      <c r="G685" s="84">
        <f>Masters!I689</f>
        <v>0</v>
      </c>
      <c r="H685" s="84">
        <f>Masters!J689</f>
        <v>0</v>
      </c>
      <c r="I685" s="84">
        <f>Masters!K689</f>
        <v>0</v>
      </c>
      <c r="J685" s="84">
        <f>Masters!L689</f>
        <v>0</v>
      </c>
      <c r="K685" s="84">
        <f>Masters!M689</f>
        <v>0</v>
      </c>
      <c r="L685" s="84">
        <f>Masters!N689</f>
        <v>0</v>
      </c>
    </row>
    <row r="686" spans="1:12" ht="15.5" x14ac:dyDescent="0.45">
      <c r="A686" s="84">
        <f>Masters!C690</f>
        <v>85102</v>
      </c>
      <c r="B686" s="85" t="str">
        <f>Masters!D690</f>
        <v>Shellfish Harvesters</v>
      </c>
      <c r="C686" s="84" t="str">
        <f>Masters!F690</f>
        <v>Aquaculture and marine harvest labourers</v>
      </c>
      <c r="D686" s="85" t="str">
        <f>Masters!E690</f>
        <v>Moi</v>
      </c>
      <c r="E686" s="84">
        <f>Masters!G690</f>
        <v>0</v>
      </c>
      <c r="F686" s="84">
        <f>Masters!H690</f>
        <v>0</v>
      </c>
      <c r="G686" s="84">
        <f>Masters!I690</f>
        <v>0</v>
      </c>
      <c r="H686" s="84">
        <f>Masters!J690</f>
        <v>0</v>
      </c>
      <c r="I686" s="84">
        <f>Masters!K690</f>
        <v>0</v>
      </c>
      <c r="J686" s="84">
        <f>Masters!L690</f>
        <v>0</v>
      </c>
      <c r="K686" s="84">
        <f>Masters!M690</f>
        <v>0</v>
      </c>
      <c r="L686" s="84">
        <f>Masters!N690</f>
        <v>0</v>
      </c>
    </row>
    <row r="687" spans="1:12" ht="15.5" x14ac:dyDescent="0.45">
      <c r="A687" s="84">
        <f>Masters!C691</f>
        <v>94133</v>
      </c>
      <c r="B687" s="85" t="str">
        <f>Masters!D691</f>
        <v>Textile Inspectors, Graders and Samplers</v>
      </c>
      <c r="C687" s="84" t="str">
        <f>Masters!F691</f>
        <v>Inspectors and graders, textile, fabric, fur and leather products manufacturing</v>
      </c>
      <c r="D687" s="85" t="str">
        <f>Masters!E691</f>
        <v>Moi</v>
      </c>
      <c r="E687" s="84">
        <f>Masters!G691</f>
        <v>0</v>
      </c>
      <c r="F687" s="84">
        <f>Masters!H691</f>
        <v>0</v>
      </c>
      <c r="G687" s="84">
        <f>Masters!I691</f>
        <v>0</v>
      </c>
      <c r="H687" s="84">
        <f>Masters!J691</f>
        <v>0</v>
      </c>
      <c r="I687" s="84">
        <f>Masters!K691</f>
        <v>0</v>
      </c>
      <c r="J687" s="84">
        <f>Masters!L691</f>
        <v>0</v>
      </c>
      <c r="K687" s="84">
        <f>Masters!M691</f>
        <v>0</v>
      </c>
      <c r="L687" s="84">
        <f>Masters!N691</f>
        <v>0</v>
      </c>
    </row>
    <row r="688" spans="1:12" ht="15.5" x14ac:dyDescent="0.45">
      <c r="A688" s="84">
        <f>Masters!C692</f>
        <v>32102</v>
      </c>
      <c r="B688" s="85" t="str">
        <f>Masters!D692</f>
        <v>Ambulance Attendants and Other Paramedical Occupations</v>
      </c>
      <c r="C688" s="84" t="str">
        <f>Masters!F692</f>
        <v>Paramedical occupations</v>
      </c>
      <c r="D688" s="85" t="str">
        <f>Masters!E692</f>
        <v>IMO</v>
      </c>
      <c r="E688" s="84">
        <f>Masters!G692</f>
        <v>0</v>
      </c>
      <c r="F688" s="84">
        <f>Masters!H692</f>
        <v>0</v>
      </c>
      <c r="G688" s="84">
        <f>Masters!I692</f>
        <v>0</v>
      </c>
      <c r="H688" s="84">
        <f>Masters!J692</f>
        <v>0</v>
      </c>
      <c r="I688" s="84">
        <f>Masters!K692</f>
        <v>0</v>
      </c>
      <c r="J688" s="84">
        <f>Masters!L692</f>
        <v>0</v>
      </c>
      <c r="K688" s="84">
        <f>Masters!M692</f>
        <v>0</v>
      </c>
      <c r="L688" s="84">
        <f>Masters!N692</f>
        <v>0</v>
      </c>
    </row>
    <row r="689" spans="1:12" ht="15.5" x14ac:dyDescent="0.45">
      <c r="A689" s="84">
        <f>Masters!C693</f>
        <v>22210</v>
      </c>
      <c r="B689" s="85" t="str">
        <f>Masters!D693</f>
        <v>Architectural Technologists and Technicians</v>
      </c>
      <c r="C689" s="84" t="str">
        <f>Masters!F693</f>
        <v>Architectural technologists and technicians</v>
      </c>
      <c r="D689" s="85" t="str">
        <f>Masters!E693</f>
        <v>IMO</v>
      </c>
      <c r="E689" s="84">
        <f>Masters!G693</f>
        <v>0</v>
      </c>
      <c r="F689" s="84">
        <f>Masters!H693</f>
        <v>0</v>
      </c>
      <c r="G689" s="84">
        <f>Masters!I693</f>
        <v>0</v>
      </c>
      <c r="H689" s="84">
        <f>Masters!J693</f>
        <v>0</v>
      </c>
      <c r="I689" s="84">
        <f>Masters!K693</f>
        <v>0</v>
      </c>
      <c r="J689" s="84">
        <f>Masters!L693</f>
        <v>0</v>
      </c>
      <c r="K689" s="84">
        <f>Masters!M693</f>
        <v>0</v>
      </c>
      <c r="L689" s="84">
        <f>Masters!N693</f>
        <v>0</v>
      </c>
    </row>
    <row r="690" spans="1:12" ht="15.5" x14ac:dyDescent="0.45">
      <c r="A690" s="84">
        <f>Masters!C694</f>
        <v>22214</v>
      </c>
      <c r="B690" s="85" t="str">
        <f>Masters!D694</f>
        <v>Cartographic Technologists and Technicians</v>
      </c>
      <c r="C690" s="84" t="str">
        <f>Masters!F694</f>
        <v>Technical occupations in geomatics and meteorology</v>
      </c>
      <c r="D690" s="85" t="str">
        <f>Masters!E694</f>
        <v>IMO</v>
      </c>
      <c r="E690" s="84">
        <f>Masters!G694</f>
        <v>0</v>
      </c>
      <c r="F690" s="84">
        <f>Masters!H694</f>
        <v>0</v>
      </c>
      <c r="G690" s="84">
        <f>Masters!I694</f>
        <v>0</v>
      </c>
      <c r="H690" s="84">
        <f>Masters!J694</f>
        <v>0</v>
      </c>
      <c r="I690" s="84">
        <f>Masters!K694</f>
        <v>0</v>
      </c>
      <c r="J690" s="84">
        <f>Masters!L694</f>
        <v>0</v>
      </c>
      <c r="K690" s="84">
        <f>Masters!M694</f>
        <v>0</v>
      </c>
      <c r="L690" s="84">
        <f>Masters!N694</f>
        <v>0</v>
      </c>
    </row>
    <row r="691" spans="1:12" ht="15.5" x14ac:dyDescent="0.45">
      <c r="A691" s="84">
        <f>Masters!C695</f>
        <v>31209</v>
      </c>
      <c r="B691" s="85" t="str">
        <f>Masters!D695</f>
        <v>Chiropodists and Podiatrists</v>
      </c>
      <c r="C691" s="84" t="str">
        <f>Masters!F695</f>
        <v>Other professional occupations in health diagnosing and treating</v>
      </c>
      <c r="D691" s="85" t="str">
        <f>Masters!E695</f>
        <v>IMO</v>
      </c>
      <c r="E691" s="84">
        <f>Masters!G695</f>
        <v>0</v>
      </c>
      <c r="F691" s="84">
        <f>Masters!H695</f>
        <v>0</v>
      </c>
      <c r="G691" s="84">
        <f>Masters!I695</f>
        <v>0</v>
      </c>
      <c r="H691" s="84">
        <f>Masters!J695</f>
        <v>0</v>
      </c>
      <c r="I691" s="84">
        <f>Masters!K695</f>
        <v>0</v>
      </c>
      <c r="J691" s="84">
        <f>Masters!L695</f>
        <v>0</v>
      </c>
      <c r="K691" s="84">
        <f>Masters!M695</f>
        <v>0</v>
      </c>
      <c r="L691" s="84">
        <f>Masters!N695</f>
        <v>0</v>
      </c>
    </row>
    <row r="692" spans="1:12" ht="15.5" x14ac:dyDescent="0.45">
      <c r="A692" s="84">
        <f>Masters!C696</f>
        <v>31209</v>
      </c>
      <c r="B692" s="85" t="str">
        <f>Masters!D696</f>
        <v>Doctors of Podiatric Medicine</v>
      </c>
      <c r="C692" s="84" t="str">
        <f>Masters!F696</f>
        <v>Other professional occupations in health diagnosing and treating</v>
      </c>
      <c r="D692" s="85" t="str">
        <f>Masters!E696</f>
        <v>IMO</v>
      </c>
      <c r="E692" s="84">
        <f>Masters!G696</f>
        <v>0</v>
      </c>
      <c r="F692" s="84">
        <f>Masters!H696</f>
        <v>0</v>
      </c>
      <c r="G692" s="84">
        <f>Masters!I696</f>
        <v>0</v>
      </c>
      <c r="H692" s="84">
        <f>Masters!J696</f>
        <v>0</v>
      </c>
      <c r="I692" s="84">
        <f>Masters!K696</f>
        <v>0</v>
      </c>
      <c r="J692" s="84">
        <f>Masters!L696</f>
        <v>0</v>
      </c>
      <c r="K692" s="84">
        <f>Masters!M696</f>
        <v>0</v>
      </c>
      <c r="L692" s="84">
        <f>Masters!N696</f>
        <v>0</v>
      </c>
    </row>
    <row r="693" spans="1:12" ht="15.5" x14ac:dyDescent="0.45">
      <c r="A693" s="84">
        <f>Masters!C697</f>
        <v>22211</v>
      </c>
      <c r="B693" s="85" t="str">
        <f>Masters!D697</f>
        <v>Industrial Designers</v>
      </c>
      <c r="C693" s="84" t="str">
        <f>Masters!F697</f>
        <v>Industrial designers</v>
      </c>
      <c r="D693" s="85" t="str">
        <f>Masters!E697</f>
        <v>IMO</v>
      </c>
      <c r="E693" s="84">
        <f>Masters!G697</f>
        <v>0</v>
      </c>
      <c r="F693" s="84">
        <f>Masters!H697</f>
        <v>0</v>
      </c>
      <c r="G693" s="84">
        <f>Masters!I697</f>
        <v>0</v>
      </c>
      <c r="H693" s="84">
        <f>Masters!J697</f>
        <v>0</v>
      </c>
      <c r="I693" s="84">
        <f>Masters!K697</f>
        <v>0</v>
      </c>
      <c r="J693" s="84">
        <f>Masters!L697</f>
        <v>0</v>
      </c>
      <c r="K693" s="84">
        <f>Masters!M697</f>
        <v>0</v>
      </c>
      <c r="L693" s="84">
        <f>Masters!N697</f>
        <v>0</v>
      </c>
    </row>
    <row r="694" spans="1:12" ht="15.5" x14ac:dyDescent="0.45">
      <c r="A694" s="84">
        <f>Masters!C698</f>
        <v>31209</v>
      </c>
      <c r="B694" s="85" t="str">
        <f>Masters!D698</f>
        <v>Osteopaths</v>
      </c>
      <c r="C694" s="84" t="str">
        <f>Masters!F698</f>
        <v>Other professional occupations in health diagnosing and treating</v>
      </c>
      <c r="D694" s="85" t="str">
        <f>Masters!E698</f>
        <v>IMO</v>
      </c>
      <c r="E694" s="84">
        <f>Masters!G698</f>
        <v>0</v>
      </c>
      <c r="F694" s="84">
        <f>Masters!H698</f>
        <v>0</v>
      </c>
      <c r="G694" s="84">
        <f>Masters!I698</f>
        <v>0</v>
      </c>
      <c r="H694" s="84">
        <f>Masters!J698</f>
        <v>0</v>
      </c>
      <c r="I694" s="84">
        <f>Masters!K698</f>
        <v>0</v>
      </c>
      <c r="J694" s="84">
        <f>Masters!L698</f>
        <v>0</v>
      </c>
      <c r="K694" s="84">
        <f>Masters!M698</f>
        <v>0</v>
      </c>
      <c r="L694" s="84">
        <f>Masters!N698</f>
        <v>0</v>
      </c>
    </row>
    <row r="695" spans="1:12" ht="15.5" x14ac:dyDescent="0.45">
      <c r="A695" s="84">
        <f>Masters!C699</f>
        <v>53125</v>
      </c>
      <c r="B695" s="85" t="str">
        <f>Masters!D699</f>
        <v>Patternmakers - Textile, Leather and Fur Products</v>
      </c>
      <c r="C695" s="84" t="str">
        <f>Masters!F699</f>
        <v>Patternmakers - textile, leather and fur products</v>
      </c>
      <c r="D695" s="85" t="str">
        <f>Masters!E699</f>
        <v>IMO</v>
      </c>
      <c r="E695" s="84">
        <f>Masters!G699</f>
        <v>0</v>
      </c>
      <c r="F695" s="84">
        <f>Masters!H699</f>
        <v>0</v>
      </c>
      <c r="G695" s="84">
        <f>Masters!I699</f>
        <v>0</v>
      </c>
      <c r="H695" s="84">
        <f>Masters!J699</f>
        <v>0</v>
      </c>
      <c r="I695" s="84">
        <f>Masters!K699</f>
        <v>0</v>
      </c>
      <c r="J695" s="84">
        <f>Masters!L699</f>
        <v>0</v>
      </c>
      <c r="K695" s="84">
        <f>Masters!M699</f>
        <v>0</v>
      </c>
      <c r="L695" s="84">
        <f>Masters!N699</f>
        <v>0</v>
      </c>
    </row>
    <row r="696" spans="1:12" ht="15.5" x14ac:dyDescent="0.45">
      <c r="A696" s="84">
        <f>Masters!C700</f>
        <v>53110</v>
      </c>
      <c r="B696" s="85" t="str">
        <f>Masters!D700</f>
        <v>Photographers</v>
      </c>
      <c r="C696" s="84" t="str">
        <f>Masters!F700</f>
        <v>Photographers</v>
      </c>
      <c r="D696" s="85" t="str">
        <f>Masters!E700</f>
        <v>IMO</v>
      </c>
      <c r="E696" s="84">
        <f>Masters!G700</f>
        <v>0</v>
      </c>
      <c r="F696" s="84">
        <f>Masters!H700</f>
        <v>0</v>
      </c>
      <c r="G696" s="84">
        <f>Masters!I700</f>
        <v>0</v>
      </c>
      <c r="H696" s="84">
        <f>Masters!J700</f>
        <v>0</v>
      </c>
      <c r="I696" s="84">
        <f>Masters!K700</f>
        <v>0</v>
      </c>
      <c r="J696" s="84">
        <f>Masters!L700</f>
        <v>0</v>
      </c>
      <c r="K696" s="84">
        <f>Masters!M700</f>
        <v>0</v>
      </c>
      <c r="L696" s="84">
        <f>Masters!N700</f>
        <v>0</v>
      </c>
    </row>
    <row r="697" spans="1:12" ht="15.5" x14ac:dyDescent="0.45">
      <c r="A697" s="84">
        <f>Masters!C701</f>
        <v>51112</v>
      </c>
      <c r="B697" s="85" t="str">
        <f>Masters!D701</f>
        <v>Technical Writers</v>
      </c>
      <c r="C697" s="84" t="str">
        <f>Masters!F701</f>
        <v>Technical writers</v>
      </c>
      <c r="D697" s="85" t="str">
        <f>Masters!E701</f>
        <v>IMo</v>
      </c>
      <c r="E697" s="84">
        <f>Masters!G701</f>
        <v>0</v>
      </c>
      <c r="F697" s="84">
        <f>Masters!H701</f>
        <v>0</v>
      </c>
      <c r="G697" s="84">
        <f>Masters!I701</f>
        <v>0</v>
      </c>
      <c r="H697" s="84">
        <f>Masters!J701</f>
        <v>0</v>
      </c>
      <c r="I697" s="84">
        <f>Masters!K701</f>
        <v>0</v>
      </c>
      <c r="J697" s="84">
        <f>Masters!L701</f>
        <v>0</v>
      </c>
      <c r="K697" s="84">
        <f>Masters!M701</f>
        <v>0</v>
      </c>
      <c r="L697" s="84">
        <f>Masters!N701</f>
        <v>0</v>
      </c>
    </row>
    <row r="698" spans="1:12" ht="15.5" x14ac:dyDescent="0.45">
      <c r="A698" s="84">
        <f>Masters!C702</f>
        <v>53124</v>
      </c>
      <c r="B698" s="85" t="str">
        <f>Masters!D702</f>
        <v>Carvers</v>
      </c>
      <c r="C698" s="84" t="str">
        <f>Masters!F702</f>
        <v>Artisans and craftspersons</v>
      </c>
      <c r="D698" s="85" t="str">
        <f>Masters!E702</f>
        <v>IOM</v>
      </c>
      <c r="E698" s="84">
        <f>Masters!G702</f>
        <v>0</v>
      </c>
      <c r="F698" s="84">
        <f>Masters!H702</f>
        <v>0</v>
      </c>
      <c r="G698" s="84">
        <f>Masters!I702</f>
        <v>0</v>
      </c>
      <c r="H698" s="84">
        <f>Masters!J702</f>
        <v>0</v>
      </c>
      <c r="I698" s="84">
        <f>Masters!K702</f>
        <v>0</v>
      </c>
      <c r="J698" s="84">
        <f>Masters!L702</f>
        <v>0</v>
      </c>
      <c r="K698" s="84">
        <f>Masters!M702</f>
        <v>0</v>
      </c>
      <c r="L698" s="84">
        <f>Masters!N702</f>
        <v>0</v>
      </c>
    </row>
    <row r="699" spans="1:12" ht="15.5" x14ac:dyDescent="0.45">
      <c r="A699" s="84">
        <f>Masters!C703</f>
        <v>53124</v>
      </c>
      <c r="B699" s="85" t="str">
        <f>Masters!D703</f>
        <v>Glass Blowers</v>
      </c>
      <c r="C699" s="84" t="str">
        <f>Masters!F703</f>
        <v>Artisans and craftspersons</v>
      </c>
      <c r="D699" s="85" t="str">
        <f>Masters!E703</f>
        <v>IOM</v>
      </c>
      <c r="E699" s="84">
        <f>Masters!G703</f>
        <v>0</v>
      </c>
      <c r="F699" s="84">
        <f>Masters!H703</f>
        <v>0</v>
      </c>
      <c r="G699" s="84">
        <f>Masters!I703</f>
        <v>0</v>
      </c>
      <c r="H699" s="84">
        <f>Masters!J703</f>
        <v>0</v>
      </c>
      <c r="I699" s="84">
        <f>Masters!K703</f>
        <v>0</v>
      </c>
      <c r="J699" s="84">
        <f>Masters!L703</f>
        <v>0</v>
      </c>
      <c r="K699" s="84">
        <f>Masters!M703</f>
        <v>0</v>
      </c>
      <c r="L699" s="84">
        <f>Masters!N703</f>
        <v>0</v>
      </c>
    </row>
    <row r="700" spans="1:12" ht="15.5" x14ac:dyDescent="0.45">
      <c r="A700" s="84">
        <f>Masters!C704</f>
        <v>53124</v>
      </c>
      <c r="B700" s="85" t="str">
        <f>Masters!D704</f>
        <v>Metal Arts Workers</v>
      </c>
      <c r="C700" s="84" t="str">
        <f>Masters!F704</f>
        <v>Artisans and craftspersons</v>
      </c>
      <c r="D700" s="85" t="str">
        <f>Masters!E704</f>
        <v>IOM</v>
      </c>
      <c r="E700" s="84">
        <f>Masters!G704</f>
        <v>0</v>
      </c>
      <c r="F700" s="84">
        <f>Masters!H704</f>
        <v>0</v>
      </c>
      <c r="G700" s="84">
        <f>Masters!I704</f>
        <v>0</v>
      </c>
      <c r="H700" s="84">
        <f>Masters!J704</f>
        <v>0</v>
      </c>
      <c r="I700" s="84">
        <f>Masters!K704</f>
        <v>0</v>
      </c>
      <c r="J700" s="84">
        <f>Masters!L704</f>
        <v>0</v>
      </c>
      <c r="K700" s="84">
        <f>Masters!M704</f>
        <v>0</v>
      </c>
      <c r="L700" s="84">
        <f>Masters!N704</f>
        <v>0</v>
      </c>
    </row>
    <row r="701" spans="1:12" ht="15.5" x14ac:dyDescent="0.45">
      <c r="A701" s="84">
        <f>Masters!C705</f>
        <v>22214</v>
      </c>
      <c r="B701" s="85" t="str">
        <f>Masters!D705</f>
        <v>Photogrammetric Technologists and Technicians</v>
      </c>
      <c r="C701" s="84" t="str">
        <f>Masters!F705</f>
        <v>Technical occupations in geomatics and meteorology</v>
      </c>
      <c r="D701" s="85" t="str">
        <f>Masters!E705</f>
        <v>IOM</v>
      </c>
      <c r="E701" s="84">
        <f>Masters!G705</f>
        <v>0</v>
      </c>
      <c r="F701" s="84">
        <f>Masters!H705</f>
        <v>0</v>
      </c>
      <c r="G701" s="84">
        <f>Masters!I705</f>
        <v>0</v>
      </c>
      <c r="H701" s="84">
        <f>Masters!J705</f>
        <v>0</v>
      </c>
      <c r="I701" s="84">
        <f>Masters!K705</f>
        <v>0</v>
      </c>
      <c r="J701" s="84">
        <f>Masters!L705</f>
        <v>0</v>
      </c>
      <c r="K701" s="84">
        <f>Masters!M705</f>
        <v>0</v>
      </c>
      <c r="L701" s="84">
        <f>Masters!N705</f>
        <v>0</v>
      </c>
    </row>
    <row r="702" spans="1:12" ht="15.5" x14ac:dyDescent="0.45">
      <c r="A702" s="84">
        <f>Masters!C706</f>
        <v>53124</v>
      </c>
      <c r="B702" s="85" t="str">
        <f>Masters!D706</f>
        <v>Potters</v>
      </c>
      <c r="C702" s="84" t="str">
        <f>Masters!F706</f>
        <v>Artisans and craftspersons</v>
      </c>
      <c r="D702" s="85" t="str">
        <f>Masters!E706</f>
        <v>IOM</v>
      </c>
      <c r="E702" s="84">
        <f>Masters!G706</f>
        <v>0</v>
      </c>
      <c r="F702" s="84">
        <f>Masters!H706</f>
        <v>0</v>
      </c>
      <c r="G702" s="84">
        <f>Masters!I706</f>
        <v>0</v>
      </c>
      <c r="H702" s="84">
        <f>Masters!J706</f>
        <v>0</v>
      </c>
      <c r="I702" s="84">
        <f>Masters!K706</f>
        <v>0</v>
      </c>
      <c r="J702" s="84">
        <f>Masters!L706</f>
        <v>0</v>
      </c>
      <c r="K702" s="84">
        <f>Masters!M706</f>
        <v>0</v>
      </c>
      <c r="L702" s="84">
        <f>Masters!N706</f>
        <v>0</v>
      </c>
    </row>
    <row r="703" spans="1:12" ht="15.5" x14ac:dyDescent="0.45">
      <c r="A703" s="84">
        <f>Masters!C707</f>
        <v>53124</v>
      </c>
      <c r="B703" s="85" t="str">
        <f>Masters!D707</f>
        <v>Stained Glass Artists</v>
      </c>
      <c r="C703" s="84" t="str">
        <f>Masters!F707</f>
        <v>Artisans and craftspersons</v>
      </c>
      <c r="D703" s="85" t="str">
        <f>Masters!E707</f>
        <v>IOM</v>
      </c>
      <c r="E703" s="84">
        <f>Masters!G707</f>
        <v>0</v>
      </c>
      <c r="F703" s="84">
        <f>Masters!H707</f>
        <v>0</v>
      </c>
      <c r="G703" s="84">
        <f>Masters!I707</f>
        <v>0</v>
      </c>
      <c r="H703" s="84">
        <f>Masters!J707</f>
        <v>0</v>
      </c>
      <c r="I703" s="84">
        <f>Masters!K707</f>
        <v>0</v>
      </c>
      <c r="J703" s="84">
        <f>Masters!L707</f>
        <v>0</v>
      </c>
      <c r="K703" s="84">
        <f>Masters!M707</f>
        <v>0</v>
      </c>
      <c r="L703" s="84">
        <f>Masters!N707</f>
        <v>0</v>
      </c>
    </row>
    <row r="704" spans="1:12" ht="15.5" x14ac:dyDescent="0.45">
      <c r="A704" s="84">
        <f>Masters!C708</f>
        <v>53124</v>
      </c>
      <c r="B704" s="85" t="str">
        <f>Masters!D708</f>
        <v>Stringed Instrument Makers</v>
      </c>
      <c r="C704" s="84" t="str">
        <f>Masters!F708</f>
        <v>Artisans and craftspersons</v>
      </c>
      <c r="D704" s="85" t="str">
        <f>Masters!E708</f>
        <v>IOM</v>
      </c>
      <c r="E704" s="84">
        <f>Masters!G708</f>
        <v>0</v>
      </c>
      <c r="F704" s="84">
        <f>Masters!H708</f>
        <v>0</v>
      </c>
      <c r="G704" s="84">
        <f>Masters!I708</f>
        <v>0</v>
      </c>
      <c r="H704" s="84">
        <f>Masters!J708</f>
        <v>0</v>
      </c>
      <c r="I704" s="84">
        <f>Masters!K708</f>
        <v>0</v>
      </c>
      <c r="J704" s="84">
        <f>Masters!L708</f>
        <v>0</v>
      </c>
      <c r="K704" s="84">
        <f>Masters!M708</f>
        <v>0</v>
      </c>
      <c r="L704" s="84">
        <f>Masters!N708</f>
        <v>0</v>
      </c>
    </row>
    <row r="705" spans="1:12" ht="15.5" x14ac:dyDescent="0.45">
      <c r="A705" s="84">
        <f>Masters!C709</f>
        <v>94131</v>
      </c>
      <c r="B705" s="85" t="str">
        <f>Masters!D709</f>
        <v>Weavers</v>
      </c>
      <c r="C705" s="84" t="str">
        <f>Masters!F709</f>
        <v>Weavers, knitters and other fabric making occupations</v>
      </c>
      <c r="D705" s="85" t="str">
        <f>Masters!E709</f>
        <v>IOM</v>
      </c>
      <c r="E705" s="84">
        <f>Masters!G709</f>
        <v>0</v>
      </c>
      <c r="F705" s="84">
        <f>Masters!H709</f>
        <v>0</v>
      </c>
      <c r="G705" s="84">
        <f>Masters!I709</f>
        <v>0</v>
      </c>
      <c r="H705" s="84">
        <f>Masters!J709</f>
        <v>0</v>
      </c>
      <c r="I705" s="84">
        <f>Masters!K709</f>
        <v>0</v>
      </c>
      <c r="J705" s="84">
        <f>Masters!L709</f>
        <v>0</v>
      </c>
      <c r="K705" s="84">
        <f>Masters!M709</f>
        <v>0</v>
      </c>
      <c r="L705" s="84">
        <f>Masters!N709</f>
        <v>0</v>
      </c>
    </row>
    <row r="706" spans="1:12" ht="15.5" x14ac:dyDescent="0.45">
      <c r="A706" s="84">
        <f>Masters!C710</f>
        <v>53122</v>
      </c>
      <c r="B706" s="85" t="str">
        <f>Masters!D710</f>
        <v>Painters</v>
      </c>
      <c r="C706" s="84" t="str">
        <f>Masters!F710</f>
        <v>Painters, sculptors and other visual artists</v>
      </c>
      <c r="D706" s="85" t="str">
        <f>Masters!E710</f>
        <v>IOm</v>
      </c>
      <c r="E706" s="84">
        <f>Masters!G710</f>
        <v>0</v>
      </c>
      <c r="F706" s="84">
        <f>Masters!H710</f>
        <v>0</v>
      </c>
      <c r="G706" s="84">
        <f>Masters!I710</f>
        <v>0</v>
      </c>
      <c r="H706" s="84">
        <f>Masters!J710</f>
        <v>0</v>
      </c>
      <c r="I706" s="84">
        <f>Masters!K710</f>
        <v>0</v>
      </c>
      <c r="J706" s="84">
        <f>Masters!L710</f>
        <v>0</v>
      </c>
      <c r="K706" s="84">
        <f>Masters!M710</f>
        <v>0</v>
      </c>
      <c r="L706" s="84">
        <f>Masters!N710</f>
        <v>0</v>
      </c>
    </row>
    <row r="707" spans="1:12" ht="15.5" x14ac:dyDescent="0.45">
      <c r="A707" s="84">
        <f>Masters!C711</f>
        <v>53122</v>
      </c>
      <c r="B707" s="85" t="str">
        <f>Masters!D711</f>
        <v>Sculptors</v>
      </c>
      <c r="C707" s="84" t="str">
        <f>Masters!F711</f>
        <v>Painters, sculptors and other visual artists</v>
      </c>
      <c r="D707" s="85" t="str">
        <f>Masters!E711</f>
        <v>IOm</v>
      </c>
      <c r="E707" s="84">
        <f>Masters!G711</f>
        <v>0</v>
      </c>
      <c r="F707" s="84">
        <f>Masters!H711</f>
        <v>0</v>
      </c>
      <c r="G707" s="84">
        <f>Masters!I711</f>
        <v>0</v>
      </c>
      <c r="H707" s="84">
        <f>Masters!J711</f>
        <v>0</v>
      </c>
      <c r="I707" s="84">
        <f>Masters!K711</f>
        <v>0</v>
      </c>
      <c r="J707" s="84">
        <f>Masters!L711</f>
        <v>0</v>
      </c>
      <c r="K707" s="84">
        <f>Masters!M711</f>
        <v>0</v>
      </c>
      <c r="L707" s="84">
        <f>Masters!N711</f>
        <v>0</v>
      </c>
    </row>
    <row r="708" spans="1:12" ht="15.5" x14ac:dyDescent="0.45">
      <c r="A708" s="84">
        <f>Masters!C712</f>
        <v>22214</v>
      </c>
      <c r="B708" s="85" t="str">
        <f>Masters!D712</f>
        <v>Aerial Survey Technologists and Technicians</v>
      </c>
      <c r="C708" s="84" t="str">
        <f>Masters!F712</f>
        <v>Technical occupations in geomatics and meteorology</v>
      </c>
      <c r="D708" s="85" t="str">
        <f>Masters!E712</f>
        <v>OMI</v>
      </c>
      <c r="E708" s="84">
        <f>Masters!G712</f>
        <v>0</v>
      </c>
      <c r="F708" s="84">
        <f>Masters!H712</f>
        <v>0</v>
      </c>
      <c r="G708" s="84">
        <f>Masters!I712</f>
        <v>0</v>
      </c>
      <c r="H708" s="84">
        <f>Masters!J712</f>
        <v>0</v>
      </c>
      <c r="I708" s="84">
        <f>Masters!K712</f>
        <v>0</v>
      </c>
      <c r="J708" s="84">
        <f>Masters!L712</f>
        <v>0</v>
      </c>
      <c r="K708" s="84">
        <f>Masters!M712</f>
        <v>0</v>
      </c>
      <c r="L708" s="84">
        <f>Masters!N712</f>
        <v>0</v>
      </c>
    </row>
    <row r="709" spans="1:12" ht="15.5" x14ac:dyDescent="0.45">
      <c r="A709" s="84">
        <f>Masters!C713</f>
        <v>93200</v>
      </c>
      <c r="B709" s="85" t="str">
        <f>Masters!D713</f>
        <v>Aircraft Assemblers</v>
      </c>
      <c r="C709" s="84" t="str">
        <f>Masters!F713</f>
        <v>Aircraft assemblers and aircraft assembly inspectors</v>
      </c>
      <c r="D709" s="85" t="str">
        <f>Masters!E713</f>
        <v>OMI</v>
      </c>
      <c r="E709" s="84">
        <f>Masters!G713</f>
        <v>0</v>
      </c>
      <c r="F709" s="84">
        <f>Masters!H713</f>
        <v>0</v>
      </c>
      <c r="G709" s="84">
        <f>Masters!I713</f>
        <v>0</v>
      </c>
      <c r="H709" s="84">
        <f>Masters!J713</f>
        <v>0</v>
      </c>
      <c r="I709" s="84">
        <f>Masters!K713</f>
        <v>0</v>
      </c>
      <c r="J709" s="84">
        <f>Masters!L713</f>
        <v>0</v>
      </c>
      <c r="K709" s="84">
        <f>Masters!M713</f>
        <v>0</v>
      </c>
      <c r="L709" s="84">
        <f>Masters!N713</f>
        <v>0</v>
      </c>
    </row>
    <row r="710" spans="1:12" ht="15.5" x14ac:dyDescent="0.45">
      <c r="A710" s="84">
        <f>Masters!C714</f>
        <v>93200</v>
      </c>
      <c r="B710" s="85" t="str">
        <f>Masters!D714</f>
        <v>Aircraft Assembly Inspectors</v>
      </c>
      <c r="C710" s="84" t="str">
        <f>Masters!F714</f>
        <v>Aircraft assemblers and aircraft assembly inspectors</v>
      </c>
      <c r="D710" s="85" t="str">
        <f>Masters!E714</f>
        <v>OMI</v>
      </c>
      <c r="E710" s="84">
        <f>Masters!G714</f>
        <v>0</v>
      </c>
      <c r="F710" s="84">
        <f>Masters!H714</f>
        <v>0</v>
      </c>
      <c r="G710" s="84">
        <f>Masters!I714</f>
        <v>0</v>
      </c>
      <c r="H710" s="84">
        <f>Masters!J714</f>
        <v>0</v>
      </c>
      <c r="I710" s="84">
        <f>Masters!K714</f>
        <v>0</v>
      </c>
      <c r="J710" s="84">
        <f>Masters!L714</f>
        <v>0</v>
      </c>
      <c r="K710" s="84">
        <f>Masters!M714</f>
        <v>0</v>
      </c>
      <c r="L710" s="84">
        <f>Masters!N714</f>
        <v>0</v>
      </c>
    </row>
    <row r="711" spans="1:12" ht="15.5" x14ac:dyDescent="0.45">
      <c r="A711" s="84">
        <f>Masters!C715</f>
        <v>52113</v>
      </c>
      <c r="B711" s="85" t="str">
        <f>Masters!D715</f>
        <v>Audio and Video Recording Technicians</v>
      </c>
      <c r="C711" s="84" t="str">
        <f>Masters!F715</f>
        <v>Audio and video recording technicians</v>
      </c>
      <c r="D711" s="85" t="str">
        <f>Masters!E715</f>
        <v>OMI</v>
      </c>
      <c r="E711" s="84">
        <f>Masters!G715</f>
        <v>0</v>
      </c>
      <c r="F711" s="84">
        <f>Masters!H715</f>
        <v>0</v>
      </c>
      <c r="G711" s="84">
        <f>Masters!I715</f>
        <v>0</v>
      </c>
      <c r="H711" s="84">
        <f>Masters!J715</f>
        <v>0</v>
      </c>
      <c r="I711" s="84">
        <f>Masters!K715</f>
        <v>0</v>
      </c>
      <c r="J711" s="84">
        <f>Masters!L715</f>
        <v>0</v>
      </c>
      <c r="K711" s="84">
        <f>Masters!M715</f>
        <v>0</v>
      </c>
      <c r="L711" s="84">
        <f>Masters!N715</f>
        <v>0</v>
      </c>
    </row>
    <row r="712" spans="1:12" ht="15.5" x14ac:dyDescent="0.45">
      <c r="A712" s="84">
        <f>Masters!C716</f>
        <v>72999</v>
      </c>
      <c r="B712" s="85" t="str">
        <f>Masters!D716</f>
        <v>Blacksmiths</v>
      </c>
      <c r="C712" s="84" t="str">
        <f>Masters!F716</f>
        <v>Other technical trades and related occupations</v>
      </c>
      <c r="D712" s="85" t="str">
        <f>Masters!E716</f>
        <v>OMI</v>
      </c>
      <c r="E712" s="84">
        <f>Masters!G716</f>
        <v>0</v>
      </c>
      <c r="F712" s="84">
        <f>Masters!H716</f>
        <v>0</v>
      </c>
      <c r="G712" s="84">
        <f>Masters!I716</f>
        <v>0</v>
      </c>
      <c r="H712" s="84">
        <f>Masters!J716</f>
        <v>0</v>
      </c>
      <c r="I712" s="84">
        <f>Masters!K716</f>
        <v>0</v>
      </c>
      <c r="J712" s="84">
        <f>Masters!L716</f>
        <v>0</v>
      </c>
      <c r="K712" s="84">
        <f>Masters!M716</f>
        <v>0</v>
      </c>
      <c r="L712" s="84">
        <f>Masters!N716</f>
        <v>0</v>
      </c>
    </row>
    <row r="713" spans="1:12" ht="15.5" x14ac:dyDescent="0.45">
      <c r="A713" s="84">
        <f>Masters!C717</f>
        <v>72103</v>
      </c>
      <c r="B713" s="85" t="str">
        <f>Masters!D717</f>
        <v>Boilermakers</v>
      </c>
      <c r="C713" s="84" t="str">
        <f>Masters!F717</f>
        <v>Boilermakers</v>
      </c>
      <c r="D713" s="85" t="str">
        <f>Masters!E717</f>
        <v>OMI</v>
      </c>
      <c r="E713" s="84">
        <f>Masters!G717</f>
        <v>0</v>
      </c>
      <c r="F713" s="84">
        <f>Masters!H717</f>
        <v>0</v>
      </c>
      <c r="G713" s="84">
        <f>Masters!I717</f>
        <v>0</v>
      </c>
      <c r="H713" s="84">
        <f>Masters!J717</f>
        <v>0</v>
      </c>
      <c r="I713" s="84">
        <f>Masters!K717</f>
        <v>0</v>
      </c>
      <c r="J713" s="84">
        <f>Masters!L717</f>
        <v>0</v>
      </c>
      <c r="K713" s="84">
        <f>Masters!M717</f>
        <v>0</v>
      </c>
      <c r="L713" s="84">
        <f>Masters!N717</f>
        <v>0</v>
      </c>
    </row>
    <row r="714" spans="1:12" ht="15.5" x14ac:dyDescent="0.45">
      <c r="A714" s="84">
        <f>Masters!C718</f>
        <v>72320</v>
      </c>
      <c r="B714" s="85" t="str">
        <f>Masters!D718</f>
        <v>Bricklayers</v>
      </c>
      <c r="C714" s="84" t="str">
        <f>Masters!F718</f>
        <v>Bricklayers</v>
      </c>
      <c r="D714" s="85" t="str">
        <f>Masters!E718</f>
        <v>OMI</v>
      </c>
      <c r="E714" s="84">
        <f>Masters!G718</f>
        <v>0</v>
      </c>
      <c r="F714" s="84">
        <f>Masters!H718</f>
        <v>0</v>
      </c>
      <c r="G714" s="84">
        <f>Masters!I718</f>
        <v>0</v>
      </c>
      <c r="H714" s="84">
        <f>Masters!J718</f>
        <v>0</v>
      </c>
      <c r="I714" s="84">
        <f>Masters!K718</f>
        <v>0</v>
      </c>
      <c r="J714" s="84">
        <f>Masters!L718</f>
        <v>0</v>
      </c>
      <c r="K714" s="84">
        <f>Masters!M718</f>
        <v>0</v>
      </c>
      <c r="L714" s="84">
        <f>Masters!N718</f>
        <v>0</v>
      </c>
    </row>
    <row r="715" spans="1:12" ht="15.5" x14ac:dyDescent="0.45">
      <c r="A715" s="84">
        <f>Masters!C719</f>
        <v>72311</v>
      </c>
      <c r="B715" s="85" t="str">
        <f>Masters!D719</f>
        <v>Cabinetmakers</v>
      </c>
      <c r="C715" s="84" t="str">
        <f>Masters!F719</f>
        <v>Cabinetmakers</v>
      </c>
      <c r="D715" s="85" t="str">
        <f>Masters!E719</f>
        <v>OMI</v>
      </c>
      <c r="E715" s="84">
        <f>Masters!G719</f>
        <v>0</v>
      </c>
      <c r="F715" s="84">
        <f>Masters!H719</f>
        <v>0</v>
      </c>
      <c r="G715" s="84">
        <f>Masters!I719</f>
        <v>0</v>
      </c>
      <c r="H715" s="84">
        <f>Masters!J719</f>
        <v>0</v>
      </c>
      <c r="I715" s="84">
        <f>Masters!K719</f>
        <v>0</v>
      </c>
      <c r="J715" s="84">
        <f>Masters!L719</f>
        <v>0</v>
      </c>
      <c r="K715" s="84">
        <f>Masters!M719</f>
        <v>0</v>
      </c>
      <c r="L715" s="84">
        <f>Masters!N719</f>
        <v>0</v>
      </c>
    </row>
    <row r="716" spans="1:12" ht="15.5" x14ac:dyDescent="0.45">
      <c r="A716" s="84">
        <f>Masters!C720</f>
        <v>72310</v>
      </c>
      <c r="B716" s="85" t="str">
        <f>Masters!D720</f>
        <v>Carpenters</v>
      </c>
      <c r="C716" s="84" t="str">
        <f>Masters!F720</f>
        <v>Carpenters</v>
      </c>
      <c r="D716" s="85" t="str">
        <f>Masters!E720</f>
        <v>OMI</v>
      </c>
      <c r="E716" s="84">
        <f>Masters!G720</f>
        <v>0</v>
      </c>
      <c r="F716" s="84">
        <f>Masters!H720</f>
        <v>0</v>
      </c>
      <c r="G716" s="84">
        <f>Masters!I720</f>
        <v>0</v>
      </c>
      <c r="H716" s="84">
        <f>Masters!J720</f>
        <v>0</v>
      </c>
      <c r="I716" s="84">
        <f>Masters!K720</f>
        <v>0</v>
      </c>
      <c r="J716" s="84">
        <f>Masters!L720</f>
        <v>0</v>
      </c>
      <c r="K716" s="84">
        <f>Masters!M720</f>
        <v>0</v>
      </c>
      <c r="L716" s="84">
        <f>Masters!N720</f>
        <v>0</v>
      </c>
    </row>
    <row r="717" spans="1:12" ht="15.5" x14ac:dyDescent="0.45">
      <c r="A717" s="84">
        <f>Masters!C721</f>
        <v>94151</v>
      </c>
      <c r="B717" s="85" t="str">
        <f>Masters!D721</f>
        <v>Cylinder Preparers</v>
      </c>
      <c r="C717" s="84" t="str">
        <f>Masters!F721</f>
        <v>Camera, platemaking and other prepress occupations</v>
      </c>
      <c r="D717" s="85" t="str">
        <f>Masters!E721</f>
        <v>OMI</v>
      </c>
      <c r="E717" s="84">
        <f>Masters!G721</f>
        <v>0</v>
      </c>
      <c r="F717" s="84">
        <f>Masters!H721</f>
        <v>0</v>
      </c>
      <c r="G717" s="84">
        <f>Masters!I721</f>
        <v>0</v>
      </c>
      <c r="H717" s="84">
        <f>Masters!J721</f>
        <v>0</v>
      </c>
      <c r="I717" s="84">
        <f>Masters!K721</f>
        <v>0</v>
      </c>
      <c r="J717" s="84">
        <f>Masters!L721</f>
        <v>0</v>
      </c>
      <c r="K717" s="84">
        <f>Masters!M721</f>
        <v>0</v>
      </c>
      <c r="L717" s="84">
        <f>Masters!N721</f>
        <v>0</v>
      </c>
    </row>
    <row r="718" spans="1:12" ht="15.5" x14ac:dyDescent="0.45">
      <c r="A718" s="84">
        <f>Masters!C722</f>
        <v>72422</v>
      </c>
      <c r="B718" s="85" t="str">
        <f>Masters!D722</f>
        <v>Electrical Mechanics</v>
      </c>
      <c r="C718" s="84" t="str">
        <f>Masters!F722</f>
        <v>Electrical mechanics</v>
      </c>
      <c r="D718" s="85" t="str">
        <f>Masters!E722</f>
        <v>OMI</v>
      </c>
      <c r="E718" s="84">
        <f>Masters!G722</f>
        <v>0</v>
      </c>
      <c r="F718" s="84">
        <f>Masters!H722</f>
        <v>0</v>
      </c>
      <c r="G718" s="84">
        <f>Masters!I722</f>
        <v>0</v>
      </c>
      <c r="H718" s="84">
        <f>Masters!J722</f>
        <v>0</v>
      </c>
      <c r="I718" s="84">
        <f>Masters!K722</f>
        <v>0</v>
      </c>
      <c r="J718" s="84">
        <f>Masters!L722</f>
        <v>0</v>
      </c>
      <c r="K718" s="84">
        <f>Masters!M722</f>
        <v>0</v>
      </c>
      <c r="L718" s="84">
        <f>Masters!N722</f>
        <v>0</v>
      </c>
    </row>
    <row r="719" spans="1:12" ht="15.5" x14ac:dyDescent="0.45">
      <c r="A719" s="84">
        <f>Masters!C723</f>
        <v>94201</v>
      </c>
      <c r="B719" s="85" t="str">
        <f>Masters!D723</f>
        <v>Electronics Testers</v>
      </c>
      <c r="C719" s="84" t="str">
        <f>Masters!F723</f>
        <v>Electronics assemblers, fabricators, inspectors and testers</v>
      </c>
      <c r="D719" s="85" t="str">
        <f>Masters!E723</f>
        <v>OMI</v>
      </c>
      <c r="E719" s="84">
        <f>Masters!G723</f>
        <v>0</v>
      </c>
      <c r="F719" s="84">
        <f>Masters!H723</f>
        <v>0</v>
      </c>
      <c r="G719" s="84">
        <f>Masters!I723</f>
        <v>0</v>
      </c>
      <c r="H719" s="84">
        <f>Masters!J723</f>
        <v>0</v>
      </c>
      <c r="I719" s="84">
        <f>Masters!K723</f>
        <v>0</v>
      </c>
      <c r="J719" s="84">
        <f>Masters!L723</f>
        <v>0</v>
      </c>
      <c r="K719" s="84">
        <f>Masters!M723</f>
        <v>0</v>
      </c>
      <c r="L719" s="84">
        <f>Masters!N723</f>
        <v>0</v>
      </c>
    </row>
    <row r="720" spans="1:12" ht="15.5" x14ac:dyDescent="0.45">
      <c r="A720" s="84">
        <f>Masters!C724</f>
        <v>72406</v>
      </c>
      <c r="B720" s="85" t="str">
        <f>Masters!D724</f>
        <v>Elevator Constructors and Mechanics</v>
      </c>
      <c r="C720" s="84" t="str">
        <f>Masters!F724</f>
        <v>Elevator constructors and mechanics</v>
      </c>
      <c r="D720" s="85" t="str">
        <f>Masters!E724</f>
        <v>OMI</v>
      </c>
      <c r="E720" s="84">
        <f>Masters!G724</f>
        <v>0</v>
      </c>
      <c r="F720" s="84">
        <f>Masters!H724</f>
        <v>0</v>
      </c>
      <c r="G720" s="84">
        <f>Masters!I724</f>
        <v>0</v>
      </c>
      <c r="H720" s="84">
        <f>Masters!J724</f>
        <v>0</v>
      </c>
      <c r="I720" s="84">
        <f>Masters!K724</f>
        <v>0</v>
      </c>
      <c r="J720" s="84">
        <f>Masters!L724</f>
        <v>0</v>
      </c>
      <c r="K720" s="84">
        <f>Masters!M724</f>
        <v>0</v>
      </c>
      <c r="L720" s="84">
        <f>Masters!N724</f>
        <v>0</v>
      </c>
    </row>
    <row r="721" spans="1:12" ht="15.5" x14ac:dyDescent="0.45">
      <c r="A721" s="84">
        <f>Masters!C725</f>
        <v>52110</v>
      </c>
      <c r="B721" s="85" t="str">
        <f>Masters!D725</f>
        <v>Film and Video Camera Operators</v>
      </c>
      <c r="C721" s="84" t="str">
        <f>Masters!F725</f>
        <v>Film and video camera operators</v>
      </c>
      <c r="D721" s="85" t="str">
        <f>Masters!E725</f>
        <v>OMI</v>
      </c>
      <c r="E721" s="84">
        <f>Masters!G725</f>
        <v>0</v>
      </c>
      <c r="F721" s="84">
        <f>Masters!H725</f>
        <v>0</v>
      </c>
      <c r="G721" s="84">
        <f>Masters!I725</f>
        <v>0</v>
      </c>
      <c r="H721" s="84">
        <f>Masters!J725</f>
        <v>0</v>
      </c>
      <c r="I721" s="84">
        <f>Masters!K725</f>
        <v>0</v>
      </c>
      <c r="J721" s="84">
        <f>Masters!L725</f>
        <v>0</v>
      </c>
      <c r="K721" s="84">
        <f>Masters!M725</f>
        <v>0</v>
      </c>
      <c r="L721" s="84">
        <f>Masters!N725</f>
        <v>0</v>
      </c>
    </row>
    <row r="722" spans="1:12" ht="15.5" x14ac:dyDescent="0.45">
      <c r="A722" s="84">
        <f>Masters!C726</f>
        <v>94151</v>
      </c>
      <c r="B722" s="85" t="str">
        <f>Masters!D726</f>
        <v>Film Strippers/Assemblers</v>
      </c>
      <c r="C722" s="84" t="str">
        <f>Masters!F726</f>
        <v>Camera, platemaking and other prepress occupations</v>
      </c>
      <c r="D722" s="85" t="str">
        <f>Masters!E726</f>
        <v>OMI</v>
      </c>
      <c r="E722" s="84">
        <f>Masters!G726</f>
        <v>0</v>
      </c>
      <c r="F722" s="84">
        <f>Masters!H726</f>
        <v>0</v>
      </c>
      <c r="G722" s="84">
        <f>Masters!I726</f>
        <v>0</v>
      </c>
      <c r="H722" s="84">
        <f>Masters!J726</f>
        <v>0</v>
      </c>
      <c r="I722" s="84">
        <f>Masters!K726</f>
        <v>0</v>
      </c>
      <c r="J722" s="84">
        <f>Masters!L726</f>
        <v>0</v>
      </c>
      <c r="K722" s="84">
        <f>Masters!M726</f>
        <v>0</v>
      </c>
      <c r="L722" s="84">
        <f>Masters!N726</f>
        <v>0</v>
      </c>
    </row>
    <row r="723" spans="1:12" ht="15.5" x14ac:dyDescent="0.45">
      <c r="A723" s="84">
        <f>Masters!C727</f>
        <v>72600</v>
      </c>
      <c r="B723" s="85" t="str">
        <f>Masters!D727</f>
        <v>Flight Engineers (Second Officers)</v>
      </c>
      <c r="C723" s="84" t="str">
        <f>Masters!F727</f>
        <v>Air pilots, flight engineers and flying instructors</v>
      </c>
      <c r="D723" s="85" t="str">
        <f>Masters!E727</f>
        <v>OMI</v>
      </c>
      <c r="E723" s="84">
        <f>Masters!G727</f>
        <v>0</v>
      </c>
      <c r="F723" s="84">
        <f>Masters!H727</f>
        <v>0</v>
      </c>
      <c r="G723" s="84">
        <f>Masters!I727</f>
        <v>0</v>
      </c>
      <c r="H723" s="84">
        <f>Masters!J727</f>
        <v>0</v>
      </c>
      <c r="I723" s="84">
        <f>Masters!K727</f>
        <v>0</v>
      </c>
      <c r="J723" s="84">
        <f>Masters!L727</f>
        <v>0</v>
      </c>
      <c r="K723" s="84">
        <f>Masters!M727</f>
        <v>0</v>
      </c>
      <c r="L723" s="84">
        <f>Masters!N727</f>
        <v>0</v>
      </c>
    </row>
    <row r="724" spans="1:12" ht="15.5" x14ac:dyDescent="0.45">
      <c r="A724" s="84">
        <f>Masters!C728</f>
        <v>94210</v>
      </c>
      <c r="B724" s="85" t="str">
        <f>Masters!D728</f>
        <v>Furniture Finishers</v>
      </c>
      <c r="C724" s="84" t="str">
        <f>Masters!F728</f>
        <v>Furniture and fixture assemblers, finishers, refinishers and inspectors</v>
      </c>
      <c r="D724" s="85" t="str">
        <f>Masters!E728</f>
        <v>OMI</v>
      </c>
      <c r="E724" s="84">
        <f>Masters!G728</f>
        <v>0</v>
      </c>
      <c r="F724" s="84">
        <f>Masters!H728</f>
        <v>0</v>
      </c>
      <c r="G724" s="84">
        <f>Masters!I728</f>
        <v>0</v>
      </c>
      <c r="H724" s="84">
        <f>Masters!J728</f>
        <v>0</v>
      </c>
      <c r="I724" s="84">
        <f>Masters!K728</f>
        <v>0</v>
      </c>
      <c r="J724" s="84">
        <f>Masters!L728</f>
        <v>0</v>
      </c>
      <c r="K724" s="84">
        <f>Masters!M728</f>
        <v>0</v>
      </c>
      <c r="L724" s="84">
        <f>Masters!N728</f>
        <v>0</v>
      </c>
    </row>
    <row r="725" spans="1:12" ht="15.5" x14ac:dyDescent="0.45">
      <c r="A725" s="84">
        <f>Masters!C729</f>
        <v>94210</v>
      </c>
      <c r="B725" s="85" t="str">
        <f>Masters!D729</f>
        <v>Furniture Refinishers</v>
      </c>
      <c r="C725" s="84" t="str">
        <f>Masters!F729</f>
        <v>Furniture and fixture assemblers, finishers, refinishers and inspectors</v>
      </c>
      <c r="D725" s="85" t="str">
        <f>Masters!E729</f>
        <v>OMI</v>
      </c>
      <c r="E725" s="84">
        <f>Masters!G729</f>
        <v>0</v>
      </c>
      <c r="F725" s="84">
        <f>Masters!H729</f>
        <v>0</v>
      </c>
      <c r="G725" s="84">
        <f>Masters!I729</f>
        <v>0</v>
      </c>
      <c r="H725" s="84">
        <f>Masters!J729</f>
        <v>0</v>
      </c>
      <c r="I725" s="84">
        <f>Masters!K729</f>
        <v>0</v>
      </c>
      <c r="J725" s="84">
        <f>Masters!L729</f>
        <v>0</v>
      </c>
      <c r="K725" s="84">
        <f>Masters!M729</f>
        <v>0</v>
      </c>
      <c r="L725" s="84">
        <f>Masters!N729</f>
        <v>0</v>
      </c>
    </row>
    <row r="726" spans="1:12" ht="15.5" x14ac:dyDescent="0.45">
      <c r="A726" s="84">
        <f>Masters!C730</f>
        <v>94151</v>
      </c>
      <c r="B726" s="85" t="str">
        <f>Masters!D730</f>
        <v>Graphic Arts Camera Operators</v>
      </c>
      <c r="C726" s="84" t="str">
        <f>Masters!F730</f>
        <v>Camera, platemaking and other prepress occupations</v>
      </c>
      <c r="D726" s="85" t="str">
        <f>Masters!E730</f>
        <v>OMI</v>
      </c>
      <c r="E726" s="84">
        <f>Masters!G730</f>
        <v>0</v>
      </c>
      <c r="F726" s="84">
        <f>Masters!H730</f>
        <v>0</v>
      </c>
      <c r="G726" s="84">
        <f>Masters!I730</f>
        <v>0</v>
      </c>
      <c r="H726" s="84">
        <f>Masters!J730</f>
        <v>0</v>
      </c>
      <c r="I726" s="84">
        <f>Masters!K730</f>
        <v>0</v>
      </c>
      <c r="J726" s="84">
        <f>Masters!L730</f>
        <v>0</v>
      </c>
      <c r="K726" s="84">
        <f>Masters!M730</f>
        <v>0</v>
      </c>
      <c r="L726" s="84">
        <f>Masters!N730</f>
        <v>0</v>
      </c>
    </row>
    <row r="727" spans="1:12" ht="15.5" x14ac:dyDescent="0.45">
      <c r="A727" s="84">
        <f>Masters!C731</f>
        <v>72401</v>
      </c>
      <c r="B727" s="85" t="str">
        <f>Masters!D731</f>
        <v>Heavy-Duty Equipment Mechanics</v>
      </c>
      <c r="C727" s="84" t="str">
        <f>Masters!F731</f>
        <v>Heavy-duty equipment mechanics</v>
      </c>
      <c r="D727" s="85" t="str">
        <f>Masters!E731</f>
        <v>OMI</v>
      </c>
      <c r="E727" s="84">
        <f>Masters!G731</f>
        <v>0</v>
      </c>
      <c r="F727" s="84">
        <f>Masters!H731</f>
        <v>0</v>
      </c>
      <c r="G727" s="84">
        <f>Masters!I731</f>
        <v>0</v>
      </c>
      <c r="H727" s="84">
        <f>Masters!J731</f>
        <v>0</v>
      </c>
      <c r="I727" s="84">
        <f>Masters!K731</f>
        <v>0</v>
      </c>
      <c r="J727" s="84">
        <f>Masters!L731</f>
        <v>0</v>
      </c>
      <c r="K727" s="84">
        <f>Masters!M731</f>
        <v>0</v>
      </c>
      <c r="L727" s="84">
        <f>Masters!N731</f>
        <v>0</v>
      </c>
    </row>
    <row r="728" spans="1:12" ht="15.5" x14ac:dyDescent="0.45">
      <c r="A728" s="84">
        <f>Masters!C732</f>
        <v>94130</v>
      </c>
      <c r="B728" s="85" t="str">
        <f>Masters!D732</f>
        <v>Hide and Pelt Processing Workers</v>
      </c>
      <c r="C728" s="84" t="str">
        <f>Masters!F732</f>
        <v>Textile fibre and yarn, hide and pelt processing machine operators and workers</v>
      </c>
      <c r="D728" s="85" t="str">
        <f>Masters!E732</f>
        <v>OMI</v>
      </c>
      <c r="E728" s="84">
        <f>Masters!G732</f>
        <v>0</v>
      </c>
      <c r="F728" s="84">
        <f>Masters!H732</f>
        <v>0</v>
      </c>
      <c r="G728" s="84">
        <f>Masters!I732</f>
        <v>0</v>
      </c>
      <c r="H728" s="84">
        <f>Masters!J732</f>
        <v>0</v>
      </c>
      <c r="I728" s="84">
        <f>Masters!K732</f>
        <v>0</v>
      </c>
      <c r="J728" s="84">
        <f>Masters!L732</f>
        <v>0</v>
      </c>
      <c r="K728" s="84">
        <f>Masters!M732</f>
        <v>0</v>
      </c>
      <c r="L728" s="84">
        <f>Masters!N732</f>
        <v>0</v>
      </c>
    </row>
    <row r="729" spans="1:12" ht="15.5" x14ac:dyDescent="0.45">
      <c r="A729" s="84">
        <f>Masters!C733</f>
        <v>72105</v>
      </c>
      <c r="B729" s="85" t="str">
        <f>Masters!D733</f>
        <v>Ironworkers</v>
      </c>
      <c r="C729" s="84" t="str">
        <f>Masters!F733</f>
        <v>Ironworkers</v>
      </c>
      <c r="D729" s="85" t="str">
        <f>Masters!E733</f>
        <v>OMI</v>
      </c>
      <c r="E729" s="84">
        <f>Masters!G733</f>
        <v>0</v>
      </c>
      <c r="F729" s="84">
        <f>Masters!H733</f>
        <v>0</v>
      </c>
      <c r="G729" s="84">
        <f>Masters!I733</f>
        <v>0</v>
      </c>
      <c r="H729" s="84">
        <f>Masters!J733</f>
        <v>0</v>
      </c>
      <c r="I729" s="84">
        <f>Masters!K733</f>
        <v>0</v>
      </c>
      <c r="J729" s="84">
        <f>Masters!L733</f>
        <v>0</v>
      </c>
      <c r="K729" s="84">
        <f>Masters!M733</f>
        <v>0</v>
      </c>
      <c r="L729" s="84">
        <f>Masters!N733</f>
        <v>0</v>
      </c>
    </row>
    <row r="730" spans="1:12" ht="15.5" x14ac:dyDescent="0.45">
      <c r="A730" s="84">
        <f>Masters!C734</f>
        <v>72405</v>
      </c>
      <c r="B730" s="85" t="str">
        <f>Masters!D734</f>
        <v>Machine Fitters</v>
      </c>
      <c r="C730" s="84" t="str">
        <f>Masters!F734</f>
        <v>Machine fitters</v>
      </c>
      <c r="D730" s="85" t="str">
        <f>Masters!E734</f>
        <v>OMI</v>
      </c>
      <c r="E730" s="84">
        <f>Masters!G734</f>
        <v>0</v>
      </c>
      <c r="F730" s="84">
        <f>Masters!H734</f>
        <v>0</v>
      </c>
      <c r="G730" s="84">
        <f>Masters!I734</f>
        <v>0</v>
      </c>
      <c r="H730" s="84">
        <f>Masters!J734</f>
        <v>0</v>
      </c>
      <c r="I730" s="84">
        <f>Masters!K734</f>
        <v>0</v>
      </c>
      <c r="J730" s="84">
        <f>Masters!L734</f>
        <v>0</v>
      </c>
      <c r="K730" s="84">
        <f>Masters!M734</f>
        <v>0</v>
      </c>
      <c r="L730" s="84">
        <f>Masters!N734</f>
        <v>0</v>
      </c>
    </row>
    <row r="731" spans="1:12" ht="15.5" x14ac:dyDescent="0.45">
      <c r="A731" s="84">
        <f>Masters!C735</f>
        <v>72421</v>
      </c>
      <c r="B731" s="85" t="str">
        <f>Masters!D735</f>
        <v>Major Appliance Repairers/Technicians</v>
      </c>
      <c r="C731" s="84" t="str">
        <f>Masters!F735</f>
        <v>Appliance servicers and repairers</v>
      </c>
      <c r="D731" s="85" t="str">
        <f>Masters!E735</f>
        <v>OMI</v>
      </c>
      <c r="E731" s="84">
        <f>Masters!G735</f>
        <v>0</v>
      </c>
      <c r="F731" s="84">
        <f>Masters!H735</f>
        <v>0</v>
      </c>
      <c r="G731" s="84">
        <f>Masters!I735</f>
        <v>0</v>
      </c>
      <c r="H731" s="84">
        <f>Masters!J735</f>
        <v>0</v>
      </c>
      <c r="I731" s="84">
        <f>Masters!K735</f>
        <v>0</v>
      </c>
      <c r="J731" s="84">
        <f>Masters!L735</f>
        <v>0</v>
      </c>
      <c r="K731" s="84">
        <f>Masters!M735</f>
        <v>0</v>
      </c>
      <c r="L731" s="84">
        <f>Masters!N735</f>
        <v>0</v>
      </c>
    </row>
    <row r="732" spans="1:12" ht="15.5" x14ac:dyDescent="0.45">
      <c r="A732" s="84">
        <f>Masters!C736</f>
        <v>52119</v>
      </c>
      <c r="B732" s="85" t="str">
        <f>Masters!D736</f>
        <v>Make-Up Artists</v>
      </c>
      <c r="C732" s="84" t="str">
        <f>Masters!F736</f>
        <v>Other technical and coordinating occupations in motion pictures, broadcasting and the performing arts</v>
      </c>
      <c r="D732" s="85" t="str">
        <f>Masters!E736</f>
        <v>OMI</v>
      </c>
      <c r="E732" s="84">
        <f>Masters!G736</f>
        <v>0</v>
      </c>
      <c r="F732" s="84">
        <f>Masters!H736</f>
        <v>0</v>
      </c>
      <c r="G732" s="84">
        <f>Masters!I736</f>
        <v>0</v>
      </c>
      <c r="H732" s="84">
        <f>Masters!J736</f>
        <v>0</v>
      </c>
      <c r="I732" s="84">
        <f>Masters!K736</f>
        <v>0</v>
      </c>
      <c r="J732" s="84">
        <f>Masters!L736</f>
        <v>0</v>
      </c>
      <c r="K732" s="84">
        <f>Masters!M736</f>
        <v>0</v>
      </c>
      <c r="L732" s="84">
        <f>Masters!N736</f>
        <v>0</v>
      </c>
    </row>
    <row r="733" spans="1:12" ht="15.5" x14ac:dyDescent="0.45">
      <c r="A733" s="84">
        <f>Masters!C737</f>
        <v>22214</v>
      </c>
      <c r="B733" s="85" t="str">
        <f>Masters!D737</f>
        <v>Meteorological Technicians</v>
      </c>
      <c r="C733" s="84" t="str">
        <f>Masters!F737</f>
        <v>Technical occupations in geomatics and meteorology</v>
      </c>
      <c r="D733" s="85" t="str">
        <f>Masters!E737</f>
        <v>OMI</v>
      </c>
      <c r="E733" s="84">
        <f>Masters!G737</f>
        <v>0</v>
      </c>
      <c r="F733" s="84">
        <f>Masters!H737</f>
        <v>0</v>
      </c>
      <c r="G733" s="84">
        <f>Masters!I737</f>
        <v>0</v>
      </c>
      <c r="H733" s="84">
        <f>Masters!J737</f>
        <v>0</v>
      </c>
      <c r="I733" s="84">
        <f>Masters!K737</f>
        <v>0</v>
      </c>
      <c r="J733" s="84">
        <f>Masters!L737</f>
        <v>0</v>
      </c>
      <c r="K733" s="84">
        <f>Masters!M737</f>
        <v>0</v>
      </c>
      <c r="L733" s="84">
        <f>Masters!N737</f>
        <v>0</v>
      </c>
    </row>
    <row r="734" spans="1:12" ht="15.5" x14ac:dyDescent="0.45">
      <c r="A734" s="84">
        <f>Masters!C738</f>
        <v>94200</v>
      </c>
      <c r="B734" s="85" t="str">
        <f>Masters!D738</f>
        <v>Motor Vehicle Inspectors and Testers</v>
      </c>
      <c r="C734" s="84" t="str">
        <f>Masters!F738</f>
        <v>Motor vehicle assemblers, inspectors and testers</v>
      </c>
      <c r="D734" s="85" t="str">
        <f>Masters!E738</f>
        <v>OMI</v>
      </c>
      <c r="E734" s="84">
        <f>Masters!G738</f>
        <v>0</v>
      </c>
      <c r="F734" s="84">
        <f>Masters!H738</f>
        <v>0</v>
      </c>
      <c r="G734" s="84">
        <f>Masters!I738</f>
        <v>0</v>
      </c>
      <c r="H734" s="84">
        <f>Masters!J738</f>
        <v>0</v>
      </c>
      <c r="I734" s="84">
        <f>Masters!K738</f>
        <v>0</v>
      </c>
      <c r="J734" s="84">
        <f>Masters!L738</f>
        <v>0</v>
      </c>
      <c r="K734" s="84">
        <f>Masters!M738</f>
        <v>0</v>
      </c>
      <c r="L734" s="84">
        <f>Masters!N738</f>
        <v>0</v>
      </c>
    </row>
    <row r="735" spans="1:12" ht="15.5" x14ac:dyDescent="0.45">
      <c r="A735" s="84">
        <f>Masters!C739</f>
        <v>51122</v>
      </c>
      <c r="B735" s="85" t="str">
        <f>Masters!D739</f>
        <v>Musicians</v>
      </c>
      <c r="C735" s="84" t="str">
        <f>Masters!F739</f>
        <v>Musicians and singers</v>
      </c>
      <c r="D735" s="85" t="str">
        <f>Masters!E739</f>
        <v>OMI</v>
      </c>
      <c r="E735" s="84">
        <f>Masters!G739</f>
        <v>0</v>
      </c>
      <c r="F735" s="84">
        <f>Masters!H739</f>
        <v>0</v>
      </c>
      <c r="G735" s="84">
        <f>Masters!I739</f>
        <v>0</v>
      </c>
      <c r="H735" s="84">
        <f>Masters!J739</f>
        <v>0</v>
      </c>
      <c r="I735" s="84">
        <f>Masters!K739</f>
        <v>0</v>
      </c>
      <c r="J735" s="84">
        <f>Masters!L739</f>
        <v>0</v>
      </c>
      <c r="K735" s="84">
        <f>Masters!M739</f>
        <v>0</v>
      </c>
      <c r="L735" s="84">
        <f>Masters!N739</f>
        <v>0</v>
      </c>
    </row>
    <row r="736" spans="1:12" ht="15.5" x14ac:dyDescent="0.45">
      <c r="A736" s="84">
        <f>Masters!C740</f>
        <v>94153</v>
      </c>
      <c r="B736" s="85" t="str">
        <f>Masters!D740</f>
        <v>Photographic and Film Processors</v>
      </c>
      <c r="C736" s="84" t="str">
        <f>Masters!F740</f>
        <v>Photographic and film processors</v>
      </c>
      <c r="D736" s="85" t="str">
        <f>Masters!E740</f>
        <v>OMI</v>
      </c>
      <c r="E736" s="84">
        <f>Masters!G740</f>
        <v>0</v>
      </c>
      <c r="F736" s="84">
        <f>Masters!H740</f>
        <v>0</v>
      </c>
      <c r="G736" s="84">
        <f>Masters!I740</f>
        <v>0</v>
      </c>
      <c r="H736" s="84">
        <f>Masters!J740</f>
        <v>0</v>
      </c>
      <c r="I736" s="84">
        <f>Masters!K740</f>
        <v>0</v>
      </c>
      <c r="J736" s="84">
        <f>Masters!L740</f>
        <v>0</v>
      </c>
      <c r="K736" s="84">
        <f>Masters!M740</f>
        <v>0</v>
      </c>
      <c r="L736" s="84">
        <f>Masters!N740</f>
        <v>0</v>
      </c>
    </row>
    <row r="737" spans="1:12" ht="15.5" x14ac:dyDescent="0.45">
      <c r="A737" s="84">
        <f>Masters!C741</f>
        <v>94151</v>
      </c>
      <c r="B737" s="85" t="str">
        <f>Masters!D741</f>
        <v>Platemakers</v>
      </c>
      <c r="C737" s="84" t="str">
        <f>Masters!F741</f>
        <v>Camera, platemaking and other prepress occupations</v>
      </c>
      <c r="D737" s="85" t="str">
        <f>Masters!E741</f>
        <v>OMI</v>
      </c>
      <c r="E737" s="84">
        <f>Masters!G741</f>
        <v>0</v>
      </c>
      <c r="F737" s="84">
        <f>Masters!H741</f>
        <v>0</v>
      </c>
      <c r="G737" s="84">
        <f>Masters!I741</f>
        <v>0</v>
      </c>
      <c r="H737" s="84">
        <f>Masters!J741</f>
        <v>0</v>
      </c>
      <c r="I737" s="84">
        <f>Masters!K741</f>
        <v>0</v>
      </c>
      <c r="J737" s="84">
        <f>Masters!L741</f>
        <v>0</v>
      </c>
      <c r="K737" s="84">
        <f>Masters!M741</f>
        <v>0</v>
      </c>
      <c r="L737" s="84">
        <f>Masters!N741</f>
        <v>0</v>
      </c>
    </row>
    <row r="738" spans="1:12" ht="15.5" x14ac:dyDescent="0.45">
      <c r="A738" s="84">
        <f>Masters!C742</f>
        <v>94151</v>
      </c>
      <c r="B738" s="85" t="str">
        <f>Masters!D742</f>
        <v>Pre-Press Technicians</v>
      </c>
      <c r="C738" s="84" t="str">
        <f>Masters!F742</f>
        <v>Camera, platemaking and other prepress occupations</v>
      </c>
      <c r="D738" s="85" t="str">
        <f>Masters!E742</f>
        <v>OMI</v>
      </c>
      <c r="E738" s="84">
        <f>Masters!G742</f>
        <v>0</v>
      </c>
      <c r="F738" s="84">
        <f>Masters!H742</f>
        <v>0</v>
      </c>
      <c r="G738" s="84">
        <f>Masters!I742</f>
        <v>0</v>
      </c>
      <c r="H738" s="84">
        <f>Masters!J742</f>
        <v>0</v>
      </c>
      <c r="I738" s="84">
        <f>Masters!K742</f>
        <v>0</v>
      </c>
      <c r="J738" s="84">
        <f>Masters!L742</f>
        <v>0</v>
      </c>
      <c r="K738" s="84">
        <f>Masters!M742</f>
        <v>0</v>
      </c>
      <c r="L738" s="84">
        <f>Masters!N742</f>
        <v>0</v>
      </c>
    </row>
    <row r="739" spans="1:12" ht="15.5" x14ac:dyDescent="0.45">
      <c r="A739" s="84">
        <f>Masters!C743</f>
        <v>94140</v>
      </c>
      <c r="B739" s="85" t="str">
        <f>Masters!D743</f>
        <v>Process Control Operators, Food and Beverage Processing</v>
      </c>
      <c r="C739" s="84" t="str">
        <f>Masters!F743</f>
        <v>Process control and machine operators, food and beverage processing</v>
      </c>
      <c r="D739" s="85" t="str">
        <f>Masters!E743</f>
        <v>OMI</v>
      </c>
      <c r="E739" s="84">
        <f>Masters!G743</f>
        <v>0</v>
      </c>
      <c r="F739" s="84">
        <f>Masters!H743</f>
        <v>0</v>
      </c>
      <c r="G739" s="84">
        <f>Masters!I743</f>
        <v>0</v>
      </c>
      <c r="H739" s="84">
        <f>Masters!J743</f>
        <v>0</v>
      </c>
      <c r="I739" s="84">
        <f>Masters!K743</f>
        <v>0</v>
      </c>
      <c r="J739" s="84">
        <f>Masters!L743</f>
        <v>0</v>
      </c>
      <c r="K739" s="84">
        <f>Masters!M743</f>
        <v>0</v>
      </c>
      <c r="L739" s="84">
        <f>Masters!N743</f>
        <v>0</v>
      </c>
    </row>
    <row r="740" spans="1:12" ht="15.5" x14ac:dyDescent="0.45">
      <c r="A740" s="84">
        <f>Masters!C744</f>
        <v>94151</v>
      </c>
      <c r="B740" s="85" t="str">
        <f>Masters!D744</f>
        <v>Proofmakers</v>
      </c>
      <c r="C740" s="84" t="str">
        <f>Masters!F744</f>
        <v>Camera, platemaking and other prepress occupations</v>
      </c>
      <c r="D740" s="85" t="str">
        <f>Masters!E744</f>
        <v>OMI</v>
      </c>
      <c r="E740" s="84">
        <f>Masters!G744</f>
        <v>0</v>
      </c>
      <c r="F740" s="84">
        <f>Masters!H744</f>
        <v>0</v>
      </c>
      <c r="G740" s="84">
        <f>Masters!I744</f>
        <v>0</v>
      </c>
      <c r="H740" s="84">
        <f>Masters!J744</f>
        <v>0</v>
      </c>
      <c r="I740" s="84">
        <f>Masters!K744</f>
        <v>0</v>
      </c>
      <c r="J740" s="84">
        <f>Masters!L744</f>
        <v>0</v>
      </c>
      <c r="K740" s="84">
        <f>Masters!M744</f>
        <v>0</v>
      </c>
      <c r="L740" s="84">
        <f>Masters!N744</f>
        <v>0</v>
      </c>
    </row>
    <row r="741" spans="1:12" ht="15.5" x14ac:dyDescent="0.45">
      <c r="A741" s="84">
        <f>Masters!C745</f>
        <v>72403</v>
      </c>
      <c r="B741" s="85" t="str">
        <f>Masters!D745</f>
        <v>Railway Carmen/women</v>
      </c>
      <c r="C741" s="84" t="str">
        <f>Masters!F745</f>
        <v>Railway carmen/women</v>
      </c>
      <c r="D741" s="85" t="str">
        <f>Masters!E745</f>
        <v>OMI</v>
      </c>
      <c r="E741" s="84">
        <f>Masters!G745</f>
        <v>0</v>
      </c>
      <c r="F741" s="84">
        <f>Masters!H745</f>
        <v>0</v>
      </c>
      <c r="G741" s="84">
        <f>Masters!I745</f>
        <v>0</v>
      </c>
      <c r="H741" s="84">
        <f>Masters!J745</f>
        <v>0</v>
      </c>
      <c r="I741" s="84">
        <f>Masters!K745</f>
        <v>0</v>
      </c>
      <c r="J741" s="84">
        <f>Masters!L745</f>
        <v>0</v>
      </c>
      <c r="K741" s="84">
        <f>Masters!M745</f>
        <v>0</v>
      </c>
      <c r="L741" s="84">
        <f>Masters!N745</f>
        <v>0</v>
      </c>
    </row>
    <row r="742" spans="1:12" ht="15.5" x14ac:dyDescent="0.45">
      <c r="A742" s="84">
        <f>Masters!C746</f>
        <v>72402</v>
      </c>
      <c r="B742" s="85" t="str">
        <f>Masters!D746</f>
        <v>Refrigeration and Air Conditioning Mechanics</v>
      </c>
      <c r="C742" s="84" t="str">
        <f>Masters!F746</f>
        <v>Heating, refrigeration and air conditioning mechanics</v>
      </c>
      <c r="D742" s="85" t="str">
        <f>Masters!E746</f>
        <v>OMI</v>
      </c>
      <c r="E742" s="84">
        <f>Masters!G746</f>
        <v>0</v>
      </c>
      <c r="F742" s="84">
        <f>Masters!H746</f>
        <v>0</v>
      </c>
      <c r="G742" s="84">
        <f>Masters!I746</f>
        <v>0</v>
      </c>
      <c r="H742" s="84">
        <f>Masters!J746</f>
        <v>0</v>
      </c>
      <c r="I742" s="84">
        <f>Masters!K746</f>
        <v>0</v>
      </c>
      <c r="J742" s="84">
        <f>Masters!L746</f>
        <v>0</v>
      </c>
      <c r="K742" s="84">
        <f>Masters!M746</f>
        <v>0</v>
      </c>
      <c r="L742" s="84">
        <f>Masters!N746</f>
        <v>0</v>
      </c>
    </row>
    <row r="743" spans="1:12" ht="15.5" x14ac:dyDescent="0.45">
      <c r="A743" s="84">
        <f>Masters!C747</f>
        <v>22214</v>
      </c>
      <c r="B743" s="85" t="str">
        <f>Masters!D747</f>
        <v>Remote Sensing Technologists and Technicians</v>
      </c>
      <c r="C743" s="84" t="str">
        <f>Masters!F747</f>
        <v>Technical occupations in geomatics and meteorology</v>
      </c>
      <c r="D743" s="85" t="str">
        <f>Masters!E747</f>
        <v>OMI</v>
      </c>
      <c r="E743" s="84">
        <f>Masters!G747</f>
        <v>0</v>
      </c>
      <c r="F743" s="84">
        <f>Masters!H747</f>
        <v>0</v>
      </c>
      <c r="G743" s="84">
        <f>Masters!I747</f>
        <v>0</v>
      </c>
      <c r="H743" s="84">
        <f>Masters!J747</f>
        <v>0</v>
      </c>
      <c r="I743" s="84">
        <f>Masters!K747</f>
        <v>0</v>
      </c>
      <c r="J743" s="84">
        <f>Masters!L747</f>
        <v>0</v>
      </c>
      <c r="K743" s="84">
        <f>Masters!M747</f>
        <v>0</v>
      </c>
      <c r="L743" s="84">
        <f>Masters!N747</f>
        <v>0</v>
      </c>
    </row>
    <row r="744" spans="1:12" ht="15.5" x14ac:dyDescent="0.45">
      <c r="A744" s="84">
        <f>Masters!C748</f>
        <v>14112</v>
      </c>
      <c r="B744" s="85" t="str">
        <f>Masters!D748</f>
        <v>Scanner Operators</v>
      </c>
      <c r="C744" s="84" t="str">
        <f>Masters!F748</f>
        <v>Desktop publishing operators and related occupations</v>
      </c>
      <c r="D744" s="85" t="str">
        <f>Masters!E748</f>
        <v>OMI</v>
      </c>
      <c r="E744" s="84">
        <f>Masters!G748</f>
        <v>0</v>
      </c>
      <c r="F744" s="84">
        <f>Masters!H748</f>
        <v>0</v>
      </c>
      <c r="G744" s="84">
        <f>Masters!I748</f>
        <v>0</v>
      </c>
      <c r="H744" s="84">
        <f>Masters!J748</f>
        <v>0</v>
      </c>
      <c r="I744" s="84">
        <f>Masters!K748</f>
        <v>0</v>
      </c>
      <c r="J744" s="84">
        <f>Masters!L748</f>
        <v>0</v>
      </c>
      <c r="K744" s="84">
        <f>Masters!M748</f>
        <v>0</v>
      </c>
      <c r="L744" s="84">
        <f>Masters!N748</f>
        <v>0</v>
      </c>
    </row>
    <row r="745" spans="1:12" ht="15.5" x14ac:dyDescent="0.45">
      <c r="A745" s="84">
        <f>Masters!C749</f>
        <v>72102</v>
      </c>
      <c r="B745" s="85" t="str">
        <f>Masters!D749</f>
        <v>Sheet Metal Workers</v>
      </c>
      <c r="C745" s="84" t="str">
        <f>Masters!F749</f>
        <v>Sheet metal workers</v>
      </c>
      <c r="D745" s="85" t="str">
        <f>Masters!E749</f>
        <v>OMI</v>
      </c>
      <c r="E745" s="84">
        <f>Masters!G749</f>
        <v>0</v>
      </c>
      <c r="F745" s="84">
        <f>Masters!H749</f>
        <v>0</v>
      </c>
      <c r="G745" s="84">
        <f>Masters!I749</f>
        <v>0</v>
      </c>
      <c r="H745" s="84">
        <f>Masters!J749</f>
        <v>0</v>
      </c>
      <c r="I745" s="84">
        <f>Masters!K749</f>
        <v>0</v>
      </c>
      <c r="J745" s="84">
        <f>Masters!L749</f>
        <v>0</v>
      </c>
      <c r="K745" s="84">
        <f>Masters!M749</f>
        <v>0</v>
      </c>
      <c r="L745" s="84">
        <f>Masters!N749</f>
        <v>0</v>
      </c>
    </row>
    <row r="746" spans="1:12" ht="15.5" x14ac:dyDescent="0.45">
      <c r="A746" s="84">
        <f>Masters!C750</f>
        <v>72104</v>
      </c>
      <c r="B746" s="85" t="str">
        <f>Masters!D750</f>
        <v>Structural Metal and Platework Fabricators and Fitters</v>
      </c>
      <c r="C746" s="84" t="str">
        <f>Masters!F750</f>
        <v>Structural metal and platework fabricators and fitters</v>
      </c>
      <c r="D746" s="85" t="str">
        <f>Masters!E750</f>
        <v>OMI</v>
      </c>
      <c r="E746" s="84">
        <f>Masters!G750</f>
        <v>0</v>
      </c>
      <c r="F746" s="84">
        <f>Masters!H750</f>
        <v>0</v>
      </c>
      <c r="G746" s="84">
        <f>Masters!I750</f>
        <v>0</v>
      </c>
      <c r="H746" s="84">
        <f>Masters!J750</f>
        <v>0</v>
      </c>
      <c r="I746" s="84">
        <f>Masters!K750</f>
        <v>0</v>
      </c>
      <c r="J746" s="84">
        <f>Masters!L750</f>
        <v>0</v>
      </c>
      <c r="K746" s="84">
        <f>Masters!M750</f>
        <v>0</v>
      </c>
      <c r="L746" s="84">
        <f>Masters!N750</f>
        <v>0</v>
      </c>
    </row>
    <row r="747" spans="1:12" ht="15.5" x14ac:dyDescent="0.45">
      <c r="A747" s="84">
        <f>Masters!C751</f>
        <v>53100</v>
      </c>
      <c r="B747" s="85" t="str">
        <f>Masters!D751</f>
        <v>Taxidermists</v>
      </c>
      <c r="C747" s="84" t="str">
        <f>Masters!F751</f>
        <v>Registrars, restorers, interpreters and other occupations related to museum and art galleries</v>
      </c>
      <c r="D747" s="85" t="str">
        <f>Masters!E751</f>
        <v>OMI</v>
      </c>
      <c r="E747" s="84">
        <f>Masters!G751</f>
        <v>0</v>
      </c>
      <c r="F747" s="84">
        <f>Masters!H751</f>
        <v>0</v>
      </c>
      <c r="G747" s="84">
        <f>Masters!I751</f>
        <v>0</v>
      </c>
      <c r="H747" s="84">
        <f>Masters!J751</f>
        <v>0</v>
      </c>
      <c r="I747" s="84">
        <f>Masters!K751</f>
        <v>0</v>
      </c>
      <c r="J747" s="84">
        <f>Masters!L751</f>
        <v>0</v>
      </c>
      <c r="K747" s="84">
        <f>Masters!M751</f>
        <v>0</v>
      </c>
      <c r="L747" s="84">
        <f>Masters!N751</f>
        <v>0</v>
      </c>
    </row>
    <row r="748" spans="1:12" ht="15.5" x14ac:dyDescent="0.45">
      <c r="A748" s="84">
        <f>Masters!C752</f>
        <v>72400</v>
      </c>
      <c r="B748" s="85" t="str">
        <f>Masters!D752</f>
        <v>Textile Machinery Mechanics and Repairers</v>
      </c>
      <c r="C748" s="84" t="str">
        <f>Masters!F752</f>
        <v>Construction millwrights and industrial mechanics</v>
      </c>
      <c r="D748" s="85" t="str">
        <f>Masters!E752</f>
        <v>OMI</v>
      </c>
      <c r="E748" s="84">
        <f>Masters!G752</f>
        <v>0</v>
      </c>
      <c r="F748" s="84">
        <f>Masters!H752</f>
        <v>0</v>
      </c>
      <c r="G748" s="84">
        <f>Masters!I752</f>
        <v>0</v>
      </c>
      <c r="H748" s="84">
        <f>Masters!J752</f>
        <v>0</v>
      </c>
      <c r="I748" s="84">
        <f>Masters!K752</f>
        <v>0</v>
      </c>
      <c r="J748" s="84">
        <f>Masters!L752</f>
        <v>0</v>
      </c>
      <c r="K748" s="84">
        <f>Masters!M752</f>
        <v>0</v>
      </c>
      <c r="L748" s="84">
        <f>Masters!N752</f>
        <v>0</v>
      </c>
    </row>
    <row r="749" spans="1:12" ht="15.5" x14ac:dyDescent="0.45">
      <c r="A749" s="84">
        <f>Masters!C753</f>
        <v>73101</v>
      </c>
      <c r="B749" s="85" t="str">
        <f>Masters!D753</f>
        <v>Tilesetters</v>
      </c>
      <c r="C749" s="84" t="str">
        <f>Masters!F753</f>
        <v>Tilesetters</v>
      </c>
      <c r="D749" s="85" t="str">
        <f>Masters!E753</f>
        <v>OMI</v>
      </c>
      <c r="E749" s="84">
        <f>Masters!G753</f>
        <v>0</v>
      </c>
      <c r="F749" s="84">
        <f>Masters!H753</f>
        <v>0</v>
      </c>
      <c r="G749" s="84">
        <f>Masters!I753</f>
        <v>0</v>
      </c>
      <c r="H749" s="84">
        <f>Masters!J753</f>
        <v>0</v>
      </c>
      <c r="I749" s="84">
        <f>Masters!K753</f>
        <v>0</v>
      </c>
      <c r="J749" s="84">
        <f>Masters!L753</f>
        <v>0</v>
      </c>
      <c r="K749" s="84">
        <f>Masters!M753</f>
        <v>0</v>
      </c>
      <c r="L749" s="84">
        <f>Masters!N753</f>
        <v>0</v>
      </c>
    </row>
    <row r="750" spans="1:12" ht="15.5" x14ac:dyDescent="0.45">
      <c r="A750" s="84">
        <f>Masters!C754</f>
        <v>63221</v>
      </c>
      <c r="B750" s="85" t="str">
        <f>Masters!D754</f>
        <v>Upholsterers</v>
      </c>
      <c r="C750" s="84" t="str">
        <f>Masters!F754</f>
        <v>Upholsterers</v>
      </c>
      <c r="D750" s="85" t="str">
        <f>Masters!E754</f>
        <v>OMI</v>
      </c>
      <c r="E750" s="84">
        <f>Masters!G754</f>
        <v>0</v>
      </c>
      <c r="F750" s="84">
        <f>Masters!H754</f>
        <v>0</v>
      </c>
      <c r="G750" s="84">
        <f>Masters!I754</f>
        <v>0</v>
      </c>
      <c r="H750" s="84">
        <f>Masters!J754</f>
        <v>0</v>
      </c>
      <c r="I750" s="84">
        <f>Masters!K754</f>
        <v>0</v>
      </c>
      <c r="J750" s="84">
        <f>Masters!L754</f>
        <v>0</v>
      </c>
      <c r="K750" s="84">
        <f>Masters!M754</f>
        <v>0</v>
      </c>
      <c r="L750" s="84">
        <f>Masters!N754</f>
        <v>0</v>
      </c>
    </row>
    <row r="751" spans="1:12" ht="15.5" x14ac:dyDescent="0.45">
      <c r="A751" s="84">
        <f>Masters!C755</f>
        <v>72106</v>
      </c>
      <c r="B751" s="85" t="str">
        <f>Masters!D755</f>
        <v>Welders</v>
      </c>
      <c r="C751" s="84" t="str">
        <f>Masters!F755</f>
        <v>Welders and related machine operators</v>
      </c>
      <c r="D751" s="85" t="str">
        <f>Masters!E755</f>
        <v>OMI</v>
      </c>
      <c r="E751" s="84">
        <f>Masters!G755</f>
        <v>0</v>
      </c>
      <c r="F751" s="84">
        <f>Masters!H755</f>
        <v>0</v>
      </c>
      <c r="G751" s="84">
        <f>Masters!I755</f>
        <v>0</v>
      </c>
      <c r="H751" s="84">
        <f>Masters!J755</f>
        <v>0</v>
      </c>
      <c r="I751" s="84">
        <f>Masters!K755</f>
        <v>0</v>
      </c>
      <c r="J751" s="84">
        <f>Masters!L755</f>
        <v>0</v>
      </c>
      <c r="K751" s="84">
        <f>Masters!M755</f>
        <v>0</v>
      </c>
      <c r="L751" s="84">
        <f>Masters!N755</f>
        <v>0</v>
      </c>
    </row>
    <row r="752" spans="1:12" ht="15.5" x14ac:dyDescent="0.45">
      <c r="A752" s="84">
        <f>Masters!C756</f>
        <v>22111</v>
      </c>
      <c r="B752" s="85" t="str">
        <f>Masters!D756</f>
        <v>Agricultural and Related Service Contractors and Managers</v>
      </c>
      <c r="C752" s="84" t="str">
        <f>Masters!F756</f>
        <v>Agricultural and fish products inspectors</v>
      </c>
      <c r="D752" s="85" t="str">
        <f>Masters!E756</f>
        <v>OMi</v>
      </c>
      <c r="E752" s="84">
        <f>Masters!G756</f>
        <v>0</v>
      </c>
      <c r="F752" s="84">
        <f>Masters!H756</f>
        <v>0</v>
      </c>
      <c r="G752" s="84">
        <f>Masters!I756</f>
        <v>0</v>
      </c>
      <c r="H752" s="84">
        <f>Masters!J756</f>
        <v>0</v>
      </c>
      <c r="I752" s="84">
        <f>Masters!K756</f>
        <v>0</v>
      </c>
      <c r="J752" s="84">
        <f>Masters!L756</f>
        <v>0</v>
      </c>
      <c r="K752" s="84">
        <f>Masters!M756</f>
        <v>0</v>
      </c>
      <c r="L752" s="84">
        <f>Masters!N756</f>
        <v>0</v>
      </c>
    </row>
    <row r="753" spans="1:12" ht="15.5" x14ac:dyDescent="0.45">
      <c r="A753" s="84">
        <f>Masters!C757</f>
        <v>22313</v>
      </c>
      <c r="B753" s="85" t="str">
        <f>Masters!D757</f>
        <v>Aircraft Electrical Mechanics and Technicians</v>
      </c>
      <c r="C753" s="84" t="str">
        <f>Masters!F757</f>
        <v>Aircraft instrument, electrical and avionics mechanics, technicians and inspectors</v>
      </c>
      <c r="D753" s="85" t="str">
        <f>Masters!E757</f>
        <v>OMi</v>
      </c>
      <c r="E753" s="84">
        <f>Masters!G757</f>
        <v>0</v>
      </c>
      <c r="F753" s="84">
        <f>Masters!H757</f>
        <v>0</v>
      </c>
      <c r="G753" s="84">
        <f>Masters!I757</f>
        <v>0</v>
      </c>
      <c r="H753" s="84">
        <f>Masters!J757</f>
        <v>0</v>
      </c>
      <c r="I753" s="84">
        <f>Masters!K757</f>
        <v>0</v>
      </c>
      <c r="J753" s="84">
        <f>Masters!L757</f>
        <v>0</v>
      </c>
      <c r="K753" s="84">
        <f>Masters!M757</f>
        <v>0</v>
      </c>
      <c r="L753" s="84">
        <f>Masters!N757</f>
        <v>0</v>
      </c>
    </row>
    <row r="754" spans="1:12" ht="15.5" x14ac:dyDescent="0.45">
      <c r="A754" s="84">
        <f>Masters!C758</f>
        <v>22313</v>
      </c>
      <c r="B754" s="85" t="str">
        <f>Masters!D758</f>
        <v>Aircraft Instrument Mechanics and Technicians</v>
      </c>
      <c r="C754" s="84" t="str">
        <f>Masters!F758</f>
        <v>Aircraft instrument, electrical and avionics mechanics, technicians and inspectors</v>
      </c>
      <c r="D754" s="85" t="str">
        <f>Masters!E758</f>
        <v>OMi</v>
      </c>
      <c r="E754" s="84">
        <f>Masters!G758</f>
        <v>0</v>
      </c>
      <c r="F754" s="84">
        <f>Masters!H758</f>
        <v>0</v>
      </c>
      <c r="G754" s="84">
        <f>Masters!I758</f>
        <v>0</v>
      </c>
      <c r="H754" s="84">
        <f>Masters!J758</f>
        <v>0</v>
      </c>
      <c r="I754" s="84">
        <f>Masters!K758</f>
        <v>0</v>
      </c>
      <c r="J754" s="84">
        <f>Masters!L758</f>
        <v>0</v>
      </c>
      <c r="K754" s="84">
        <f>Masters!M758</f>
        <v>0</v>
      </c>
      <c r="L754" s="84">
        <f>Masters!N758</f>
        <v>0</v>
      </c>
    </row>
    <row r="755" spans="1:12" ht="15.5" x14ac:dyDescent="0.45">
      <c r="A755" s="84">
        <f>Masters!C759</f>
        <v>64200</v>
      </c>
      <c r="B755" s="85" t="str">
        <f>Masters!D759</f>
        <v>Alterationists</v>
      </c>
      <c r="C755" s="84" t="str">
        <f>Masters!F759</f>
        <v>Tailors, dressmakers, furriers and milliners</v>
      </c>
      <c r="D755" s="85" t="str">
        <f>Masters!E759</f>
        <v>OMi</v>
      </c>
      <c r="E755" s="84">
        <f>Masters!G759</f>
        <v>0</v>
      </c>
      <c r="F755" s="84">
        <f>Masters!H759</f>
        <v>0</v>
      </c>
      <c r="G755" s="84">
        <f>Masters!I759</f>
        <v>0</v>
      </c>
      <c r="H755" s="84">
        <f>Masters!J759</f>
        <v>0</v>
      </c>
      <c r="I755" s="84">
        <f>Masters!K759</f>
        <v>0</v>
      </c>
      <c r="J755" s="84">
        <f>Masters!L759</f>
        <v>0</v>
      </c>
      <c r="K755" s="84">
        <f>Masters!M759</f>
        <v>0</v>
      </c>
      <c r="L755" s="84">
        <f>Masters!N759</f>
        <v>0</v>
      </c>
    </row>
    <row r="756" spans="1:12" ht="15.5" x14ac:dyDescent="0.45">
      <c r="A756" s="84">
        <f>Masters!C760</f>
        <v>94202</v>
      </c>
      <c r="B756" s="85" t="str">
        <f>Masters!D760</f>
        <v>Assemblers, Industrial Electrical Motors and Transformers</v>
      </c>
      <c r="C756" s="84" t="str">
        <f>Masters!F760</f>
        <v>Assemblers and inspectors, electrical appliance, apparatus and equipment manufacturing</v>
      </c>
      <c r="D756" s="85" t="str">
        <f>Masters!E760</f>
        <v>OMi</v>
      </c>
      <c r="E756" s="84">
        <f>Masters!G760</f>
        <v>0</v>
      </c>
      <c r="F756" s="84">
        <f>Masters!H760</f>
        <v>0</v>
      </c>
      <c r="G756" s="84">
        <f>Masters!I760</f>
        <v>0</v>
      </c>
      <c r="H756" s="84">
        <f>Masters!J760</f>
        <v>0</v>
      </c>
      <c r="I756" s="84">
        <f>Masters!K760</f>
        <v>0</v>
      </c>
      <c r="J756" s="84">
        <f>Masters!L760</f>
        <v>0</v>
      </c>
      <c r="K756" s="84">
        <f>Masters!M760</f>
        <v>0</v>
      </c>
      <c r="L756" s="84">
        <f>Masters!N760</f>
        <v>0</v>
      </c>
    </row>
    <row r="757" spans="1:12" ht="15.5" x14ac:dyDescent="0.45">
      <c r="A757" s="84">
        <f>Masters!C761</f>
        <v>94112</v>
      </c>
      <c r="B757" s="85" t="str">
        <f>Masters!D761</f>
        <v>Assemblers, Rubber Products</v>
      </c>
      <c r="C757" s="84" t="str">
        <f>Masters!F761</f>
        <v>Rubber processing machine operators and related workers</v>
      </c>
      <c r="D757" s="85" t="str">
        <f>Masters!E761</f>
        <v>OMi</v>
      </c>
      <c r="E757" s="84">
        <f>Masters!G761</f>
        <v>0</v>
      </c>
      <c r="F757" s="84">
        <f>Masters!H761</f>
        <v>0</v>
      </c>
      <c r="G757" s="84">
        <f>Masters!I761</f>
        <v>0</v>
      </c>
      <c r="H757" s="84">
        <f>Masters!J761</f>
        <v>0</v>
      </c>
      <c r="I757" s="84">
        <f>Masters!K761</f>
        <v>0</v>
      </c>
      <c r="J757" s="84">
        <f>Masters!L761</f>
        <v>0</v>
      </c>
      <c r="K757" s="84">
        <f>Masters!M761</f>
        <v>0</v>
      </c>
      <c r="L757" s="84">
        <f>Masters!N761</f>
        <v>0</v>
      </c>
    </row>
    <row r="758" spans="1:12" ht="15.5" x14ac:dyDescent="0.45">
      <c r="A758" s="84">
        <f>Masters!C762</f>
        <v>22313</v>
      </c>
      <c r="B758" s="85" t="str">
        <f>Masters!D762</f>
        <v>Avionics Inspectors</v>
      </c>
      <c r="C758" s="84" t="str">
        <f>Masters!F762</f>
        <v>Aircraft instrument, electrical and avionics mechanics, technicians and inspectors</v>
      </c>
      <c r="D758" s="85" t="str">
        <f>Masters!E762</f>
        <v>OMi</v>
      </c>
      <c r="E758" s="84">
        <f>Masters!G762</f>
        <v>0</v>
      </c>
      <c r="F758" s="84">
        <f>Masters!H762</f>
        <v>0</v>
      </c>
      <c r="G758" s="84">
        <f>Masters!I762</f>
        <v>0</v>
      </c>
      <c r="H758" s="84">
        <f>Masters!J762</f>
        <v>0</v>
      </c>
      <c r="I758" s="84">
        <f>Masters!K762</f>
        <v>0</v>
      </c>
      <c r="J758" s="84">
        <f>Masters!L762</f>
        <v>0</v>
      </c>
      <c r="K758" s="84">
        <f>Masters!M762</f>
        <v>0</v>
      </c>
      <c r="L758" s="84">
        <f>Masters!N762</f>
        <v>0</v>
      </c>
    </row>
    <row r="759" spans="1:12" ht="15.5" x14ac:dyDescent="0.45">
      <c r="A759" s="84">
        <f>Masters!C763</f>
        <v>22313</v>
      </c>
      <c r="B759" s="85" t="str">
        <f>Masters!D763</f>
        <v>Avionics Mechanics and Technicians</v>
      </c>
      <c r="C759" s="84" t="str">
        <f>Masters!F763</f>
        <v>Aircraft instrument, electrical and avionics mechanics, technicians and inspectors</v>
      </c>
      <c r="D759" s="85" t="str">
        <f>Masters!E763</f>
        <v>OMi</v>
      </c>
      <c r="E759" s="84">
        <f>Masters!G763</f>
        <v>0</v>
      </c>
      <c r="F759" s="84">
        <f>Masters!H763</f>
        <v>0</v>
      </c>
      <c r="G759" s="84">
        <f>Masters!I763</f>
        <v>0</v>
      </c>
      <c r="H759" s="84">
        <f>Masters!J763</f>
        <v>0</v>
      </c>
      <c r="I759" s="84">
        <f>Masters!K763</f>
        <v>0</v>
      </c>
      <c r="J759" s="84">
        <f>Masters!L763</f>
        <v>0</v>
      </c>
      <c r="K759" s="84">
        <f>Masters!M763</f>
        <v>0</v>
      </c>
      <c r="L759" s="84">
        <f>Masters!N763</f>
        <v>0</v>
      </c>
    </row>
    <row r="760" spans="1:12" ht="15.5" x14ac:dyDescent="0.45">
      <c r="A760" s="84">
        <f>Masters!C764</f>
        <v>94152</v>
      </c>
      <c r="B760" s="85" t="str">
        <f>Masters!D764</f>
        <v>Binding and Finishing Machine Operators</v>
      </c>
      <c r="C760" s="84" t="str">
        <f>Masters!F764</f>
        <v>Binding and finishing machine operators</v>
      </c>
      <c r="D760" s="85" t="str">
        <f>Masters!E764</f>
        <v>OMi</v>
      </c>
      <c r="E760" s="84">
        <f>Masters!G764</f>
        <v>0</v>
      </c>
      <c r="F760" s="84">
        <f>Masters!H764</f>
        <v>0</v>
      </c>
      <c r="G760" s="84">
        <f>Masters!I764</f>
        <v>0</v>
      </c>
      <c r="H760" s="84">
        <f>Masters!J764</f>
        <v>0</v>
      </c>
      <c r="I760" s="84">
        <f>Masters!K764</f>
        <v>0</v>
      </c>
      <c r="J760" s="84">
        <f>Masters!L764</f>
        <v>0</v>
      </c>
      <c r="K760" s="84">
        <f>Masters!M764</f>
        <v>0</v>
      </c>
      <c r="L760" s="84">
        <f>Masters!N764</f>
        <v>0</v>
      </c>
    </row>
    <row r="761" spans="1:12" ht="15.5" x14ac:dyDescent="0.45">
      <c r="A761" s="84">
        <f>Masters!C765</f>
        <v>94219</v>
      </c>
      <c r="B761" s="85" t="str">
        <f>Masters!D765</f>
        <v>Boat Assemblers</v>
      </c>
      <c r="C761" s="84" t="str">
        <f>Masters!F765</f>
        <v>Other products assemblers, finishers and inspectors</v>
      </c>
      <c r="D761" s="85" t="str">
        <f>Masters!E765</f>
        <v>OMi</v>
      </c>
      <c r="E761" s="84">
        <f>Masters!G765</f>
        <v>0</v>
      </c>
      <c r="F761" s="84">
        <f>Masters!H765</f>
        <v>0</v>
      </c>
      <c r="G761" s="84">
        <f>Masters!I765</f>
        <v>0</v>
      </c>
      <c r="H761" s="84">
        <f>Masters!J765</f>
        <v>0</v>
      </c>
      <c r="I761" s="84">
        <f>Masters!K765</f>
        <v>0</v>
      </c>
      <c r="J761" s="84">
        <f>Masters!L765</f>
        <v>0</v>
      </c>
      <c r="K761" s="84">
        <f>Masters!M765</f>
        <v>0</v>
      </c>
      <c r="L761" s="84">
        <f>Masters!N765</f>
        <v>0</v>
      </c>
    </row>
    <row r="762" spans="1:12" ht="15.5" x14ac:dyDescent="0.45">
      <c r="A762" s="84">
        <f>Masters!C766</f>
        <v>73311</v>
      </c>
      <c r="B762" s="85" t="str">
        <f>Masters!D766</f>
        <v>Brakemen/women</v>
      </c>
      <c r="C762" s="84" t="str">
        <f>Masters!F766</f>
        <v>Railway conductors and brakemen/women</v>
      </c>
      <c r="D762" s="85" t="str">
        <f>Masters!E766</f>
        <v>OMi</v>
      </c>
      <c r="E762" s="84">
        <f>Masters!G766</f>
        <v>0</v>
      </c>
      <c r="F762" s="84">
        <f>Masters!H766</f>
        <v>0</v>
      </c>
      <c r="G762" s="84">
        <f>Masters!I766</f>
        <v>0</v>
      </c>
      <c r="H762" s="84">
        <f>Masters!J766</f>
        <v>0</v>
      </c>
      <c r="I762" s="84">
        <f>Masters!K766</f>
        <v>0</v>
      </c>
      <c r="J762" s="84">
        <f>Masters!L766</f>
        <v>0</v>
      </c>
      <c r="K762" s="84">
        <f>Masters!M766</f>
        <v>0</v>
      </c>
      <c r="L762" s="84">
        <f>Masters!N766</f>
        <v>0</v>
      </c>
    </row>
    <row r="763" spans="1:12" ht="15.5" x14ac:dyDescent="0.45">
      <c r="A763" s="84">
        <f>Masters!C767</f>
        <v>52112</v>
      </c>
      <c r="B763" s="85" t="str">
        <f>Masters!D767</f>
        <v>Broadcast Technicians</v>
      </c>
      <c r="C763" s="84" t="str">
        <f>Masters!F767</f>
        <v>Broadcast technicians</v>
      </c>
      <c r="D763" s="85" t="str">
        <f>Masters!E767</f>
        <v>OMi</v>
      </c>
      <c r="E763" s="84">
        <f>Masters!G767</f>
        <v>0</v>
      </c>
      <c r="F763" s="84">
        <f>Masters!H767</f>
        <v>0</v>
      </c>
      <c r="G763" s="84">
        <f>Masters!I767</f>
        <v>0</v>
      </c>
      <c r="H763" s="84">
        <f>Masters!J767</f>
        <v>0</v>
      </c>
      <c r="I763" s="84">
        <f>Masters!K767</f>
        <v>0</v>
      </c>
      <c r="J763" s="84">
        <f>Masters!L767</f>
        <v>0</v>
      </c>
      <c r="K763" s="84">
        <f>Masters!M767</f>
        <v>0</v>
      </c>
      <c r="L763" s="84">
        <f>Masters!N767</f>
        <v>0</v>
      </c>
    </row>
    <row r="764" spans="1:12" ht="15.5" x14ac:dyDescent="0.45">
      <c r="A764" s="84">
        <f>Masters!C768</f>
        <v>94111</v>
      </c>
      <c r="B764" s="85" t="str">
        <f>Masters!D768</f>
        <v>Calendering Process Operators - Plastics Processing</v>
      </c>
      <c r="C764" s="84" t="str">
        <f>Masters!F768</f>
        <v>Plastics processing machine operators</v>
      </c>
      <c r="D764" s="85" t="str">
        <f>Masters!E768</f>
        <v>OMi</v>
      </c>
      <c r="E764" s="84">
        <f>Masters!G768</f>
        <v>0</v>
      </c>
      <c r="F764" s="84">
        <f>Masters!H768</f>
        <v>0</v>
      </c>
      <c r="G764" s="84">
        <f>Masters!I768</f>
        <v>0</v>
      </c>
      <c r="H764" s="84">
        <f>Masters!J768</f>
        <v>0</v>
      </c>
      <c r="I764" s="84">
        <f>Masters!K768</f>
        <v>0</v>
      </c>
      <c r="J764" s="84">
        <f>Masters!L768</f>
        <v>0</v>
      </c>
      <c r="K764" s="84">
        <f>Masters!M768</f>
        <v>0</v>
      </c>
      <c r="L764" s="84">
        <f>Masters!N768</f>
        <v>0</v>
      </c>
    </row>
    <row r="765" spans="1:12" ht="15.5" x14ac:dyDescent="0.45">
      <c r="A765" s="84">
        <f>Masters!C769</f>
        <v>53111</v>
      </c>
      <c r="B765" s="85" t="str">
        <f>Masters!D769</f>
        <v>Camera Crane Operators</v>
      </c>
      <c r="C765" s="84" t="str">
        <f>Masters!F769</f>
        <v>Motion pictures, broadcasting, photography and performing arts assistants and operators</v>
      </c>
      <c r="D765" s="85" t="str">
        <f>Masters!E769</f>
        <v>OMi</v>
      </c>
      <c r="E765" s="84">
        <f>Masters!G769</f>
        <v>0</v>
      </c>
      <c r="F765" s="84">
        <f>Masters!H769</f>
        <v>0</v>
      </c>
      <c r="G765" s="84">
        <f>Masters!I769</f>
        <v>0</v>
      </c>
      <c r="H765" s="84">
        <f>Masters!J769</f>
        <v>0</v>
      </c>
      <c r="I765" s="84">
        <f>Masters!K769</f>
        <v>0</v>
      </c>
      <c r="J765" s="84">
        <f>Masters!L769</f>
        <v>0</v>
      </c>
      <c r="K765" s="84">
        <f>Masters!M769</f>
        <v>0</v>
      </c>
      <c r="L765" s="84">
        <f>Masters!N769</f>
        <v>0</v>
      </c>
    </row>
    <row r="766" spans="1:12" ht="15.5" x14ac:dyDescent="0.45">
      <c r="A766" s="84">
        <f>Masters!C770</f>
        <v>32123</v>
      </c>
      <c r="B766" s="85" t="str">
        <f>Masters!D770</f>
        <v>Cardiology Technologists</v>
      </c>
      <c r="C766" s="84" t="str">
        <f>Masters!F770</f>
        <v>Cardiology technologists and electrophysiological diagnostic technologists</v>
      </c>
      <c r="D766" s="85" t="str">
        <f>Masters!E770</f>
        <v>OMi</v>
      </c>
      <c r="E766" s="84">
        <f>Masters!G770</f>
        <v>0</v>
      </c>
      <c r="F766" s="84">
        <f>Masters!H770</f>
        <v>0</v>
      </c>
      <c r="G766" s="84">
        <f>Masters!I770</f>
        <v>0</v>
      </c>
      <c r="H766" s="84">
        <f>Masters!J770</f>
        <v>0</v>
      </c>
      <c r="I766" s="84">
        <f>Masters!K770</f>
        <v>0</v>
      </c>
      <c r="J766" s="84">
        <f>Masters!L770</f>
        <v>0</v>
      </c>
      <c r="K766" s="84">
        <f>Masters!M770</f>
        <v>0</v>
      </c>
      <c r="L766" s="84">
        <f>Masters!N770</f>
        <v>0</v>
      </c>
    </row>
    <row r="767" spans="1:12" ht="15.5" x14ac:dyDescent="0.45">
      <c r="A767" s="84">
        <f>Masters!C771</f>
        <v>32103</v>
      </c>
      <c r="B767" s="85" t="str">
        <f>Masters!D771</f>
        <v>Cardiopulmonary Technologists</v>
      </c>
      <c r="C767" s="84" t="str">
        <f>Masters!F771</f>
        <v>Respiratory therapists, clinical perfusionists and cardiopulmonary technologists</v>
      </c>
      <c r="D767" s="85" t="str">
        <f>Masters!E771</f>
        <v>OMi</v>
      </c>
      <c r="E767" s="84">
        <f>Masters!G771</f>
        <v>0</v>
      </c>
      <c r="F767" s="84">
        <f>Masters!H771</f>
        <v>0</v>
      </c>
      <c r="G767" s="84">
        <f>Masters!I771</f>
        <v>0</v>
      </c>
      <c r="H767" s="84">
        <f>Masters!J771</f>
        <v>0</v>
      </c>
      <c r="I767" s="84">
        <f>Masters!K771</f>
        <v>0</v>
      </c>
      <c r="J767" s="84">
        <f>Masters!L771</f>
        <v>0</v>
      </c>
      <c r="K767" s="84">
        <f>Masters!M771</f>
        <v>0</v>
      </c>
      <c r="L767" s="84">
        <f>Masters!N771</f>
        <v>0</v>
      </c>
    </row>
    <row r="768" spans="1:12" ht="15.5" x14ac:dyDescent="0.45">
      <c r="A768" s="84">
        <f>Masters!C772</f>
        <v>33109</v>
      </c>
      <c r="B768" s="85" t="str">
        <f>Masters!D772</f>
        <v>Central Supply Aides</v>
      </c>
      <c r="C768" s="84" t="str">
        <f>Masters!F772</f>
        <v>Other assisting occupations in support of health services</v>
      </c>
      <c r="D768" s="85" t="str">
        <f>Masters!E772</f>
        <v>OMi</v>
      </c>
      <c r="E768" s="84">
        <f>Masters!G772</f>
        <v>0</v>
      </c>
      <c r="F768" s="84">
        <f>Masters!H772</f>
        <v>0</v>
      </c>
      <c r="G768" s="84">
        <f>Masters!I772</f>
        <v>0</v>
      </c>
      <c r="H768" s="84">
        <f>Masters!J772</f>
        <v>0</v>
      </c>
      <c r="I768" s="84">
        <f>Masters!K772</f>
        <v>0</v>
      </c>
      <c r="J768" s="84">
        <f>Masters!L772</f>
        <v>0</v>
      </c>
      <c r="K768" s="84">
        <f>Masters!M772</f>
        <v>0</v>
      </c>
      <c r="L768" s="84">
        <f>Masters!N772</f>
        <v>0</v>
      </c>
    </row>
    <row r="769" spans="1:12" ht="15.5" x14ac:dyDescent="0.45">
      <c r="A769" s="84">
        <f>Masters!C773</f>
        <v>84110</v>
      </c>
      <c r="B769" s="85" t="str">
        <f>Masters!D773</f>
        <v>Chainsaw and Skidder Operators</v>
      </c>
      <c r="C769" s="84" t="str">
        <f>Masters!F773</f>
        <v>Chain saw and skidder operators</v>
      </c>
      <c r="D769" s="85" t="str">
        <f>Masters!E773</f>
        <v>OMi</v>
      </c>
      <c r="E769" s="84">
        <f>Masters!G773</f>
        <v>0</v>
      </c>
      <c r="F769" s="84">
        <f>Masters!H773</f>
        <v>0</v>
      </c>
      <c r="G769" s="84">
        <f>Masters!I773</f>
        <v>0</v>
      </c>
      <c r="H769" s="84">
        <f>Masters!J773</f>
        <v>0</v>
      </c>
      <c r="I769" s="84">
        <f>Masters!K773</f>
        <v>0</v>
      </c>
      <c r="J769" s="84">
        <f>Masters!L773</f>
        <v>0</v>
      </c>
      <c r="K769" s="84">
        <f>Masters!M773</f>
        <v>0</v>
      </c>
      <c r="L769" s="84">
        <f>Masters!N773</f>
        <v>0</v>
      </c>
    </row>
    <row r="770" spans="1:12" ht="15.5" x14ac:dyDescent="0.45">
      <c r="A770" s="84">
        <f>Masters!C774</f>
        <v>94110</v>
      </c>
      <c r="B770" s="85" t="str">
        <f>Masters!D774</f>
        <v>Chemical Plant Machine Operators</v>
      </c>
      <c r="C770" s="84" t="str">
        <f>Masters!F774</f>
        <v>Chemical plant machine operators</v>
      </c>
      <c r="D770" s="85" t="str">
        <f>Masters!E774</f>
        <v>OMi</v>
      </c>
      <c r="E770" s="84">
        <f>Masters!G774</f>
        <v>0</v>
      </c>
      <c r="F770" s="84">
        <f>Masters!H774</f>
        <v>0</v>
      </c>
      <c r="G770" s="84">
        <f>Masters!I774</f>
        <v>0</v>
      </c>
      <c r="H770" s="84">
        <f>Masters!J774</f>
        <v>0</v>
      </c>
      <c r="I770" s="84">
        <f>Masters!K774</f>
        <v>0</v>
      </c>
      <c r="J770" s="84">
        <f>Masters!L774</f>
        <v>0</v>
      </c>
      <c r="K770" s="84">
        <f>Masters!M774</f>
        <v>0</v>
      </c>
      <c r="L770" s="84">
        <f>Masters!N774</f>
        <v>0</v>
      </c>
    </row>
    <row r="771" spans="1:12" ht="15.5" x14ac:dyDescent="0.45">
      <c r="A771" s="84">
        <f>Masters!C775</f>
        <v>22300</v>
      </c>
      <c r="B771" s="85" t="str">
        <f>Masters!D775</f>
        <v>Civil Engineering Technicians</v>
      </c>
      <c r="C771" s="84" t="str">
        <f>Masters!F775</f>
        <v>Civil engineering technologists and technicians</v>
      </c>
      <c r="D771" s="85" t="str">
        <f>Masters!E775</f>
        <v>OMi</v>
      </c>
      <c r="E771" s="84">
        <f>Masters!G775</f>
        <v>0</v>
      </c>
      <c r="F771" s="84">
        <f>Masters!H775</f>
        <v>0</v>
      </c>
      <c r="G771" s="84">
        <f>Masters!I775</f>
        <v>0</v>
      </c>
      <c r="H771" s="84">
        <f>Masters!J775</f>
        <v>0</v>
      </c>
      <c r="I771" s="84">
        <f>Masters!K775</f>
        <v>0</v>
      </c>
      <c r="J771" s="84">
        <f>Masters!L775</f>
        <v>0</v>
      </c>
      <c r="K771" s="84">
        <f>Masters!M775</f>
        <v>0</v>
      </c>
      <c r="L771" s="84">
        <f>Masters!N775</f>
        <v>0</v>
      </c>
    </row>
    <row r="772" spans="1:12" ht="15.5" x14ac:dyDescent="0.45">
      <c r="A772" s="84">
        <f>Masters!C776</f>
        <v>94103</v>
      </c>
      <c r="B772" s="85" t="str">
        <f>Masters!D776</f>
        <v>Clay Products Forming and Finishing Machine Operators</v>
      </c>
      <c r="C772" s="84" t="str">
        <f>Masters!F776</f>
        <v>Concrete, clay and stone forming operators</v>
      </c>
      <c r="D772" s="85" t="str">
        <f>Masters!E776</f>
        <v>OMi</v>
      </c>
      <c r="E772" s="84">
        <f>Masters!G776</f>
        <v>0</v>
      </c>
      <c r="F772" s="84">
        <f>Masters!H776</f>
        <v>0</v>
      </c>
      <c r="G772" s="84">
        <f>Masters!I776</f>
        <v>0</v>
      </c>
      <c r="H772" s="84">
        <f>Masters!J776</f>
        <v>0</v>
      </c>
      <c r="I772" s="84">
        <f>Masters!K776</f>
        <v>0</v>
      </c>
      <c r="J772" s="84">
        <f>Masters!L776</f>
        <v>0</v>
      </c>
      <c r="K772" s="84">
        <f>Masters!M776</f>
        <v>0</v>
      </c>
      <c r="L772" s="84">
        <f>Masters!N776</f>
        <v>0</v>
      </c>
    </row>
    <row r="773" spans="1:12" ht="15.5" x14ac:dyDescent="0.45">
      <c r="A773" s="84">
        <f>Masters!C777</f>
        <v>32103</v>
      </c>
      <c r="B773" s="85" t="str">
        <f>Masters!D777</f>
        <v>Clinical Perfusionists</v>
      </c>
      <c r="C773" s="84" t="str">
        <f>Masters!F777</f>
        <v>Respiratory therapists, clinical perfusionists and cardiopulmonary technologists</v>
      </c>
      <c r="D773" s="85" t="str">
        <f>Masters!E777</f>
        <v>OMi</v>
      </c>
      <c r="E773" s="84">
        <f>Masters!G777</f>
        <v>0</v>
      </c>
      <c r="F773" s="84">
        <f>Masters!H777</f>
        <v>0</v>
      </c>
      <c r="G773" s="84">
        <f>Masters!I777</f>
        <v>0</v>
      </c>
      <c r="H773" s="84">
        <f>Masters!J777</f>
        <v>0</v>
      </c>
      <c r="I773" s="84">
        <f>Masters!K777</f>
        <v>0</v>
      </c>
      <c r="J773" s="84">
        <f>Masters!L777</f>
        <v>0</v>
      </c>
      <c r="K773" s="84">
        <f>Masters!M777</f>
        <v>0</v>
      </c>
      <c r="L773" s="84">
        <f>Masters!N777</f>
        <v>0</v>
      </c>
    </row>
    <row r="774" spans="1:12" ht="15.5" x14ac:dyDescent="0.45">
      <c r="A774" s="84">
        <f>Masters!C778</f>
        <v>73100</v>
      </c>
      <c r="B774" s="85" t="str">
        <f>Masters!D778</f>
        <v>Concrete Finishers</v>
      </c>
      <c r="C774" s="84" t="str">
        <f>Masters!F778</f>
        <v>Concrete finishers</v>
      </c>
      <c r="D774" s="85" t="str">
        <f>Masters!E778</f>
        <v>OMi</v>
      </c>
      <c r="E774" s="84">
        <f>Masters!G778</f>
        <v>0</v>
      </c>
      <c r="F774" s="84">
        <f>Masters!H778</f>
        <v>0</v>
      </c>
      <c r="G774" s="84">
        <f>Masters!I778</f>
        <v>0</v>
      </c>
      <c r="H774" s="84">
        <f>Masters!J778</f>
        <v>0</v>
      </c>
      <c r="I774" s="84">
        <f>Masters!K778</f>
        <v>0</v>
      </c>
      <c r="J774" s="84">
        <f>Masters!L778</f>
        <v>0</v>
      </c>
      <c r="K774" s="84">
        <f>Masters!M778</f>
        <v>0</v>
      </c>
      <c r="L774" s="84">
        <f>Masters!N778</f>
        <v>0</v>
      </c>
    </row>
    <row r="775" spans="1:12" ht="15.5" x14ac:dyDescent="0.45">
      <c r="A775" s="84">
        <f>Masters!C779</f>
        <v>94103</v>
      </c>
      <c r="B775" s="85" t="str">
        <f>Masters!D779</f>
        <v>Concrete Products Forming and Finishing Workers</v>
      </c>
      <c r="C775" s="84" t="str">
        <f>Masters!F779</f>
        <v>Concrete, clay and stone forming operators</v>
      </c>
      <c r="D775" s="85" t="str">
        <f>Masters!E779</f>
        <v>OMi</v>
      </c>
      <c r="E775" s="84">
        <f>Masters!G779</f>
        <v>0</v>
      </c>
      <c r="F775" s="84">
        <f>Masters!H779</f>
        <v>0</v>
      </c>
      <c r="G775" s="84">
        <f>Masters!I779</f>
        <v>0</v>
      </c>
      <c r="H775" s="84">
        <f>Masters!J779</f>
        <v>0</v>
      </c>
      <c r="I775" s="84">
        <f>Masters!K779</f>
        <v>0</v>
      </c>
      <c r="J775" s="84">
        <f>Masters!L779</f>
        <v>0</v>
      </c>
      <c r="K775" s="84">
        <f>Masters!M779</f>
        <v>0</v>
      </c>
      <c r="L775" s="84">
        <f>Masters!N779</f>
        <v>0</v>
      </c>
    </row>
    <row r="776" spans="1:12" ht="15.5" x14ac:dyDescent="0.45">
      <c r="A776" s="84">
        <f>Masters!C780</f>
        <v>94103</v>
      </c>
      <c r="B776" s="85" t="str">
        <f>Masters!D780</f>
        <v>Concrete Products Machine Operators</v>
      </c>
      <c r="C776" s="84" t="str">
        <f>Masters!F780</f>
        <v>Concrete, clay and stone forming operators</v>
      </c>
      <c r="D776" s="85" t="str">
        <f>Masters!E780</f>
        <v>OMi</v>
      </c>
      <c r="E776" s="84">
        <f>Masters!G780</f>
        <v>0</v>
      </c>
      <c r="F776" s="84">
        <f>Masters!H780</f>
        <v>0</v>
      </c>
      <c r="G776" s="84">
        <f>Masters!I780</f>
        <v>0</v>
      </c>
      <c r="H776" s="84">
        <f>Masters!J780</f>
        <v>0</v>
      </c>
      <c r="I776" s="84">
        <f>Masters!K780</f>
        <v>0</v>
      </c>
      <c r="J776" s="84">
        <f>Masters!L780</f>
        <v>0</v>
      </c>
      <c r="K776" s="84">
        <f>Masters!M780</f>
        <v>0</v>
      </c>
      <c r="L776" s="84">
        <f>Masters!N780</f>
        <v>0</v>
      </c>
    </row>
    <row r="777" spans="1:12" ht="15.5" x14ac:dyDescent="0.45">
      <c r="A777" s="84">
        <f>Masters!C781</f>
        <v>53100</v>
      </c>
      <c r="B777" s="85" t="str">
        <f>Masters!D781</f>
        <v>Conservation and Restoration Technicians</v>
      </c>
      <c r="C777" s="84" t="str">
        <f>Masters!F781</f>
        <v>Registrars, restorers, interpreters and other occupations related to museum and art galleries</v>
      </c>
      <c r="D777" s="85" t="str">
        <f>Masters!E781</f>
        <v>OMi</v>
      </c>
      <c r="E777" s="84">
        <f>Masters!G781</f>
        <v>0</v>
      </c>
      <c r="F777" s="84">
        <f>Masters!H781</f>
        <v>0</v>
      </c>
      <c r="G777" s="84">
        <f>Masters!I781</f>
        <v>0</v>
      </c>
      <c r="H777" s="84">
        <f>Masters!J781</f>
        <v>0</v>
      </c>
      <c r="I777" s="84">
        <f>Masters!K781</f>
        <v>0</v>
      </c>
      <c r="J777" s="84">
        <f>Masters!L781</f>
        <v>0</v>
      </c>
      <c r="K777" s="84">
        <f>Masters!M781</f>
        <v>0</v>
      </c>
      <c r="L777" s="84">
        <f>Masters!N781</f>
        <v>0</v>
      </c>
    </row>
    <row r="778" spans="1:12" ht="15.5" x14ac:dyDescent="0.45">
      <c r="A778" s="84">
        <f>Masters!C782</f>
        <v>72500</v>
      </c>
      <c r="B778" s="85" t="str">
        <f>Masters!D782</f>
        <v>Crane Operators</v>
      </c>
      <c r="C778" s="84" t="str">
        <f>Masters!F782</f>
        <v>Crane operators</v>
      </c>
      <c r="D778" s="85" t="str">
        <f>Masters!E782</f>
        <v>OMi</v>
      </c>
      <c r="E778" s="84">
        <f>Masters!G782</f>
        <v>0</v>
      </c>
      <c r="F778" s="84">
        <f>Masters!H782</f>
        <v>0</v>
      </c>
      <c r="G778" s="84">
        <f>Masters!I782</f>
        <v>0</v>
      </c>
      <c r="H778" s="84">
        <f>Masters!J782</f>
        <v>0</v>
      </c>
      <c r="I778" s="84">
        <f>Masters!K782</f>
        <v>0</v>
      </c>
      <c r="J778" s="84">
        <f>Masters!L782</f>
        <v>0</v>
      </c>
      <c r="K778" s="84">
        <f>Masters!M782</f>
        <v>0</v>
      </c>
      <c r="L778" s="84">
        <f>Masters!N782</f>
        <v>0</v>
      </c>
    </row>
    <row r="779" spans="1:12" ht="15.5" x14ac:dyDescent="0.45">
      <c r="A779" s="84">
        <f>Masters!C783</f>
        <v>14111</v>
      </c>
      <c r="B779" s="85" t="str">
        <f>Masters!D783</f>
        <v>Data Entry Clerks</v>
      </c>
      <c r="C779" s="84" t="str">
        <f>Masters!F783</f>
        <v>Data entry clerks</v>
      </c>
      <c r="D779" s="85" t="str">
        <f>Masters!E783</f>
        <v>OMi</v>
      </c>
      <c r="E779" s="84">
        <f>Masters!G783</f>
        <v>0</v>
      </c>
      <c r="F779" s="84">
        <f>Masters!H783</f>
        <v>0</v>
      </c>
      <c r="G779" s="84">
        <f>Masters!I783</f>
        <v>0</v>
      </c>
      <c r="H779" s="84">
        <f>Masters!J783</f>
        <v>0</v>
      </c>
      <c r="I779" s="84">
        <f>Masters!K783</f>
        <v>0</v>
      </c>
      <c r="J779" s="84">
        <f>Masters!L783</f>
        <v>0</v>
      </c>
      <c r="K779" s="84">
        <f>Masters!M783</f>
        <v>0</v>
      </c>
      <c r="L779" s="84">
        <f>Masters!N783</f>
        <v>0</v>
      </c>
    </row>
    <row r="780" spans="1:12" ht="15.5" x14ac:dyDescent="0.45">
      <c r="A780" s="84">
        <f>Masters!C784</f>
        <v>74201</v>
      </c>
      <c r="B780" s="85" t="str">
        <f>Masters!D784</f>
        <v>Deck Crew, Water Transport</v>
      </c>
      <c r="C780" s="84" t="str">
        <f>Masters!F784</f>
        <v>Water transport deck and engine room crew</v>
      </c>
      <c r="D780" s="85" t="str">
        <f>Masters!E784</f>
        <v>OMi</v>
      </c>
      <c r="E780" s="84">
        <f>Masters!G784</f>
        <v>0</v>
      </c>
      <c r="F780" s="84">
        <f>Masters!H784</f>
        <v>0</v>
      </c>
      <c r="G780" s="84">
        <f>Masters!I784</f>
        <v>0</v>
      </c>
      <c r="H780" s="84">
        <f>Masters!J784</f>
        <v>0</v>
      </c>
      <c r="I780" s="84">
        <f>Masters!K784</f>
        <v>0</v>
      </c>
      <c r="J780" s="84">
        <f>Masters!L784</f>
        <v>0</v>
      </c>
      <c r="K780" s="84">
        <f>Masters!M784</f>
        <v>0</v>
      </c>
      <c r="L780" s="84">
        <f>Masters!N784</f>
        <v>0</v>
      </c>
    </row>
    <row r="781" spans="1:12" ht="15.5" x14ac:dyDescent="0.45">
      <c r="A781" s="84">
        <f>Masters!C785</f>
        <v>33100</v>
      </c>
      <c r="B781" s="85" t="str">
        <f>Masters!D785</f>
        <v>Dental Laboratory Bench Workers</v>
      </c>
      <c r="C781" s="84" t="str">
        <f>Masters!F785</f>
        <v>Dental assistants and dental laboratory assistants</v>
      </c>
      <c r="D781" s="85" t="str">
        <f>Masters!E785</f>
        <v>OMi</v>
      </c>
      <c r="E781" s="84">
        <f>Masters!G785</f>
        <v>0</v>
      </c>
      <c r="F781" s="84">
        <f>Masters!H785</f>
        <v>0</v>
      </c>
      <c r="G781" s="84">
        <f>Masters!I785</f>
        <v>0</v>
      </c>
      <c r="H781" s="84">
        <f>Masters!J785</f>
        <v>0</v>
      </c>
      <c r="I781" s="84">
        <f>Masters!K785</f>
        <v>0</v>
      </c>
      <c r="J781" s="84">
        <f>Masters!L785</f>
        <v>0</v>
      </c>
      <c r="K781" s="84">
        <f>Masters!M785</f>
        <v>0</v>
      </c>
      <c r="L781" s="84">
        <f>Masters!N785</f>
        <v>0</v>
      </c>
    </row>
    <row r="782" spans="1:12" ht="15.5" x14ac:dyDescent="0.45">
      <c r="A782" s="84">
        <f>Masters!C786</f>
        <v>72999</v>
      </c>
      <c r="B782" s="85" t="str">
        <f>Masters!D786</f>
        <v>Die Setters</v>
      </c>
      <c r="C782" s="84" t="str">
        <f>Masters!F786</f>
        <v>Other technical trades and related occupations</v>
      </c>
      <c r="D782" s="85" t="str">
        <f>Masters!E786</f>
        <v>OMi</v>
      </c>
      <c r="E782" s="84">
        <f>Masters!G786</f>
        <v>0</v>
      </c>
      <c r="F782" s="84">
        <f>Masters!H786</f>
        <v>0</v>
      </c>
      <c r="G782" s="84">
        <f>Masters!I786</f>
        <v>0</v>
      </c>
      <c r="H782" s="84">
        <f>Masters!J786</f>
        <v>0</v>
      </c>
      <c r="I782" s="84">
        <f>Masters!K786</f>
        <v>0</v>
      </c>
      <c r="J782" s="84">
        <f>Masters!L786</f>
        <v>0</v>
      </c>
      <c r="K782" s="84">
        <f>Masters!M786</f>
        <v>0</v>
      </c>
      <c r="L782" s="84">
        <f>Masters!N786</f>
        <v>0</v>
      </c>
    </row>
    <row r="783" spans="1:12" ht="15.5" x14ac:dyDescent="0.45">
      <c r="A783" s="84">
        <f>Masters!C787</f>
        <v>73402</v>
      </c>
      <c r="B783" s="85" t="str">
        <f>Masters!D787</f>
        <v>Drillers - Surface Mining, Quarrying and Construction</v>
      </c>
      <c r="C783" s="84" t="str">
        <f>Masters!F787</f>
        <v>Drillers and blasters - surface mining, quarrying and construction</v>
      </c>
      <c r="D783" s="85" t="str">
        <f>Masters!E787</f>
        <v>OMi</v>
      </c>
      <c r="E783" s="84">
        <f>Masters!G787</f>
        <v>0</v>
      </c>
      <c r="F783" s="84">
        <f>Masters!H787</f>
        <v>0</v>
      </c>
      <c r="G783" s="84">
        <f>Masters!I787</f>
        <v>0</v>
      </c>
      <c r="H783" s="84">
        <f>Masters!J787</f>
        <v>0</v>
      </c>
      <c r="I783" s="84">
        <f>Masters!K787</f>
        <v>0</v>
      </c>
      <c r="J783" s="84">
        <f>Masters!L787</f>
        <v>0</v>
      </c>
      <c r="K783" s="84">
        <f>Masters!M787</f>
        <v>0</v>
      </c>
      <c r="L783" s="84">
        <f>Masters!N787</f>
        <v>0</v>
      </c>
    </row>
    <row r="784" spans="1:12" ht="15.5" x14ac:dyDescent="0.45">
      <c r="A784" s="84">
        <f>Masters!C788</f>
        <v>22310</v>
      </c>
      <c r="B784" s="85" t="str">
        <f>Masters!D788</f>
        <v>Electrical and Electronics Engineering Technicians</v>
      </c>
      <c r="C784" s="84" t="str">
        <f>Masters!F788</f>
        <v>Electrical and electronics engineering technologists and technicians</v>
      </c>
      <c r="D784" s="85" t="str">
        <f>Masters!E788</f>
        <v>OMi</v>
      </c>
      <c r="E784" s="84">
        <f>Masters!G788</f>
        <v>0</v>
      </c>
      <c r="F784" s="84">
        <f>Masters!H788</f>
        <v>0</v>
      </c>
      <c r="G784" s="84">
        <f>Masters!I788</f>
        <v>0</v>
      </c>
      <c r="H784" s="84">
        <f>Masters!J788</f>
        <v>0</v>
      </c>
      <c r="I784" s="84">
        <f>Masters!K788</f>
        <v>0</v>
      </c>
      <c r="J784" s="84">
        <f>Masters!L788</f>
        <v>0</v>
      </c>
      <c r="K784" s="84">
        <f>Masters!M788</f>
        <v>0</v>
      </c>
      <c r="L784" s="84">
        <f>Masters!N788</f>
        <v>0</v>
      </c>
    </row>
    <row r="785" spans="1:12" ht="15.5" x14ac:dyDescent="0.45">
      <c r="A785" s="84">
        <f>Masters!C789</f>
        <v>94203</v>
      </c>
      <c r="B785" s="85" t="str">
        <f>Masters!D789</f>
        <v>Electrical Fitters and Wirers, Industrial Electrical Motors and Transformers</v>
      </c>
      <c r="C785" s="84" t="str">
        <f>Masters!F789</f>
        <v>Assemblers, fabricators and inspectors, industrial electrical motors and transformers</v>
      </c>
      <c r="D785" s="85" t="str">
        <f>Masters!E789</f>
        <v>OMi</v>
      </c>
      <c r="E785" s="84">
        <f>Masters!G789</f>
        <v>0</v>
      </c>
      <c r="F785" s="84">
        <f>Masters!H789</f>
        <v>0</v>
      </c>
      <c r="G785" s="84">
        <f>Masters!I789</f>
        <v>0</v>
      </c>
      <c r="H785" s="84">
        <f>Masters!J789</f>
        <v>0</v>
      </c>
      <c r="I785" s="84">
        <f>Masters!K789</f>
        <v>0</v>
      </c>
      <c r="J785" s="84">
        <f>Masters!L789</f>
        <v>0</v>
      </c>
      <c r="K785" s="84">
        <f>Masters!M789</f>
        <v>0</v>
      </c>
      <c r="L785" s="84">
        <f>Masters!N789</f>
        <v>0</v>
      </c>
    </row>
    <row r="786" spans="1:12" ht="15.5" x14ac:dyDescent="0.45">
      <c r="A786" s="84">
        <f>Masters!C790</f>
        <v>32123</v>
      </c>
      <c r="B786" s="85" t="str">
        <f>Masters!D790</f>
        <v>Electroencephalographic (EEG) Technologists</v>
      </c>
      <c r="C786" s="84" t="str">
        <f>Masters!F790</f>
        <v>Cardiology technologists and electrophysiological diagnostic technologists</v>
      </c>
      <c r="D786" s="85" t="str">
        <f>Masters!E790</f>
        <v>OMi</v>
      </c>
      <c r="E786" s="84">
        <f>Masters!G790</f>
        <v>0</v>
      </c>
      <c r="F786" s="84">
        <f>Masters!H790</f>
        <v>0</v>
      </c>
      <c r="G786" s="84">
        <f>Masters!I790</f>
        <v>0</v>
      </c>
      <c r="H786" s="84">
        <f>Masters!J790</f>
        <v>0</v>
      </c>
      <c r="I786" s="84">
        <f>Masters!K790</f>
        <v>0</v>
      </c>
      <c r="J786" s="84">
        <f>Masters!L790</f>
        <v>0</v>
      </c>
      <c r="K786" s="84">
        <f>Masters!M790</f>
        <v>0</v>
      </c>
      <c r="L786" s="84">
        <f>Masters!N790</f>
        <v>0</v>
      </c>
    </row>
    <row r="787" spans="1:12" ht="15.5" x14ac:dyDescent="0.45">
      <c r="A787" s="84">
        <f>Masters!C791</f>
        <v>32123</v>
      </c>
      <c r="B787" s="85" t="str">
        <f>Masters!D791</f>
        <v>Electromyography (EMG) Technologists</v>
      </c>
      <c r="C787" s="84" t="str">
        <f>Masters!F791</f>
        <v>Cardiology technologists and electrophysiological diagnostic technologists</v>
      </c>
      <c r="D787" s="85" t="str">
        <f>Masters!E791</f>
        <v>OMi</v>
      </c>
      <c r="E787" s="84">
        <f>Masters!G791</f>
        <v>0</v>
      </c>
      <c r="F787" s="84">
        <f>Masters!H791</f>
        <v>0</v>
      </c>
      <c r="G787" s="84">
        <f>Masters!I791</f>
        <v>0</v>
      </c>
      <c r="H787" s="84">
        <f>Masters!J791</f>
        <v>0</v>
      </c>
      <c r="I787" s="84">
        <f>Masters!K791</f>
        <v>0</v>
      </c>
      <c r="J787" s="84">
        <f>Masters!L791</f>
        <v>0</v>
      </c>
      <c r="K787" s="84">
        <f>Masters!M791</f>
        <v>0</v>
      </c>
      <c r="L787" s="84">
        <f>Masters!N791</f>
        <v>0</v>
      </c>
    </row>
    <row r="788" spans="1:12" ht="15.5" x14ac:dyDescent="0.45">
      <c r="A788" s="84">
        <f>Masters!C792</f>
        <v>94201</v>
      </c>
      <c r="B788" s="85" t="str">
        <f>Masters!D792</f>
        <v>Electronics Assemblers</v>
      </c>
      <c r="C788" s="84" t="str">
        <f>Masters!F792</f>
        <v>Electronics assemblers, fabricators, inspectors and testers</v>
      </c>
      <c r="D788" s="85" t="str">
        <f>Masters!E792</f>
        <v>OMi</v>
      </c>
      <c r="E788" s="84">
        <f>Masters!G792</f>
        <v>0</v>
      </c>
      <c r="F788" s="84">
        <f>Masters!H792</f>
        <v>0</v>
      </c>
      <c r="G788" s="84">
        <f>Masters!I792</f>
        <v>0</v>
      </c>
      <c r="H788" s="84">
        <f>Masters!J792</f>
        <v>0</v>
      </c>
      <c r="I788" s="84">
        <f>Masters!K792</f>
        <v>0</v>
      </c>
      <c r="J788" s="84">
        <f>Masters!L792</f>
        <v>0</v>
      </c>
      <c r="K788" s="84">
        <f>Masters!M792</f>
        <v>0</v>
      </c>
      <c r="L788" s="84">
        <f>Masters!N792</f>
        <v>0</v>
      </c>
    </row>
    <row r="789" spans="1:12" ht="15.5" x14ac:dyDescent="0.45">
      <c r="A789" s="84">
        <f>Masters!C793</f>
        <v>94201</v>
      </c>
      <c r="B789" s="85" t="str">
        <f>Masters!D793</f>
        <v>Electronics Fabricators</v>
      </c>
      <c r="C789" s="84" t="str">
        <f>Masters!F793</f>
        <v>Electronics assemblers, fabricators, inspectors and testers</v>
      </c>
      <c r="D789" s="85" t="str">
        <f>Masters!E793</f>
        <v>OMi</v>
      </c>
      <c r="E789" s="84">
        <f>Masters!G793</f>
        <v>0</v>
      </c>
      <c r="F789" s="84">
        <f>Masters!H793</f>
        <v>0</v>
      </c>
      <c r="G789" s="84">
        <f>Masters!I793</f>
        <v>0</v>
      </c>
      <c r="H789" s="84">
        <f>Masters!J793</f>
        <v>0</v>
      </c>
      <c r="I789" s="84">
        <f>Masters!K793</f>
        <v>0</v>
      </c>
      <c r="J789" s="84">
        <f>Masters!L793</f>
        <v>0</v>
      </c>
      <c r="K789" s="84">
        <f>Masters!M793</f>
        <v>0</v>
      </c>
      <c r="L789" s="84">
        <f>Masters!N793</f>
        <v>0</v>
      </c>
    </row>
    <row r="790" spans="1:12" ht="15.5" x14ac:dyDescent="0.45">
      <c r="A790" s="84">
        <f>Masters!C794</f>
        <v>94111</v>
      </c>
      <c r="B790" s="85" t="str">
        <f>Masters!D794</f>
        <v>Extruding Process Operators - Plastics Processing</v>
      </c>
      <c r="C790" s="84" t="str">
        <f>Masters!F794</f>
        <v>Plastics processing machine operators</v>
      </c>
      <c r="D790" s="85" t="str">
        <f>Masters!E794</f>
        <v>OMi</v>
      </c>
      <c r="E790" s="84">
        <f>Masters!G794</f>
        <v>0</v>
      </c>
      <c r="F790" s="84">
        <f>Masters!H794</f>
        <v>0</v>
      </c>
      <c r="G790" s="84">
        <f>Masters!I794</f>
        <v>0</v>
      </c>
      <c r="H790" s="84">
        <f>Masters!J794</f>
        <v>0</v>
      </c>
      <c r="I790" s="84">
        <f>Masters!K794</f>
        <v>0</v>
      </c>
      <c r="J790" s="84">
        <f>Masters!L794</f>
        <v>0</v>
      </c>
      <c r="K790" s="84">
        <f>Masters!M794</f>
        <v>0</v>
      </c>
      <c r="L790" s="84">
        <f>Masters!N794</f>
        <v>0</v>
      </c>
    </row>
    <row r="791" spans="1:12" ht="15.5" x14ac:dyDescent="0.45">
      <c r="A791" s="84">
        <f>Masters!C795</f>
        <v>94142</v>
      </c>
      <c r="B791" s="85" t="str">
        <f>Masters!D795</f>
        <v>Fish Plant Machine Operators</v>
      </c>
      <c r="C791" s="84" t="str">
        <f>Masters!F795</f>
        <v>Fish and seafood plant workers</v>
      </c>
      <c r="D791" s="85" t="str">
        <f>Masters!E795</f>
        <v>OMi</v>
      </c>
      <c r="E791" s="84">
        <f>Masters!G795</f>
        <v>0</v>
      </c>
      <c r="F791" s="84">
        <f>Masters!H795</f>
        <v>0</v>
      </c>
      <c r="G791" s="84">
        <f>Masters!I795</f>
        <v>0</v>
      </c>
      <c r="H791" s="84">
        <f>Masters!J795</f>
        <v>0</v>
      </c>
      <c r="I791" s="84">
        <f>Masters!K795</f>
        <v>0</v>
      </c>
      <c r="J791" s="84">
        <f>Masters!L795</f>
        <v>0</v>
      </c>
      <c r="K791" s="84">
        <f>Masters!M795</f>
        <v>0</v>
      </c>
      <c r="L791" s="84">
        <f>Masters!N795</f>
        <v>0</v>
      </c>
    </row>
    <row r="792" spans="1:12" ht="15.5" x14ac:dyDescent="0.45">
      <c r="A792" s="84">
        <f>Masters!C796</f>
        <v>94101</v>
      </c>
      <c r="B792" s="85" t="str">
        <f>Masters!D796</f>
        <v>Foundry Furnace Operators</v>
      </c>
      <c r="C792" s="84" t="str">
        <f>Masters!F796</f>
        <v>Foundry workers</v>
      </c>
      <c r="D792" s="85" t="str">
        <f>Masters!E796</f>
        <v>OMi</v>
      </c>
      <c r="E792" s="84">
        <f>Masters!G796</f>
        <v>0</v>
      </c>
      <c r="F792" s="84">
        <f>Masters!H796</f>
        <v>0</v>
      </c>
      <c r="G792" s="84">
        <f>Masters!I796</f>
        <v>0</v>
      </c>
      <c r="H792" s="84">
        <f>Masters!J796</f>
        <v>0</v>
      </c>
      <c r="I792" s="84">
        <f>Masters!K796</f>
        <v>0</v>
      </c>
      <c r="J792" s="84">
        <f>Masters!L796</f>
        <v>0</v>
      </c>
      <c r="K792" s="84">
        <f>Masters!M796</f>
        <v>0</v>
      </c>
      <c r="L792" s="84">
        <f>Masters!N796</f>
        <v>0</v>
      </c>
    </row>
    <row r="793" spans="1:12" ht="15.5" x14ac:dyDescent="0.45">
      <c r="A793" s="84">
        <f>Masters!C797</f>
        <v>94210</v>
      </c>
      <c r="B793" s="85" t="str">
        <f>Masters!D797</f>
        <v>Furniture and Fixture Assemblers</v>
      </c>
      <c r="C793" s="84" t="str">
        <f>Masters!F797</f>
        <v>Furniture and fixture assemblers, finishers, refinishers and inspectors</v>
      </c>
      <c r="D793" s="85" t="str">
        <f>Masters!E797</f>
        <v>OMi</v>
      </c>
      <c r="E793" s="84">
        <f>Masters!G797</f>
        <v>0</v>
      </c>
      <c r="F793" s="84">
        <f>Masters!H797</f>
        <v>0</v>
      </c>
      <c r="G793" s="84">
        <f>Masters!I797</f>
        <v>0</v>
      </c>
      <c r="H793" s="84">
        <f>Masters!J797</f>
        <v>0</v>
      </c>
      <c r="I793" s="84">
        <f>Masters!K797</f>
        <v>0</v>
      </c>
      <c r="J793" s="84">
        <f>Masters!L797</f>
        <v>0</v>
      </c>
      <c r="K793" s="84">
        <f>Masters!M797</f>
        <v>0</v>
      </c>
      <c r="L793" s="84">
        <f>Masters!N797</f>
        <v>0</v>
      </c>
    </row>
    <row r="794" spans="1:12" ht="15.5" x14ac:dyDescent="0.45">
      <c r="A794" s="84">
        <f>Masters!C798</f>
        <v>52119</v>
      </c>
      <c r="B794" s="85" t="str">
        <f>Masters!D798</f>
        <v>Gaffers and Lighting Technicians</v>
      </c>
      <c r="C794" s="84" t="str">
        <f>Masters!F798</f>
        <v>Other technical and coordinating occupations in motion pictures, broadcasting and the performing arts</v>
      </c>
      <c r="D794" s="85" t="str">
        <f>Masters!E798</f>
        <v>OMi</v>
      </c>
      <c r="E794" s="84">
        <f>Masters!G798</f>
        <v>0</v>
      </c>
      <c r="F794" s="84">
        <f>Masters!H798</f>
        <v>0</v>
      </c>
      <c r="G794" s="84">
        <f>Masters!I798</f>
        <v>0</v>
      </c>
      <c r="H794" s="84">
        <f>Masters!J798</f>
        <v>0</v>
      </c>
      <c r="I794" s="84">
        <f>Masters!K798</f>
        <v>0</v>
      </c>
      <c r="J794" s="84">
        <f>Masters!L798</f>
        <v>0</v>
      </c>
      <c r="K794" s="84">
        <f>Masters!M798</f>
        <v>0</v>
      </c>
      <c r="L794" s="84">
        <f>Masters!N798</f>
        <v>0</v>
      </c>
    </row>
    <row r="795" spans="1:12" ht="15.5" x14ac:dyDescent="0.45">
      <c r="A795" s="84">
        <f>Masters!C799</f>
        <v>72302</v>
      </c>
      <c r="B795" s="85" t="str">
        <f>Masters!D799</f>
        <v>Gas Fitters</v>
      </c>
      <c r="C795" s="84" t="str">
        <f>Masters!F799</f>
        <v>Gas fitters</v>
      </c>
      <c r="D795" s="85" t="str">
        <f>Masters!E799</f>
        <v>OMi</v>
      </c>
      <c r="E795" s="84">
        <f>Masters!G799</f>
        <v>0</v>
      </c>
      <c r="F795" s="84">
        <f>Masters!H799</f>
        <v>0</v>
      </c>
      <c r="G795" s="84">
        <f>Masters!I799</f>
        <v>0</v>
      </c>
      <c r="H795" s="84">
        <f>Masters!J799</f>
        <v>0</v>
      </c>
      <c r="I795" s="84">
        <f>Masters!K799</f>
        <v>0</v>
      </c>
      <c r="J795" s="84">
        <f>Masters!L799</f>
        <v>0</v>
      </c>
      <c r="K795" s="84">
        <f>Masters!M799</f>
        <v>0</v>
      </c>
      <c r="L795" s="84">
        <f>Masters!N799</f>
        <v>0</v>
      </c>
    </row>
    <row r="796" spans="1:12" ht="15.5" x14ac:dyDescent="0.45">
      <c r="A796" s="84">
        <f>Masters!C800</f>
        <v>14100</v>
      </c>
      <c r="B796" s="85" t="str">
        <f>Masters!D800</f>
        <v>General Office Clerks</v>
      </c>
      <c r="C796" s="84" t="str">
        <f>Masters!F800</f>
        <v>General office support workers</v>
      </c>
      <c r="D796" s="85" t="str">
        <f>Masters!E800</f>
        <v>OMi</v>
      </c>
      <c r="E796" s="84">
        <f>Masters!G800</f>
        <v>0</v>
      </c>
      <c r="F796" s="84">
        <f>Masters!H800</f>
        <v>0</v>
      </c>
      <c r="G796" s="84">
        <f>Masters!I800</f>
        <v>0</v>
      </c>
      <c r="H796" s="84">
        <f>Masters!J800</f>
        <v>0</v>
      </c>
      <c r="I796" s="84">
        <f>Masters!K800</f>
        <v>0</v>
      </c>
      <c r="J796" s="84">
        <f>Masters!L800</f>
        <v>0</v>
      </c>
      <c r="K796" s="84">
        <f>Masters!M800</f>
        <v>0</v>
      </c>
      <c r="L796" s="84">
        <f>Masters!N800</f>
        <v>0</v>
      </c>
    </row>
    <row r="797" spans="1:12" ht="15.5" x14ac:dyDescent="0.45">
      <c r="A797" s="84">
        <f>Masters!C801</f>
        <v>22101</v>
      </c>
      <c r="B797" s="85" t="str">
        <f>Masters!D801</f>
        <v>Geological and Mineral Technicians</v>
      </c>
      <c r="C797" s="84" t="str">
        <f>Masters!F801</f>
        <v>Geological and mineral technologists and technicians</v>
      </c>
      <c r="D797" s="85" t="str">
        <f>Masters!E801</f>
        <v>OMi</v>
      </c>
      <c r="E797" s="84">
        <f>Masters!G801</f>
        <v>0</v>
      </c>
      <c r="F797" s="84">
        <f>Masters!H801</f>
        <v>0</v>
      </c>
      <c r="G797" s="84">
        <f>Masters!I801</f>
        <v>0</v>
      </c>
      <c r="H797" s="84">
        <f>Masters!J801</f>
        <v>0</v>
      </c>
      <c r="I797" s="84">
        <f>Masters!K801</f>
        <v>0</v>
      </c>
      <c r="J797" s="84">
        <f>Masters!L801</f>
        <v>0</v>
      </c>
      <c r="K797" s="84">
        <f>Masters!M801</f>
        <v>0</v>
      </c>
      <c r="L797" s="84">
        <f>Masters!N801</f>
        <v>0</v>
      </c>
    </row>
    <row r="798" spans="1:12" ht="15.5" x14ac:dyDescent="0.45">
      <c r="A798" s="84">
        <f>Masters!C802</f>
        <v>94102</v>
      </c>
      <c r="B798" s="85" t="str">
        <f>Masters!D802</f>
        <v>Glass Cutters</v>
      </c>
      <c r="C798" s="84" t="str">
        <f>Masters!F802</f>
        <v>Glass forming and finishing machine operators and glass cutters</v>
      </c>
      <c r="D798" s="85" t="str">
        <f>Masters!E802</f>
        <v>OMi</v>
      </c>
      <c r="E798" s="84">
        <f>Masters!G802</f>
        <v>0</v>
      </c>
      <c r="F798" s="84">
        <f>Masters!H802</f>
        <v>0</v>
      </c>
      <c r="G798" s="84">
        <f>Masters!I802</f>
        <v>0</v>
      </c>
      <c r="H798" s="84">
        <f>Masters!J802</f>
        <v>0</v>
      </c>
      <c r="I798" s="84">
        <f>Masters!K802</f>
        <v>0</v>
      </c>
      <c r="J798" s="84">
        <f>Masters!L802</f>
        <v>0</v>
      </c>
      <c r="K798" s="84">
        <f>Masters!M802</f>
        <v>0</v>
      </c>
      <c r="L798" s="84">
        <f>Masters!N802</f>
        <v>0</v>
      </c>
    </row>
    <row r="799" spans="1:12" ht="15.5" x14ac:dyDescent="0.45">
      <c r="A799" s="84">
        <f>Masters!C803</f>
        <v>94102</v>
      </c>
      <c r="B799" s="85" t="str">
        <f>Masters!D803</f>
        <v>Glass Finishing Machine Operators</v>
      </c>
      <c r="C799" s="84" t="str">
        <f>Masters!F803</f>
        <v>Glass forming and finishing machine operators and glass cutters</v>
      </c>
      <c r="D799" s="85" t="str">
        <f>Masters!E803</f>
        <v>OMi</v>
      </c>
      <c r="E799" s="84">
        <f>Masters!G803</f>
        <v>0</v>
      </c>
      <c r="F799" s="84">
        <f>Masters!H803</f>
        <v>0</v>
      </c>
      <c r="G799" s="84">
        <f>Masters!I803</f>
        <v>0</v>
      </c>
      <c r="H799" s="84">
        <f>Masters!J803</f>
        <v>0</v>
      </c>
      <c r="I799" s="84">
        <f>Masters!K803</f>
        <v>0</v>
      </c>
      <c r="J799" s="84">
        <f>Masters!L803</f>
        <v>0</v>
      </c>
      <c r="K799" s="84">
        <f>Masters!M803</f>
        <v>0</v>
      </c>
      <c r="L799" s="84">
        <f>Masters!N803</f>
        <v>0</v>
      </c>
    </row>
    <row r="800" spans="1:12" ht="15.5" x14ac:dyDescent="0.45">
      <c r="A800" s="84">
        <f>Masters!C804</f>
        <v>94102</v>
      </c>
      <c r="B800" s="85" t="str">
        <f>Masters!D804</f>
        <v>Glass Forming Machine Operators</v>
      </c>
      <c r="C800" s="84" t="str">
        <f>Masters!F804</f>
        <v>Glass forming and finishing machine operators and glass cutters</v>
      </c>
      <c r="D800" s="85" t="str">
        <f>Masters!E804</f>
        <v>OMi</v>
      </c>
      <c r="E800" s="84">
        <f>Masters!G804</f>
        <v>0</v>
      </c>
      <c r="F800" s="84">
        <f>Masters!H804</f>
        <v>0</v>
      </c>
      <c r="G800" s="84">
        <f>Masters!I804</f>
        <v>0</v>
      </c>
      <c r="H800" s="84">
        <f>Masters!J804</f>
        <v>0</v>
      </c>
      <c r="I800" s="84">
        <f>Masters!K804</f>
        <v>0</v>
      </c>
      <c r="J800" s="84">
        <f>Masters!L804</f>
        <v>0</v>
      </c>
      <c r="K800" s="84">
        <f>Masters!M804</f>
        <v>0</v>
      </c>
      <c r="L800" s="84">
        <f>Masters!N804</f>
        <v>0</v>
      </c>
    </row>
    <row r="801" spans="1:12" ht="15.5" x14ac:dyDescent="0.45">
      <c r="A801" s="84">
        <f>Masters!C805</f>
        <v>94102</v>
      </c>
      <c r="B801" s="85" t="str">
        <f>Masters!D805</f>
        <v>Glass Process Control Operators</v>
      </c>
      <c r="C801" s="84" t="str">
        <f>Masters!F805</f>
        <v>Glass forming and finishing machine operators and glass cutters</v>
      </c>
      <c r="D801" s="85" t="str">
        <f>Masters!E805</f>
        <v>OMi</v>
      </c>
      <c r="E801" s="84">
        <f>Masters!G805</f>
        <v>0</v>
      </c>
      <c r="F801" s="84">
        <f>Masters!H805</f>
        <v>0</v>
      </c>
      <c r="G801" s="84">
        <f>Masters!I805</f>
        <v>0</v>
      </c>
      <c r="H801" s="84">
        <f>Masters!J805</f>
        <v>0</v>
      </c>
      <c r="I801" s="84">
        <f>Masters!K805</f>
        <v>0</v>
      </c>
      <c r="J801" s="84">
        <f>Masters!L805</f>
        <v>0</v>
      </c>
      <c r="K801" s="84">
        <f>Masters!M805</f>
        <v>0</v>
      </c>
      <c r="L801" s="84">
        <f>Masters!N805</f>
        <v>0</v>
      </c>
    </row>
    <row r="802" spans="1:12" ht="15.5" x14ac:dyDescent="0.45">
      <c r="A802" s="84">
        <f>Masters!C806</f>
        <v>52119</v>
      </c>
      <c r="B802" s="85" t="str">
        <f>Masters!D806</f>
        <v>Grips and Riggers</v>
      </c>
      <c r="C802" s="84" t="str">
        <f>Masters!F806</f>
        <v>Other technical and coordinating occupations in motion pictures, broadcasting and the performing arts</v>
      </c>
      <c r="D802" s="85" t="str">
        <f>Masters!E806</f>
        <v>OMi</v>
      </c>
      <c r="E802" s="84">
        <f>Masters!G806</f>
        <v>0</v>
      </c>
      <c r="F802" s="84">
        <f>Masters!H806</f>
        <v>0</v>
      </c>
      <c r="G802" s="84">
        <f>Masters!I806</f>
        <v>0</v>
      </c>
      <c r="H802" s="84">
        <f>Masters!J806</f>
        <v>0</v>
      </c>
      <c r="I802" s="84">
        <f>Masters!K806</f>
        <v>0</v>
      </c>
      <c r="J802" s="84">
        <f>Masters!L806</f>
        <v>0</v>
      </c>
      <c r="K802" s="84">
        <f>Masters!M806</f>
        <v>0</v>
      </c>
      <c r="L802" s="84">
        <f>Masters!N806</f>
        <v>0</v>
      </c>
    </row>
    <row r="803" spans="1:12" ht="15.5" x14ac:dyDescent="0.45">
      <c r="A803" s="84">
        <f>Masters!C807</f>
        <v>73400</v>
      </c>
      <c r="B803" s="85" t="str">
        <f>Masters!D807</f>
        <v>Heavy Equipment Operators (Except Crane)</v>
      </c>
      <c r="C803" s="84" t="str">
        <f>Masters!F807</f>
        <v>Heavy equipment operators</v>
      </c>
      <c r="D803" s="85" t="str">
        <f>Masters!E807</f>
        <v>OMi</v>
      </c>
      <c r="E803" s="84">
        <f>Masters!G807</f>
        <v>0</v>
      </c>
      <c r="F803" s="84">
        <f>Masters!H807</f>
        <v>0</v>
      </c>
      <c r="G803" s="84">
        <f>Masters!I807</f>
        <v>0</v>
      </c>
      <c r="H803" s="84">
        <f>Masters!J807</f>
        <v>0</v>
      </c>
      <c r="I803" s="84">
        <f>Masters!K807</f>
        <v>0</v>
      </c>
      <c r="J803" s="84">
        <f>Masters!L807</f>
        <v>0</v>
      </c>
      <c r="K803" s="84">
        <f>Masters!M807</f>
        <v>0</v>
      </c>
      <c r="L803" s="84">
        <f>Masters!N807</f>
        <v>0</v>
      </c>
    </row>
    <row r="804" spans="1:12" ht="15.5" x14ac:dyDescent="0.45">
      <c r="A804" s="84">
        <f>Masters!C808</f>
        <v>85104</v>
      </c>
      <c r="B804" s="85" t="str">
        <f>Masters!D808</f>
        <v>Hunters</v>
      </c>
      <c r="C804" s="84" t="str">
        <f>Masters!F808</f>
        <v>Trappers and hunters</v>
      </c>
      <c r="D804" s="85" t="str">
        <f>Masters!E808</f>
        <v>OMi</v>
      </c>
      <c r="E804" s="84">
        <f>Masters!G808</f>
        <v>0</v>
      </c>
      <c r="F804" s="84">
        <f>Masters!H808</f>
        <v>0</v>
      </c>
      <c r="G804" s="84">
        <f>Masters!I808</f>
        <v>0</v>
      </c>
      <c r="H804" s="84">
        <f>Masters!J808</f>
        <v>0</v>
      </c>
      <c r="I804" s="84">
        <f>Masters!K808</f>
        <v>0</v>
      </c>
      <c r="J804" s="84">
        <f>Masters!L808</f>
        <v>0</v>
      </c>
      <c r="K804" s="84">
        <f>Masters!M808</f>
        <v>0</v>
      </c>
      <c r="L804" s="84">
        <f>Masters!N808</f>
        <v>0</v>
      </c>
    </row>
    <row r="805" spans="1:12" ht="15.5" x14ac:dyDescent="0.45">
      <c r="A805" s="84">
        <f>Masters!C809</f>
        <v>22302</v>
      </c>
      <c r="B805" s="85" t="str">
        <f>Masters!D809</f>
        <v>Industrial Engineering and Manufacturing Technicians</v>
      </c>
      <c r="C805" s="84" t="str">
        <f>Masters!F809</f>
        <v>Industrial engineering and manufacturing technologists and technicians</v>
      </c>
      <c r="D805" s="85" t="str">
        <f>Masters!E809</f>
        <v>OMi</v>
      </c>
      <c r="E805" s="84">
        <f>Masters!G809</f>
        <v>0</v>
      </c>
      <c r="F805" s="84">
        <f>Masters!H809</f>
        <v>0</v>
      </c>
      <c r="G805" s="84">
        <f>Masters!I809</f>
        <v>0</v>
      </c>
      <c r="H805" s="84">
        <f>Masters!J809</f>
        <v>0</v>
      </c>
      <c r="I805" s="84">
        <f>Masters!K809</f>
        <v>0</v>
      </c>
      <c r="J805" s="84">
        <f>Masters!L809</f>
        <v>0</v>
      </c>
      <c r="K805" s="84">
        <f>Masters!M809</f>
        <v>0</v>
      </c>
      <c r="L805" s="84">
        <f>Masters!N809</f>
        <v>0</v>
      </c>
    </row>
    <row r="806" spans="1:12" ht="15.5" x14ac:dyDescent="0.45">
      <c r="A806" s="84">
        <f>Masters!C810</f>
        <v>22213</v>
      </c>
      <c r="B806" s="85" t="str">
        <f>Masters!D810</f>
        <v>Land Survey Technicians</v>
      </c>
      <c r="C806" s="84" t="str">
        <f>Masters!F810</f>
        <v>Land survey technologists and technicians</v>
      </c>
      <c r="D806" s="85" t="str">
        <f>Masters!E810</f>
        <v>OMi</v>
      </c>
      <c r="E806" s="84">
        <f>Masters!G810</f>
        <v>0</v>
      </c>
      <c r="F806" s="84">
        <f>Masters!H810</f>
        <v>0</v>
      </c>
      <c r="G806" s="84">
        <f>Masters!I810</f>
        <v>0</v>
      </c>
      <c r="H806" s="84">
        <f>Masters!J810</f>
        <v>0</v>
      </c>
      <c r="I806" s="84">
        <f>Masters!K810</f>
        <v>0</v>
      </c>
      <c r="J806" s="84">
        <f>Masters!L810</f>
        <v>0</v>
      </c>
      <c r="K806" s="84">
        <f>Masters!M810</f>
        <v>0</v>
      </c>
      <c r="L806" s="84">
        <f>Masters!N810</f>
        <v>0</v>
      </c>
    </row>
    <row r="807" spans="1:12" ht="15.5" x14ac:dyDescent="0.45">
      <c r="A807" s="84">
        <f>Masters!C811</f>
        <v>95105</v>
      </c>
      <c r="B807" s="85" t="str">
        <f>Masters!D811</f>
        <v>Leather Cutters</v>
      </c>
      <c r="C807" s="84" t="str">
        <f>Masters!F811</f>
        <v>Labourers in textile processing and cutting</v>
      </c>
      <c r="D807" s="85" t="str">
        <f>Masters!E811</f>
        <v>OMi</v>
      </c>
      <c r="E807" s="84">
        <f>Masters!G811</f>
        <v>0</v>
      </c>
      <c r="F807" s="84">
        <f>Masters!H811</f>
        <v>0</v>
      </c>
      <c r="G807" s="84">
        <f>Masters!I811</f>
        <v>0</v>
      </c>
      <c r="H807" s="84">
        <f>Masters!J811</f>
        <v>0</v>
      </c>
      <c r="I807" s="84">
        <f>Masters!K811</f>
        <v>0</v>
      </c>
      <c r="J807" s="84">
        <f>Masters!L811</f>
        <v>0</v>
      </c>
      <c r="K807" s="84">
        <f>Masters!M811</f>
        <v>0</v>
      </c>
      <c r="L807" s="84">
        <f>Masters!N811</f>
        <v>0</v>
      </c>
    </row>
    <row r="808" spans="1:12" ht="15.5" x14ac:dyDescent="0.45">
      <c r="A808" s="84">
        <f>Masters!C812</f>
        <v>72999</v>
      </c>
      <c r="B808" s="85" t="str">
        <f>Masters!D812</f>
        <v>Locksmiths</v>
      </c>
      <c r="C808" s="84" t="str">
        <f>Masters!F812</f>
        <v>Other technical trades and related occupations</v>
      </c>
      <c r="D808" s="85" t="str">
        <f>Masters!E812</f>
        <v>OMi</v>
      </c>
      <c r="E808" s="84">
        <f>Masters!G812</f>
        <v>0</v>
      </c>
      <c r="F808" s="84">
        <f>Masters!H812</f>
        <v>0</v>
      </c>
      <c r="G808" s="84">
        <f>Masters!I812</f>
        <v>0</v>
      </c>
      <c r="H808" s="84">
        <f>Masters!J812</f>
        <v>0</v>
      </c>
      <c r="I808" s="84">
        <f>Masters!K812</f>
        <v>0</v>
      </c>
      <c r="J808" s="84">
        <f>Masters!L812</f>
        <v>0</v>
      </c>
      <c r="K808" s="84">
        <f>Masters!M812</f>
        <v>0</v>
      </c>
      <c r="L808" s="84">
        <f>Masters!N812</f>
        <v>0</v>
      </c>
    </row>
    <row r="809" spans="1:12" ht="15.5" x14ac:dyDescent="0.45">
      <c r="A809" s="84">
        <f>Masters!C813</f>
        <v>75100</v>
      </c>
      <c r="B809" s="85" t="str">
        <f>Masters!D813</f>
        <v>Longshore Workers</v>
      </c>
      <c r="C809" s="84" t="str">
        <f>Masters!F813</f>
        <v>Longshore workers</v>
      </c>
      <c r="D809" s="85" t="str">
        <f>Masters!E813</f>
        <v>OMi</v>
      </c>
      <c r="E809" s="84">
        <f>Masters!G813</f>
        <v>0</v>
      </c>
      <c r="F809" s="84">
        <f>Masters!H813</f>
        <v>0</v>
      </c>
      <c r="G809" s="84">
        <f>Masters!I813</f>
        <v>0</v>
      </c>
      <c r="H809" s="84">
        <f>Masters!J813</f>
        <v>0</v>
      </c>
      <c r="I809" s="84">
        <f>Masters!K813</f>
        <v>0</v>
      </c>
      <c r="J809" s="84">
        <f>Masters!L813</f>
        <v>0</v>
      </c>
      <c r="K809" s="84">
        <f>Masters!M813</f>
        <v>0</v>
      </c>
      <c r="L809" s="84">
        <f>Masters!N813</f>
        <v>0</v>
      </c>
    </row>
    <row r="810" spans="1:12" ht="15.5" x14ac:dyDescent="0.45">
      <c r="A810" s="84">
        <f>Masters!C814</f>
        <v>94101</v>
      </c>
      <c r="B810" s="85" t="str">
        <f>Masters!D814</f>
        <v>Machine Mouldmakers and Coremakers</v>
      </c>
      <c r="C810" s="84" t="str">
        <f>Masters!F814</f>
        <v>Foundry workers</v>
      </c>
      <c r="D810" s="85" t="str">
        <f>Masters!E814</f>
        <v>OMi</v>
      </c>
      <c r="E810" s="84">
        <f>Masters!G814</f>
        <v>0</v>
      </c>
      <c r="F810" s="84">
        <f>Masters!H814</f>
        <v>0</v>
      </c>
      <c r="G810" s="84">
        <f>Masters!I814</f>
        <v>0</v>
      </c>
      <c r="H810" s="84">
        <f>Masters!J814</f>
        <v>0</v>
      </c>
      <c r="I810" s="84">
        <f>Masters!K814</f>
        <v>0</v>
      </c>
      <c r="J810" s="84">
        <f>Masters!L814</f>
        <v>0</v>
      </c>
      <c r="K810" s="84">
        <f>Masters!M814</f>
        <v>0</v>
      </c>
      <c r="L810" s="84">
        <f>Masters!N814</f>
        <v>0</v>
      </c>
    </row>
    <row r="811" spans="1:12" ht="15.5" x14ac:dyDescent="0.45">
      <c r="A811" s="84">
        <f>Masters!C815</f>
        <v>94140</v>
      </c>
      <c r="B811" s="85" t="str">
        <f>Masters!D815</f>
        <v>Machine Operators, Food and Beverage Processing</v>
      </c>
      <c r="C811" s="84" t="str">
        <f>Masters!F815</f>
        <v>Process control and machine operators, food and beverage processing</v>
      </c>
      <c r="D811" s="85" t="str">
        <f>Masters!E815</f>
        <v>OMi</v>
      </c>
      <c r="E811" s="84">
        <f>Masters!G815</f>
        <v>0</v>
      </c>
      <c r="F811" s="84">
        <f>Masters!H815</f>
        <v>0</v>
      </c>
      <c r="G811" s="84">
        <f>Masters!I815</f>
        <v>0</v>
      </c>
      <c r="H811" s="84">
        <f>Masters!J815</f>
        <v>0</v>
      </c>
      <c r="I811" s="84">
        <f>Masters!K815</f>
        <v>0</v>
      </c>
      <c r="J811" s="84">
        <f>Masters!L815</f>
        <v>0</v>
      </c>
      <c r="K811" s="84">
        <f>Masters!M815</f>
        <v>0</v>
      </c>
      <c r="L811" s="84">
        <f>Masters!N815</f>
        <v>0</v>
      </c>
    </row>
    <row r="812" spans="1:12" ht="15.5" x14ac:dyDescent="0.45">
      <c r="A812" s="84">
        <f>Masters!C816</f>
        <v>94100</v>
      </c>
      <c r="B812" s="85" t="str">
        <f>Masters!D816</f>
        <v>Machine Operators, Mineral and Metal Processing</v>
      </c>
      <c r="C812" s="84" t="str">
        <f>Masters!F816</f>
        <v>Machine operators, mineral and metal processing</v>
      </c>
      <c r="D812" s="85" t="str">
        <f>Masters!E816</f>
        <v>OMi</v>
      </c>
      <c r="E812" s="84">
        <f>Masters!G816</f>
        <v>0</v>
      </c>
      <c r="F812" s="84">
        <f>Masters!H816</f>
        <v>0</v>
      </c>
      <c r="G812" s="84">
        <f>Masters!I816</f>
        <v>0</v>
      </c>
      <c r="H812" s="84">
        <f>Masters!J816</f>
        <v>0</v>
      </c>
      <c r="I812" s="84">
        <f>Masters!K816</f>
        <v>0</v>
      </c>
      <c r="J812" s="84">
        <f>Masters!L816</f>
        <v>0</v>
      </c>
      <c r="K812" s="84">
        <f>Masters!M816</f>
        <v>0</v>
      </c>
      <c r="L812" s="84">
        <f>Masters!N816</f>
        <v>0</v>
      </c>
    </row>
    <row r="813" spans="1:12" ht="15.5" x14ac:dyDescent="0.45">
      <c r="A813" s="84">
        <f>Masters!C817</f>
        <v>72100</v>
      </c>
      <c r="B813" s="85" t="str">
        <f>Masters!D817</f>
        <v>Machining and Tooling Inspectors</v>
      </c>
      <c r="C813" s="84" t="str">
        <f>Masters!F817</f>
        <v>Machinists and machining and tooling inspectors</v>
      </c>
      <c r="D813" s="85" t="str">
        <f>Masters!E817</f>
        <v>OMi</v>
      </c>
      <c r="E813" s="84">
        <f>Masters!G817</f>
        <v>0</v>
      </c>
      <c r="F813" s="84">
        <f>Masters!H817</f>
        <v>0</v>
      </c>
      <c r="G813" s="84">
        <f>Masters!I817</f>
        <v>0</v>
      </c>
      <c r="H813" s="84">
        <f>Masters!J817</f>
        <v>0</v>
      </c>
      <c r="I813" s="84">
        <f>Masters!K817</f>
        <v>0</v>
      </c>
      <c r="J813" s="84">
        <f>Masters!L817</f>
        <v>0</v>
      </c>
      <c r="K813" s="84">
        <f>Masters!M817</f>
        <v>0</v>
      </c>
      <c r="L813" s="84">
        <f>Masters!N817</f>
        <v>0</v>
      </c>
    </row>
    <row r="814" spans="1:12" ht="15.5" x14ac:dyDescent="0.45">
      <c r="A814" s="84">
        <f>Masters!C818</f>
        <v>94106</v>
      </c>
      <c r="B814" s="85" t="str">
        <f>Masters!D818</f>
        <v>Machining Tool Operators</v>
      </c>
      <c r="C814" s="84" t="str">
        <f>Masters!F818</f>
        <v>Machining tool operators</v>
      </c>
      <c r="D814" s="85" t="str">
        <f>Masters!E818</f>
        <v>OMi</v>
      </c>
      <c r="E814" s="84">
        <f>Masters!G818</f>
        <v>0</v>
      </c>
      <c r="F814" s="84">
        <f>Masters!H818</f>
        <v>0</v>
      </c>
      <c r="G814" s="84">
        <f>Masters!I818</f>
        <v>0</v>
      </c>
      <c r="H814" s="84">
        <f>Masters!J818</f>
        <v>0</v>
      </c>
      <c r="I814" s="84">
        <f>Masters!K818</f>
        <v>0</v>
      </c>
      <c r="J814" s="84">
        <f>Masters!L818</f>
        <v>0</v>
      </c>
      <c r="K814" s="84">
        <f>Masters!M818</f>
        <v>0</v>
      </c>
      <c r="L814" s="84">
        <f>Masters!N818</f>
        <v>0</v>
      </c>
    </row>
    <row r="815" spans="1:12" ht="15.5" x14ac:dyDescent="0.45">
      <c r="A815" s="84">
        <f>Masters!C819</f>
        <v>94101</v>
      </c>
      <c r="B815" s="85" t="str">
        <f>Masters!D819</f>
        <v>Manual Coremakers</v>
      </c>
      <c r="C815" s="84" t="str">
        <f>Masters!F819</f>
        <v>Foundry workers</v>
      </c>
      <c r="D815" s="85" t="str">
        <f>Masters!E819</f>
        <v>OMi</v>
      </c>
      <c r="E815" s="84">
        <f>Masters!G819</f>
        <v>0</v>
      </c>
      <c r="F815" s="84">
        <f>Masters!H819</f>
        <v>0</v>
      </c>
      <c r="G815" s="84">
        <f>Masters!I819</f>
        <v>0</v>
      </c>
      <c r="H815" s="84">
        <f>Masters!J819</f>
        <v>0</v>
      </c>
      <c r="I815" s="84">
        <f>Masters!K819</f>
        <v>0</v>
      </c>
      <c r="J815" s="84">
        <f>Masters!L819</f>
        <v>0</v>
      </c>
      <c r="K815" s="84">
        <f>Masters!M819</f>
        <v>0</v>
      </c>
      <c r="L815" s="84">
        <f>Masters!N819</f>
        <v>0</v>
      </c>
    </row>
    <row r="816" spans="1:12" ht="15.5" x14ac:dyDescent="0.45">
      <c r="A816" s="84">
        <f>Masters!C820</f>
        <v>94101</v>
      </c>
      <c r="B816" s="85" t="str">
        <f>Masters!D820</f>
        <v>Manual Mouldmakers</v>
      </c>
      <c r="C816" s="84" t="str">
        <f>Masters!F820</f>
        <v>Foundry workers</v>
      </c>
      <c r="D816" s="85" t="str">
        <f>Masters!E820</f>
        <v>OMi</v>
      </c>
      <c r="E816" s="84">
        <f>Masters!G820</f>
        <v>0</v>
      </c>
      <c r="F816" s="84">
        <f>Masters!H820</f>
        <v>0</v>
      </c>
      <c r="G816" s="84">
        <f>Masters!I820</f>
        <v>0</v>
      </c>
      <c r="H816" s="84">
        <f>Masters!J820</f>
        <v>0</v>
      </c>
      <c r="I816" s="84">
        <f>Masters!K820</f>
        <v>0</v>
      </c>
      <c r="J816" s="84">
        <f>Masters!L820</f>
        <v>0</v>
      </c>
      <c r="K816" s="84">
        <f>Masters!M820</f>
        <v>0</v>
      </c>
      <c r="L816" s="84">
        <f>Masters!N820</f>
        <v>0</v>
      </c>
    </row>
    <row r="817" spans="1:12" ht="15.5" x14ac:dyDescent="0.45">
      <c r="A817" s="84">
        <f>Masters!C821</f>
        <v>75101</v>
      </c>
      <c r="B817" s="85" t="str">
        <f>Masters!D821</f>
        <v>Material Handlers (Equipment Operators)</v>
      </c>
      <c r="C817" s="84" t="str">
        <f>Masters!F821</f>
        <v>Material handlers</v>
      </c>
      <c r="D817" s="85" t="str">
        <f>Masters!E821</f>
        <v>OMi</v>
      </c>
      <c r="E817" s="84">
        <f>Masters!G821</f>
        <v>0</v>
      </c>
      <c r="F817" s="84">
        <f>Masters!H821</f>
        <v>0</v>
      </c>
      <c r="G817" s="84">
        <f>Masters!I821</f>
        <v>0</v>
      </c>
      <c r="H817" s="84">
        <f>Masters!J821</f>
        <v>0</v>
      </c>
      <c r="I817" s="84">
        <f>Masters!K821</f>
        <v>0</v>
      </c>
      <c r="J817" s="84">
        <f>Masters!L821</f>
        <v>0</v>
      </c>
      <c r="K817" s="84">
        <f>Masters!M821</f>
        <v>0</v>
      </c>
      <c r="L817" s="84">
        <f>Masters!N821</f>
        <v>0</v>
      </c>
    </row>
    <row r="818" spans="1:12" ht="15.5" x14ac:dyDescent="0.45">
      <c r="A818" s="84">
        <f>Masters!C822</f>
        <v>94204</v>
      </c>
      <c r="B818" s="85" t="str">
        <f>Masters!D822</f>
        <v>Mechanical Assemblers</v>
      </c>
      <c r="C818" s="84" t="str">
        <f>Masters!F822</f>
        <v>Mechanical assemblers and inspectors</v>
      </c>
      <c r="D818" s="85" t="str">
        <f>Masters!E822</f>
        <v>OMi</v>
      </c>
      <c r="E818" s="84">
        <f>Masters!G822</f>
        <v>0</v>
      </c>
      <c r="F818" s="84">
        <f>Masters!H822</f>
        <v>0</v>
      </c>
      <c r="G818" s="84">
        <f>Masters!I822</f>
        <v>0</v>
      </c>
      <c r="H818" s="84">
        <f>Masters!J822</f>
        <v>0</v>
      </c>
      <c r="I818" s="84">
        <f>Masters!K822</f>
        <v>0</v>
      </c>
      <c r="J818" s="84">
        <f>Masters!L822</f>
        <v>0</v>
      </c>
      <c r="K818" s="84">
        <f>Masters!M822</f>
        <v>0</v>
      </c>
      <c r="L818" s="84">
        <f>Masters!N822</f>
        <v>0</v>
      </c>
    </row>
    <row r="819" spans="1:12" ht="15.5" x14ac:dyDescent="0.45">
      <c r="A819" s="84">
        <f>Masters!C823</f>
        <v>72410</v>
      </c>
      <c r="B819" s="85" t="str">
        <f>Masters!D823</f>
        <v>Mechanical Repairers, Motor Vehicle Manufacturing</v>
      </c>
      <c r="C819" s="84" t="str">
        <f>Masters!F823</f>
        <v>Automotive service technicians, truck and bus mechanics and mechanical repairers</v>
      </c>
      <c r="D819" s="85" t="str">
        <f>Masters!E823</f>
        <v>OMi</v>
      </c>
      <c r="E819" s="84">
        <f>Masters!G823</f>
        <v>0</v>
      </c>
      <c r="F819" s="84">
        <f>Masters!H823</f>
        <v>0</v>
      </c>
      <c r="G819" s="84">
        <f>Masters!I823</f>
        <v>0</v>
      </c>
      <c r="H819" s="84">
        <f>Masters!J823</f>
        <v>0</v>
      </c>
      <c r="I819" s="84">
        <f>Masters!K823</f>
        <v>0</v>
      </c>
      <c r="J819" s="84">
        <f>Masters!L823</f>
        <v>0</v>
      </c>
      <c r="K819" s="84">
        <f>Masters!M823</f>
        <v>0</v>
      </c>
      <c r="L819" s="84">
        <f>Masters!N823</f>
        <v>0</v>
      </c>
    </row>
    <row r="820" spans="1:12" ht="15.5" x14ac:dyDescent="0.45">
      <c r="A820" s="84">
        <f>Masters!C824</f>
        <v>32122</v>
      </c>
      <c r="B820" s="85" t="str">
        <f>Masters!D824</f>
        <v>Medical Sonographers</v>
      </c>
      <c r="C820" s="84" t="str">
        <f>Masters!F824</f>
        <v>Medical sonographers</v>
      </c>
      <c r="D820" s="85" t="str">
        <f>Masters!E824</f>
        <v>OMi</v>
      </c>
      <c r="E820" s="84">
        <f>Masters!G824</f>
        <v>0</v>
      </c>
      <c r="F820" s="84">
        <f>Masters!H824</f>
        <v>0</v>
      </c>
      <c r="G820" s="84">
        <f>Masters!I824</f>
        <v>0</v>
      </c>
      <c r="H820" s="84">
        <f>Masters!J824</f>
        <v>0</v>
      </c>
      <c r="I820" s="84">
        <f>Masters!K824</f>
        <v>0</v>
      </c>
      <c r="J820" s="84">
        <f>Masters!L824</f>
        <v>0</v>
      </c>
      <c r="K820" s="84">
        <f>Masters!M824</f>
        <v>0</v>
      </c>
      <c r="L820" s="84">
        <f>Masters!N824</f>
        <v>0</v>
      </c>
    </row>
    <row r="821" spans="1:12" ht="15.5" x14ac:dyDescent="0.45">
      <c r="A821" s="84">
        <f>Masters!C825</f>
        <v>94101</v>
      </c>
      <c r="B821" s="85" t="str">
        <f>Masters!D825</f>
        <v>Metal Casters</v>
      </c>
      <c r="C821" s="84" t="str">
        <f>Masters!F825</f>
        <v>Foundry workers</v>
      </c>
      <c r="D821" s="85" t="str">
        <f>Masters!E825</f>
        <v>OMi</v>
      </c>
      <c r="E821" s="84">
        <f>Masters!G825</f>
        <v>0</v>
      </c>
      <c r="F821" s="84">
        <f>Masters!H825</f>
        <v>0</v>
      </c>
      <c r="G821" s="84">
        <f>Masters!I825</f>
        <v>0</v>
      </c>
      <c r="H821" s="84">
        <f>Masters!J825</f>
        <v>0</v>
      </c>
      <c r="I821" s="84">
        <f>Masters!K825</f>
        <v>0</v>
      </c>
      <c r="J821" s="84">
        <f>Masters!L825</f>
        <v>0</v>
      </c>
      <c r="K821" s="84">
        <f>Masters!M825</f>
        <v>0</v>
      </c>
      <c r="L821" s="84">
        <f>Masters!N825</f>
        <v>0</v>
      </c>
    </row>
    <row r="822" spans="1:12" ht="15.5" x14ac:dyDescent="0.45">
      <c r="A822" s="84">
        <f>Masters!C826</f>
        <v>94105</v>
      </c>
      <c r="B822" s="85" t="str">
        <f>Masters!D826</f>
        <v>Metalworking Machine Operators</v>
      </c>
      <c r="C822" s="84" t="str">
        <f>Masters!F826</f>
        <v>Metalworking and forging machine operators</v>
      </c>
      <c r="D822" s="85" t="str">
        <f>Masters!E826</f>
        <v>OMi</v>
      </c>
      <c r="E822" s="84">
        <f>Masters!G826</f>
        <v>0</v>
      </c>
      <c r="F822" s="84">
        <f>Masters!H826</f>
        <v>0</v>
      </c>
      <c r="G822" s="84">
        <f>Masters!I826</f>
        <v>0</v>
      </c>
      <c r="H822" s="84">
        <f>Masters!J826</f>
        <v>0</v>
      </c>
      <c r="I822" s="84">
        <f>Masters!K826</f>
        <v>0</v>
      </c>
      <c r="J822" s="84">
        <f>Masters!L826</f>
        <v>0</v>
      </c>
      <c r="K822" s="84">
        <f>Masters!M826</f>
        <v>0</v>
      </c>
      <c r="L822" s="84">
        <f>Masters!N826</f>
        <v>0</v>
      </c>
    </row>
    <row r="823" spans="1:12" ht="15.5" x14ac:dyDescent="0.45">
      <c r="A823" s="84">
        <f>Masters!C827</f>
        <v>94200</v>
      </c>
      <c r="B823" s="85" t="str">
        <f>Masters!D827</f>
        <v>Motor Vehicle Assemblers</v>
      </c>
      <c r="C823" s="84" t="str">
        <f>Masters!F827</f>
        <v>Motor vehicle assemblers, inspectors and testers</v>
      </c>
      <c r="D823" s="85" t="str">
        <f>Masters!E827</f>
        <v>OMi</v>
      </c>
      <c r="E823" s="84">
        <f>Masters!G827</f>
        <v>0</v>
      </c>
      <c r="F823" s="84">
        <f>Masters!H827</f>
        <v>0</v>
      </c>
      <c r="G823" s="84">
        <f>Masters!I827</f>
        <v>0</v>
      </c>
      <c r="H823" s="84">
        <f>Masters!J827</f>
        <v>0</v>
      </c>
      <c r="I823" s="84">
        <f>Masters!K827</f>
        <v>0</v>
      </c>
      <c r="J823" s="84">
        <f>Masters!L827</f>
        <v>0</v>
      </c>
      <c r="K823" s="84">
        <f>Masters!M827</f>
        <v>0</v>
      </c>
      <c r="L823" s="84">
        <f>Masters!N827</f>
        <v>0</v>
      </c>
    </row>
    <row r="824" spans="1:12" ht="15.5" x14ac:dyDescent="0.45">
      <c r="A824" s="84">
        <f>Masters!C828</f>
        <v>72411</v>
      </c>
      <c r="B824" s="85" t="str">
        <f>Masters!D828</f>
        <v>Motor Vehicle Body Repairers</v>
      </c>
      <c r="C824" s="84" t="str">
        <f>Masters!F828</f>
        <v>Auto body collision, refinishing and glass technicians and damage repair estimators</v>
      </c>
      <c r="D824" s="85" t="str">
        <f>Masters!E828</f>
        <v>OMi</v>
      </c>
      <c r="E824" s="84">
        <f>Masters!G828</f>
        <v>0</v>
      </c>
      <c r="F824" s="84">
        <f>Masters!H828</f>
        <v>0</v>
      </c>
      <c r="G824" s="84">
        <f>Masters!I828</f>
        <v>0</v>
      </c>
      <c r="H824" s="84">
        <f>Masters!J828</f>
        <v>0</v>
      </c>
      <c r="I824" s="84">
        <f>Masters!K828</f>
        <v>0</v>
      </c>
      <c r="J824" s="84">
        <f>Masters!L828</f>
        <v>0</v>
      </c>
      <c r="K824" s="84">
        <f>Masters!M828</f>
        <v>0</v>
      </c>
      <c r="L824" s="84">
        <f>Masters!N828</f>
        <v>0</v>
      </c>
    </row>
    <row r="825" spans="1:12" ht="15.5" x14ac:dyDescent="0.45">
      <c r="A825" s="84">
        <f>Masters!C829</f>
        <v>72423</v>
      </c>
      <c r="B825" s="85" t="str">
        <f>Masters!D829</f>
        <v>Motorcycle and Other Related Mechanics</v>
      </c>
      <c r="C825" s="84" t="str">
        <f>Masters!F829</f>
        <v>Motorcycle, all-terrain vehicle and other related mechanics</v>
      </c>
      <c r="D825" s="85" t="str">
        <f>Masters!E829</f>
        <v>OMi</v>
      </c>
      <c r="E825" s="84">
        <f>Masters!G829</f>
        <v>0</v>
      </c>
      <c r="F825" s="84">
        <f>Masters!H829</f>
        <v>0</v>
      </c>
      <c r="G825" s="84">
        <f>Masters!I829</f>
        <v>0</v>
      </c>
      <c r="H825" s="84">
        <f>Masters!J829</f>
        <v>0</v>
      </c>
      <c r="I825" s="84">
        <f>Masters!K829</f>
        <v>0</v>
      </c>
      <c r="J825" s="84">
        <f>Masters!L829</f>
        <v>0</v>
      </c>
      <c r="K825" s="84">
        <f>Masters!M829</f>
        <v>0</v>
      </c>
      <c r="L825" s="84">
        <f>Masters!N829</f>
        <v>0</v>
      </c>
    </row>
    <row r="826" spans="1:12" ht="15.5" x14ac:dyDescent="0.45">
      <c r="A826" s="84">
        <f>Masters!C830</f>
        <v>94111</v>
      </c>
      <c r="B826" s="85" t="str">
        <f>Masters!D830</f>
        <v>Moulding Process Operators - Plastics Processing</v>
      </c>
      <c r="C826" s="84" t="str">
        <f>Masters!F830</f>
        <v>Plastics processing machine operators</v>
      </c>
      <c r="D826" s="85" t="str">
        <f>Masters!E830</f>
        <v>OMi</v>
      </c>
      <c r="E826" s="84">
        <f>Masters!G830</f>
        <v>0</v>
      </c>
      <c r="F826" s="84">
        <f>Masters!H830</f>
        <v>0</v>
      </c>
      <c r="G826" s="84">
        <f>Masters!I830</f>
        <v>0</v>
      </c>
      <c r="H826" s="84">
        <f>Masters!J830</f>
        <v>0</v>
      </c>
      <c r="I826" s="84">
        <f>Masters!K830</f>
        <v>0</v>
      </c>
      <c r="J826" s="84">
        <f>Masters!L830</f>
        <v>0</v>
      </c>
      <c r="K826" s="84">
        <f>Masters!M830</f>
        <v>0</v>
      </c>
      <c r="L826" s="84">
        <f>Masters!N830</f>
        <v>0</v>
      </c>
    </row>
    <row r="827" spans="1:12" ht="15.5" x14ac:dyDescent="0.45">
      <c r="A827" s="84">
        <f>Masters!C831</f>
        <v>32121</v>
      </c>
      <c r="B827" s="85" t="str">
        <f>Masters!D831</f>
        <v>Nuclear Medicine Technologists</v>
      </c>
      <c r="C827" s="84" t="str">
        <f>Masters!F831</f>
        <v>Medical radiation technologists</v>
      </c>
      <c r="D827" s="85" t="str">
        <f>Masters!E831</f>
        <v>OMi</v>
      </c>
      <c r="E827" s="84">
        <f>Masters!G831</f>
        <v>0</v>
      </c>
      <c r="F827" s="84">
        <f>Masters!H831</f>
        <v>0</v>
      </c>
      <c r="G827" s="84">
        <f>Masters!I831</f>
        <v>0</v>
      </c>
      <c r="H827" s="84">
        <f>Masters!J831</f>
        <v>0</v>
      </c>
      <c r="I827" s="84">
        <f>Masters!K831</f>
        <v>0</v>
      </c>
      <c r="J827" s="84">
        <f>Masters!L831</f>
        <v>0</v>
      </c>
      <c r="K827" s="84">
        <f>Masters!M831</f>
        <v>0</v>
      </c>
      <c r="L827" s="84">
        <f>Masters!N831</f>
        <v>0</v>
      </c>
    </row>
    <row r="828" spans="1:12" ht="15.5" x14ac:dyDescent="0.45">
      <c r="A828" s="84">
        <f>Masters!C832</f>
        <v>83101</v>
      </c>
      <c r="B828" s="85" t="str">
        <f>Masters!D832</f>
        <v>Oil and Gas Well Loggers, Testers and Related Workers</v>
      </c>
      <c r="C828" s="84" t="str">
        <f>Masters!F832</f>
        <v>Oil and gas well drillers, servicers, testers and related workers</v>
      </c>
      <c r="D828" s="85" t="str">
        <f>Masters!E832</f>
        <v>OMi</v>
      </c>
      <c r="E828" s="84">
        <f>Masters!G832</f>
        <v>0</v>
      </c>
      <c r="F828" s="84">
        <f>Masters!H832</f>
        <v>0</v>
      </c>
      <c r="G828" s="84">
        <f>Masters!I832</f>
        <v>0</v>
      </c>
      <c r="H828" s="84">
        <f>Masters!J832</f>
        <v>0</v>
      </c>
      <c r="I828" s="84">
        <f>Masters!K832</f>
        <v>0</v>
      </c>
      <c r="J828" s="84">
        <f>Masters!L832</f>
        <v>0</v>
      </c>
      <c r="K828" s="84">
        <f>Masters!M832</f>
        <v>0</v>
      </c>
      <c r="L828" s="84">
        <f>Masters!N832</f>
        <v>0</v>
      </c>
    </row>
    <row r="829" spans="1:12" ht="15.5" x14ac:dyDescent="0.45">
      <c r="A829" s="84">
        <f>Masters!C833</f>
        <v>83101</v>
      </c>
      <c r="B829" s="85" t="str">
        <f>Masters!D833</f>
        <v>Oil and Gas Well Services Operators</v>
      </c>
      <c r="C829" s="84" t="str">
        <f>Masters!F833</f>
        <v>Oil and gas well drillers, servicers, testers and related workers</v>
      </c>
      <c r="D829" s="85" t="str">
        <f>Masters!E833</f>
        <v>OMi</v>
      </c>
      <c r="E829" s="84">
        <f>Masters!G833</f>
        <v>0</v>
      </c>
      <c r="F829" s="84">
        <f>Masters!H833</f>
        <v>0</v>
      </c>
      <c r="G829" s="84">
        <f>Masters!I833</f>
        <v>0</v>
      </c>
      <c r="H829" s="84">
        <f>Masters!J833</f>
        <v>0</v>
      </c>
      <c r="I829" s="84">
        <f>Masters!K833</f>
        <v>0</v>
      </c>
      <c r="J829" s="84">
        <f>Masters!L833</f>
        <v>0</v>
      </c>
      <c r="K829" s="84">
        <f>Masters!M833</f>
        <v>0</v>
      </c>
      <c r="L829" s="84">
        <f>Masters!N833</f>
        <v>0</v>
      </c>
    </row>
    <row r="830" spans="1:12" ht="15.5" x14ac:dyDescent="0.45">
      <c r="A830" s="84">
        <f>Masters!C834</f>
        <v>33109</v>
      </c>
      <c r="B830" s="85" t="str">
        <f>Masters!D834</f>
        <v>Optical/Ophthalmic Laboratory Technicians and Assistants</v>
      </c>
      <c r="C830" s="84" t="str">
        <f>Masters!F834</f>
        <v>Other assisting occupations in support of health services</v>
      </c>
      <c r="D830" s="85" t="str">
        <f>Masters!E834</f>
        <v>OMi</v>
      </c>
      <c r="E830" s="84">
        <f>Masters!G834</f>
        <v>0</v>
      </c>
      <c r="F830" s="84">
        <f>Masters!H834</f>
        <v>0</v>
      </c>
      <c r="G830" s="84">
        <f>Masters!I834</f>
        <v>0</v>
      </c>
      <c r="H830" s="84">
        <f>Masters!J834</f>
        <v>0</v>
      </c>
      <c r="I830" s="84">
        <f>Masters!K834</f>
        <v>0</v>
      </c>
      <c r="J830" s="84">
        <f>Masters!L834</f>
        <v>0</v>
      </c>
      <c r="K830" s="84">
        <f>Masters!M834</f>
        <v>0</v>
      </c>
      <c r="L830" s="84">
        <f>Masters!N834</f>
        <v>0</v>
      </c>
    </row>
    <row r="831" spans="1:12" ht="15.5" x14ac:dyDescent="0.45">
      <c r="A831" s="84">
        <f>Masters!C835</f>
        <v>94219</v>
      </c>
      <c r="B831" s="85" t="str">
        <f>Masters!D835</f>
        <v>Other Assemblers</v>
      </c>
      <c r="C831" s="84" t="str">
        <f>Masters!F835</f>
        <v>Other products assemblers, finishers and inspectors</v>
      </c>
      <c r="D831" s="85" t="str">
        <f>Masters!E835</f>
        <v>OMi</v>
      </c>
      <c r="E831" s="84">
        <f>Masters!G835</f>
        <v>0</v>
      </c>
      <c r="F831" s="84">
        <f>Masters!H835</f>
        <v>0</v>
      </c>
      <c r="G831" s="84">
        <f>Masters!I835</f>
        <v>0</v>
      </c>
      <c r="H831" s="84">
        <f>Masters!J835</f>
        <v>0</v>
      </c>
      <c r="I831" s="84">
        <f>Masters!K835</f>
        <v>0</v>
      </c>
      <c r="J831" s="84">
        <f>Masters!L835</f>
        <v>0</v>
      </c>
      <c r="K831" s="84">
        <f>Masters!M835</f>
        <v>0</v>
      </c>
      <c r="L831" s="84">
        <f>Masters!N835</f>
        <v>0</v>
      </c>
    </row>
    <row r="832" spans="1:12" ht="15.5" x14ac:dyDescent="0.45">
      <c r="A832" s="84">
        <f>Masters!C836</f>
        <v>73209</v>
      </c>
      <c r="B832" s="85" t="str">
        <f>Masters!D836</f>
        <v>Other Repairers and Servicers</v>
      </c>
      <c r="C832" s="84" t="str">
        <f>Masters!F836</f>
        <v>Other repairers and servicers</v>
      </c>
      <c r="D832" s="85" t="str">
        <f>Masters!E836</f>
        <v>OMi</v>
      </c>
      <c r="E832" s="84">
        <f>Masters!G836</f>
        <v>0</v>
      </c>
      <c r="F832" s="84">
        <f>Masters!H836</f>
        <v>0</v>
      </c>
      <c r="G832" s="84">
        <f>Masters!I836</f>
        <v>0</v>
      </c>
      <c r="H832" s="84">
        <f>Masters!J836</f>
        <v>0</v>
      </c>
      <c r="I832" s="84">
        <f>Masters!K836</f>
        <v>0</v>
      </c>
      <c r="J832" s="84">
        <f>Masters!L836</f>
        <v>0</v>
      </c>
      <c r="K832" s="84">
        <f>Masters!M836</f>
        <v>0</v>
      </c>
      <c r="L832" s="84">
        <f>Masters!N836</f>
        <v>0</v>
      </c>
    </row>
    <row r="833" spans="1:12" ht="15.5" x14ac:dyDescent="0.45">
      <c r="A833" s="84">
        <f>Masters!C837</f>
        <v>72429</v>
      </c>
      <c r="B833" s="85" t="str">
        <f>Masters!D837</f>
        <v>Other Small Engine and Equipment Mechanics</v>
      </c>
      <c r="C833" s="84" t="str">
        <f>Masters!F837</f>
        <v>Other small engine and small equipment repairers</v>
      </c>
      <c r="D833" s="85" t="str">
        <f>Masters!E837</f>
        <v>OMi</v>
      </c>
      <c r="E833" s="84">
        <f>Masters!G837</f>
        <v>0</v>
      </c>
      <c r="F833" s="84">
        <f>Masters!H837</f>
        <v>0</v>
      </c>
      <c r="G833" s="84">
        <f>Masters!I837</f>
        <v>0</v>
      </c>
      <c r="H833" s="84">
        <f>Masters!J837</f>
        <v>0</v>
      </c>
      <c r="I833" s="84">
        <f>Masters!K837</f>
        <v>0</v>
      </c>
      <c r="J833" s="84">
        <f>Masters!L837</f>
        <v>0</v>
      </c>
      <c r="K833" s="84">
        <f>Masters!M837</f>
        <v>0</v>
      </c>
      <c r="L833" s="84">
        <f>Masters!N837</f>
        <v>0</v>
      </c>
    </row>
    <row r="834" spans="1:12" ht="15.5" x14ac:dyDescent="0.45">
      <c r="A834" s="84">
        <f>Masters!C838</f>
        <v>94129</v>
      </c>
      <c r="B834" s="85" t="str">
        <f>Masters!D838</f>
        <v>Other Wood Processing Machine Operators</v>
      </c>
      <c r="C834" s="84" t="str">
        <f>Masters!F838</f>
        <v>Other wood processing machine operators</v>
      </c>
      <c r="D834" s="85" t="str">
        <f>Masters!E838</f>
        <v>OMi</v>
      </c>
      <c r="E834" s="84">
        <f>Masters!G838</f>
        <v>0</v>
      </c>
      <c r="F834" s="84">
        <f>Masters!H838</f>
        <v>0</v>
      </c>
      <c r="G834" s="84">
        <f>Masters!I838</f>
        <v>0</v>
      </c>
      <c r="H834" s="84">
        <f>Masters!J838</f>
        <v>0</v>
      </c>
      <c r="I834" s="84">
        <f>Masters!K838</f>
        <v>0</v>
      </c>
      <c r="J834" s="84">
        <f>Masters!L838</f>
        <v>0</v>
      </c>
      <c r="K834" s="84">
        <f>Masters!M838</f>
        <v>0</v>
      </c>
      <c r="L834" s="84">
        <f>Masters!N838</f>
        <v>0</v>
      </c>
    </row>
    <row r="835" spans="1:12" ht="15.5" x14ac:dyDescent="0.45">
      <c r="A835" s="84">
        <f>Masters!C839</f>
        <v>94211</v>
      </c>
      <c r="B835" s="85" t="str">
        <f>Masters!D839</f>
        <v>Other Wood Products Assemblers</v>
      </c>
      <c r="C835" s="84" t="str">
        <f>Masters!F839</f>
        <v>Assemblers and inspectors of other wood products</v>
      </c>
      <c r="D835" s="85" t="str">
        <f>Masters!E839</f>
        <v>OMi</v>
      </c>
      <c r="E835" s="84">
        <f>Masters!G839</f>
        <v>0</v>
      </c>
      <c r="F835" s="84">
        <f>Masters!H839</f>
        <v>0</v>
      </c>
      <c r="G835" s="84">
        <f>Masters!I839</f>
        <v>0</v>
      </c>
      <c r="H835" s="84">
        <f>Masters!J839</f>
        <v>0</v>
      </c>
      <c r="I835" s="84">
        <f>Masters!K839</f>
        <v>0</v>
      </c>
      <c r="J835" s="84">
        <f>Masters!L839</f>
        <v>0</v>
      </c>
      <c r="K835" s="84">
        <f>Masters!M839</f>
        <v>0</v>
      </c>
      <c r="L835" s="84">
        <f>Masters!N839</f>
        <v>0</v>
      </c>
    </row>
    <row r="836" spans="1:12" ht="15.5" x14ac:dyDescent="0.45">
      <c r="A836" s="84">
        <f>Masters!C840</f>
        <v>94213</v>
      </c>
      <c r="B836" s="85" t="str">
        <f>Masters!D840</f>
        <v>Painters and Coaters - Industrial</v>
      </c>
      <c r="C836" s="84" t="str">
        <f>Masters!F840</f>
        <v>Industrial painters, coaters and metal finishing process operators</v>
      </c>
      <c r="D836" s="85" t="str">
        <f>Masters!E840</f>
        <v>OMi</v>
      </c>
      <c r="E836" s="84">
        <f>Masters!G840</f>
        <v>0</v>
      </c>
      <c r="F836" s="84">
        <f>Masters!H840</f>
        <v>0</v>
      </c>
      <c r="G836" s="84">
        <f>Masters!I840</f>
        <v>0</v>
      </c>
      <c r="H836" s="84">
        <f>Masters!J840</f>
        <v>0</v>
      </c>
      <c r="I836" s="84">
        <f>Masters!K840</f>
        <v>0</v>
      </c>
      <c r="J836" s="84">
        <f>Masters!L840</f>
        <v>0</v>
      </c>
      <c r="K836" s="84">
        <f>Masters!M840</f>
        <v>0</v>
      </c>
      <c r="L836" s="84">
        <f>Masters!N840</f>
        <v>0</v>
      </c>
    </row>
    <row r="837" spans="1:12" ht="15.5" x14ac:dyDescent="0.45">
      <c r="A837" s="84">
        <f>Masters!C841</f>
        <v>94121</v>
      </c>
      <c r="B837" s="85" t="str">
        <f>Masters!D841</f>
        <v>Papermaking and Finishing Machine Operators</v>
      </c>
      <c r="C837" s="84" t="str">
        <f>Masters!F841</f>
        <v>Pulp mill, papermaking and finishing machine operators</v>
      </c>
      <c r="D837" s="85" t="str">
        <f>Masters!E841</f>
        <v>OMi</v>
      </c>
      <c r="E837" s="84">
        <f>Masters!G841</f>
        <v>0</v>
      </c>
      <c r="F837" s="84">
        <f>Masters!H841</f>
        <v>0</v>
      </c>
      <c r="G837" s="84">
        <f>Masters!I841</f>
        <v>0</v>
      </c>
      <c r="H837" s="84">
        <f>Masters!J841</f>
        <v>0</v>
      </c>
      <c r="I837" s="84">
        <f>Masters!K841</f>
        <v>0</v>
      </c>
      <c r="J837" s="84">
        <f>Masters!L841</f>
        <v>0</v>
      </c>
      <c r="K837" s="84">
        <f>Masters!M841</f>
        <v>0</v>
      </c>
      <c r="L837" s="84">
        <f>Masters!N841</f>
        <v>0</v>
      </c>
    </row>
    <row r="838" spans="1:12" ht="15.5" x14ac:dyDescent="0.45">
      <c r="A838" s="84">
        <f>Masters!C842</f>
        <v>73202</v>
      </c>
      <c r="B838" s="85" t="str">
        <f>Masters!D842</f>
        <v>Pest Controllers and Fumigators</v>
      </c>
      <c r="C838" s="84" t="str">
        <f>Masters!F842</f>
        <v>Pest controllers and fumigators</v>
      </c>
      <c r="D838" s="85" t="str">
        <f>Masters!E842</f>
        <v>OMi</v>
      </c>
      <c r="E838" s="84">
        <f>Masters!G842</f>
        <v>0</v>
      </c>
      <c r="F838" s="84">
        <f>Masters!H842</f>
        <v>0</v>
      </c>
      <c r="G838" s="84">
        <f>Masters!I842</f>
        <v>0</v>
      </c>
      <c r="H838" s="84">
        <f>Masters!J842</f>
        <v>0</v>
      </c>
      <c r="I838" s="84">
        <f>Masters!K842</f>
        <v>0</v>
      </c>
      <c r="J838" s="84">
        <f>Masters!L842</f>
        <v>0</v>
      </c>
      <c r="K838" s="84">
        <f>Masters!M842</f>
        <v>0</v>
      </c>
      <c r="L838" s="84">
        <f>Masters!N842</f>
        <v>0</v>
      </c>
    </row>
    <row r="839" spans="1:12" ht="15.5" x14ac:dyDescent="0.45">
      <c r="A839" s="84">
        <f>Masters!C843</f>
        <v>53100</v>
      </c>
      <c r="B839" s="85" t="str">
        <f>Masters!D843</f>
        <v>Picture Framers</v>
      </c>
      <c r="C839" s="84" t="str">
        <f>Masters!F843</f>
        <v>Registrars, restorers, interpreters and other occupations related to museum and art galleries</v>
      </c>
      <c r="D839" s="85" t="str">
        <f>Masters!E843</f>
        <v>OMi</v>
      </c>
      <c r="E839" s="84">
        <f>Masters!G843</f>
        <v>0</v>
      </c>
      <c r="F839" s="84">
        <f>Masters!H843</f>
        <v>0</v>
      </c>
      <c r="G839" s="84">
        <f>Masters!I843</f>
        <v>0</v>
      </c>
      <c r="H839" s="84">
        <f>Masters!J843</f>
        <v>0</v>
      </c>
      <c r="I839" s="84">
        <f>Masters!K843</f>
        <v>0</v>
      </c>
      <c r="J839" s="84">
        <f>Masters!L843</f>
        <v>0</v>
      </c>
      <c r="K839" s="84">
        <f>Masters!M843</f>
        <v>0</v>
      </c>
      <c r="L839" s="84">
        <f>Masters!N843</f>
        <v>0</v>
      </c>
    </row>
    <row r="840" spans="1:12" ht="15.5" x14ac:dyDescent="0.45">
      <c r="A840" s="84">
        <f>Masters!C844</f>
        <v>94212</v>
      </c>
      <c r="B840" s="85" t="str">
        <f>Masters!D844</f>
        <v>Plastic Products Assemblers and Finishers</v>
      </c>
      <c r="C840" s="84" t="str">
        <f>Masters!F844</f>
        <v>Plastic products assemblers, finishers and inspectors</v>
      </c>
      <c r="D840" s="85" t="str">
        <f>Masters!E844</f>
        <v>OMi</v>
      </c>
      <c r="E840" s="84">
        <f>Masters!G844</f>
        <v>0</v>
      </c>
      <c r="F840" s="84">
        <f>Masters!H844</f>
        <v>0</v>
      </c>
      <c r="G840" s="84">
        <f>Masters!I844</f>
        <v>0</v>
      </c>
      <c r="H840" s="84">
        <f>Masters!J844</f>
        <v>0</v>
      </c>
      <c r="I840" s="84">
        <f>Masters!K844</f>
        <v>0</v>
      </c>
      <c r="J840" s="84">
        <f>Masters!L844</f>
        <v>0</v>
      </c>
      <c r="K840" s="84">
        <f>Masters!M844</f>
        <v>0</v>
      </c>
      <c r="L840" s="84">
        <f>Masters!N844</f>
        <v>0</v>
      </c>
    </row>
    <row r="841" spans="1:12" ht="15.5" x14ac:dyDescent="0.45">
      <c r="A841" s="84">
        <f>Masters!C845</f>
        <v>94213</v>
      </c>
      <c r="B841" s="85" t="str">
        <f>Masters!D845</f>
        <v>Plating, Metal Spraying and Related Operators</v>
      </c>
      <c r="C841" s="84" t="str">
        <f>Masters!F845</f>
        <v>Industrial painters, coaters and metal finishing process operators</v>
      </c>
      <c r="D841" s="85" t="str">
        <f>Masters!E845</f>
        <v>OMi</v>
      </c>
      <c r="E841" s="84">
        <f>Masters!G845</f>
        <v>0</v>
      </c>
      <c r="F841" s="84">
        <f>Masters!H845</f>
        <v>0</v>
      </c>
      <c r="G841" s="84">
        <f>Masters!I845</f>
        <v>0</v>
      </c>
      <c r="H841" s="84">
        <f>Masters!J845</f>
        <v>0</v>
      </c>
      <c r="I841" s="84">
        <f>Masters!K845</f>
        <v>0</v>
      </c>
      <c r="J841" s="84">
        <f>Masters!L845</f>
        <v>0</v>
      </c>
      <c r="K841" s="84">
        <f>Masters!M845</f>
        <v>0</v>
      </c>
      <c r="L841" s="84">
        <f>Masters!N845</f>
        <v>0</v>
      </c>
    </row>
    <row r="842" spans="1:12" ht="15.5" x14ac:dyDescent="0.45">
      <c r="A842" s="84">
        <f>Masters!C846</f>
        <v>53100</v>
      </c>
      <c r="B842" s="85" t="str">
        <f>Masters!D846</f>
        <v>Preparators and Museology Technicians</v>
      </c>
      <c r="C842" s="84" t="str">
        <f>Masters!F846</f>
        <v>Registrars, restorers, interpreters and other occupations related to museum and art galleries</v>
      </c>
      <c r="D842" s="85" t="str">
        <f>Masters!E846</f>
        <v>OMi</v>
      </c>
      <c r="E842" s="84">
        <f>Masters!G846</f>
        <v>0</v>
      </c>
      <c r="F842" s="84">
        <f>Masters!H846</f>
        <v>0</v>
      </c>
      <c r="G842" s="84">
        <f>Masters!I846</f>
        <v>0</v>
      </c>
      <c r="H842" s="84">
        <f>Masters!J846</f>
        <v>0</v>
      </c>
      <c r="I842" s="84">
        <f>Masters!K846</f>
        <v>0</v>
      </c>
      <c r="J842" s="84">
        <f>Masters!L846</f>
        <v>0</v>
      </c>
      <c r="K842" s="84">
        <f>Masters!M846</f>
        <v>0</v>
      </c>
      <c r="L842" s="84">
        <f>Masters!N846</f>
        <v>0</v>
      </c>
    </row>
    <row r="843" spans="1:12" ht="15.5" x14ac:dyDescent="0.45">
      <c r="A843" s="84">
        <f>Masters!C847</f>
        <v>53111</v>
      </c>
      <c r="B843" s="85" t="str">
        <f>Masters!D847</f>
        <v>Projectionists</v>
      </c>
      <c r="C843" s="84" t="str">
        <f>Masters!F847</f>
        <v>Motion pictures, broadcasting, photography and performing arts assistants and operators</v>
      </c>
      <c r="D843" s="85" t="str">
        <f>Masters!E847</f>
        <v>OMi</v>
      </c>
      <c r="E843" s="84">
        <f>Masters!G847</f>
        <v>0</v>
      </c>
      <c r="F843" s="84">
        <f>Masters!H847</f>
        <v>0</v>
      </c>
      <c r="G843" s="84">
        <f>Masters!I847</f>
        <v>0</v>
      </c>
      <c r="H843" s="84">
        <f>Masters!J847</f>
        <v>0</v>
      </c>
      <c r="I843" s="84">
        <f>Masters!K847</f>
        <v>0</v>
      </c>
      <c r="J843" s="84">
        <f>Masters!L847</f>
        <v>0</v>
      </c>
      <c r="K843" s="84">
        <f>Masters!M847</f>
        <v>0</v>
      </c>
      <c r="L843" s="84">
        <f>Masters!N847</f>
        <v>0</v>
      </c>
    </row>
    <row r="844" spans="1:12" ht="15.5" x14ac:dyDescent="0.45">
      <c r="A844" s="84">
        <f>Masters!C848</f>
        <v>53111</v>
      </c>
      <c r="B844" s="85" t="str">
        <f>Masters!D848</f>
        <v>Props Persons and Set Builders</v>
      </c>
      <c r="C844" s="84" t="str">
        <f>Masters!F848</f>
        <v>Motion pictures, broadcasting, photography and performing arts assistants and operators</v>
      </c>
      <c r="D844" s="85" t="str">
        <f>Masters!E848</f>
        <v>OMi</v>
      </c>
      <c r="E844" s="84">
        <f>Masters!G848</f>
        <v>0</v>
      </c>
      <c r="F844" s="84">
        <f>Masters!H848</f>
        <v>0</v>
      </c>
      <c r="G844" s="84">
        <f>Masters!I848</f>
        <v>0</v>
      </c>
      <c r="H844" s="84">
        <f>Masters!J848</f>
        <v>0</v>
      </c>
      <c r="I844" s="84">
        <f>Masters!K848</f>
        <v>0</v>
      </c>
      <c r="J844" s="84">
        <f>Masters!L848</f>
        <v>0</v>
      </c>
      <c r="K844" s="84">
        <f>Masters!M848</f>
        <v>0</v>
      </c>
      <c r="L844" s="84">
        <f>Masters!N848</f>
        <v>0</v>
      </c>
    </row>
    <row r="845" spans="1:12" ht="15.5" x14ac:dyDescent="0.45">
      <c r="A845" s="84">
        <f>Masters!C849</f>
        <v>74205</v>
      </c>
      <c r="B845" s="85" t="str">
        <f>Masters!D849</f>
        <v>Public Works Maintenance Equipment Operators</v>
      </c>
      <c r="C845" s="84" t="str">
        <f>Masters!F849</f>
        <v>Public works maintenance equipment operators and related workers</v>
      </c>
      <c r="D845" s="85" t="str">
        <f>Masters!E849</f>
        <v>OMi</v>
      </c>
      <c r="E845" s="84">
        <f>Masters!G849</f>
        <v>0</v>
      </c>
      <c r="F845" s="84">
        <f>Masters!H849</f>
        <v>0</v>
      </c>
      <c r="G845" s="84">
        <f>Masters!I849</f>
        <v>0</v>
      </c>
      <c r="H845" s="84">
        <f>Masters!J849</f>
        <v>0</v>
      </c>
      <c r="I845" s="84">
        <f>Masters!K849</f>
        <v>0</v>
      </c>
      <c r="J845" s="84">
        <f>Masters!L849</f>
        <v>0</v>
      </c>
      <c r="K845" s="84">
        <f>Masters!M849</f>
        <v>0</v>
      </c>
      <c r="L845" s="84">
        <f>Masters!N849</f>
        <v>0</v>
      </c>
    </row>
    <row r="846" spans="1:12" ht="15.5" x14ac:dyDescent="0.45">
      <c r="A846" s="84">
        <f>Masters!C850</f>
        <v>94121</v>
      </c>
      <c r="B846" s="85" t="str">
        <f>Masters!D850</f>
        <v>Pulp Mill Machine Operators</v>
      </c>
      <c r="C846" s="84" t="str">
        <f>Masters!F850</f>
        <v>Pulp mill, papermaking and finishing machine operators</v>
      </c>
      <c r="D846" s="85" t="str">
        <f>Masters!E850</f>
        <v>OMi</v>
      </c>
      <c r="E846" s="84">
        <f>Masters!G850</f>
        <v>0</v>
      </c>
      <c r="F846" s="84">
        <f>Masters!H850</f>
        <v>0</v>
      </c>
      <c r="G846" s="84">
        <f>Masters!I850</f>
        <v>0</v>
      </c>
      <c r="H846" s="84">
        <f>Masters!J850</f>
        <v>0</v>
      </c>
      <c r="I846" s="84">
        <f>Masters!K850</f>
        <v>0</v>
      </c>
      <c r="J846" s="84">
        <f>Masters!L850</f>
        <v>0</v>
      </c>
      <c r="K846" s="84">
        <f>Masters!M850</f>
        <v>0</v>
      </c>
      <c r="L846" s="84">
        <f>Masters!N850</f>
        <v>0</v>
      </c>
    </row>
    <row r="847" spans="1:12" ht="15.5" x14ac:dyDescent="0.45">
      <c r="A847" s="84">
        <f>Masters!C851</f>
        <v>32121</v>
      </c>
      <c r="B847" s="85" t="str">
        <f>Masters!D851</f>
        <v>Radiation Therapists</v>
      </c>
      <c r="C847" s="84" t="str">
        <f>Masters!F851</f>
        <v>Medical radiation technologists</v>
      </c>
      <c r="D847" s="85" t="str">
        <f>Masters!E851</f>
        <v>OMi</v>
      </c>
      <c r="E847" s="84">
        <f>Masters!G851</f>
        <v>0</v>
      </c>
      <c r="F847" s="84">
        <f>Masters!H851</f>
        <v>0</v>
      </c>
      <c r="G847" s="84">
        <f>Masters!I851</f>
        <v>0</v>
      </c>
      <c r="H847" s="84">
        <f>Masters!J851</f>
        <v>0</v>
      </c>
      <c r="I847" s="84">
        <f>Masters!K851</f>
        <v>0</v>
      </c>
      <c r="J847" s="84">
        <f>Masters!L851</f>
        <v>0</v>
      </c>
      <c r="K847" s="84">
        <f>Masters!M851</f>
        <v>0</v>
      </c>
      <c r="L847" s="84">
        <f>Masters!N851</f>
        <v>0</v>
      </c>
    </row>
    <row r="848" spans="1:12" ht="15.5" x14ac:dyDescent="0.45">
      <c r="A848" s="84">
        <f>Masters!C852</f>
        <v>32121</v>
      </c>
      <c r="B848" s="85" t="str">
        <f>Masters!D852</f>
        <v>Radiological Technologists</v>
      </c>
      <c r="C848" s="84" t="str">
        <f>Masters!F852</f>
        <v>Medical radiation technologists</v>
      </c>
      <c r="D848" s="85" t="str">
        <f>Masters!E852</f>
        <v>OMi</v>
      </c>
      <c r="E848" s="84">
        <f>Masters!G852</f>
        <v>0</v>
      </c>
      <c r="F848" s="84">
        <f>Masters!H852</f>
        <v>0</v>
      </c>
      <c r="G848" s="84">
        <f>Masters!I852</f>
        <v>0</v>
      </c>
      <c r="H848" s="84">
        <f>Masters!J852</f>
        <v>0</v>
      </c>
      <c r="I848" s="84">
        <f>Masters!K852</f>
        <v>0</v>
      </c>
      <c r="J848" s="84">
        <f>Masters!L852</f>
        <v>0</v>
      </c>
      <c r="K848" s="84">
        <f>Masters!M852</f>
        <v>0</v>
      </c>
      <c r="L848" s="84">
        <f>Masters!N852</f>
        <v>0</v>
      </c>
    </row>
    <row r="849" spans="1:12" ht="15.5" x14ac:dyDescent="0.45">
      <c r="A849" s="84">
        <f>Masters!C853</f>
        <v>73310</v>
      </c>
      <c r="B849" s="85" t="str">
        <f>Masters!D853</f>
        <v>Railway Locomotive Engineers</v>
      </c>
      <c r="C849" s="84" t="str">
        <f>Masters!F853</f>
        <v>Railway and yard locomotive engineers</v>
      </c>
      <c r="D849" s="85" t="str">
        <f>Masters!E853</f>
        <v>OMi</v>
      </c>
      <c r="E849" s="84">
        <f>Masters!G853</f>
        <v>0</v>
      </c>
      <c r="F849" s="84">
        <f>Masters!H853</f>
        <v>0</v>
      </c>
      <c r="G849" s="84">
        <f>Masters!I853</f>
        <v>0</v>
      </c>
      <c r="H849" s="84">
        <f>Masters!J853</f>
        <v>0</v>
      </c>
      <c r="I849" s="84">
        <f>Masters!K853</f>
        <v>0</v>
      </c>
      <c r="J849" s="84">
        <f>Masters!L853</f>
        <v>0</v>
      </c>
      <c r="K849" s="84">
        <f>Masters!M853</f>
        <v>0</v>
      </c>
      <c r="L849" s="84">
        <f>Masters!N853</f>
        <v>0</v>
      </c>
    </row>
    <row r="850" spans="1:12" ht="15.5" x14ac:dyDescent="0.45">
      <c r="A850" s="84">
        <f>Masters!C854</f>
        <v>75211</v>
      </c>
      <c r="B850" s="85" t="str">
        <f>Masters!D854</f>
        <v>Railway Track Maintenance Workers</v>
      </c>
      <c r="C850" s="84" t="str">
        <f>Masters!F854</f>
        <v>Railway and motor transport labourers</v>
      </c>
      <c r="D850" s="85" t="str">
        <f>Masters!E854</f>
        <v>OMi</v>
      </c>
      <c r="E850" s="84">
        <f>Masters!G854</f>
        <v>0</v>
      </c>
      <c r="F850" s="84">
        <f>Masters!H854</f>
        <v>0</v>
      </c>
      <c r="G850" s="84">
        <f>Masters!I854</f>
        <v>0</v>
      </c>
      <c r="H850" s="84">
        <f>Masters!J854</f>
        <v>0</v>
      </c>
      <c r="I850" s="84">
        <f>Masters!K854</f>
        <v>0</v>
      </c>
      <c r="J850" s="84">
        <f>Masters!L854</f>
        <v>0</v>
      </c>
      <c r="K850" s="84">
        <f>Masters!M854</f>
        <v>0</v>
      </c>
      <c r="L850" s="84">
        <f>Masters!N854</f>
        <v>0</v>
      </c>
    </row>
    <row r="851" spans="1:12" ht="15.5" x14ac:dyDescent="0.45">
      <c r="A851" s="84">
        <f>Masters!C855</f>
        <v>75211</v>
      </c>
      <c r="B851" s="85" t="str">
        <f>Masters!D855</f>
        <v>Railway Yard Workers</v>
      </c>
      <c r="C851" s="84" t="str">
        <f>Masters!F855</f>
        <v>Railway and motor transport labourers</v>
      </c>
      <c r="D851" s="85" t="str">
        <f>Masters!E855</f>
        <v>OMi</v>
      </c>
      <c r="E851" s="84">
        <f>Masters!G855</f>
        <v>0</v>
      </c>
      <c r="F851" s="84">
        <f>Masters!H855</f>
        <v>0</v>
      </c>
      <c r="G851" s="84">
        <f>Masters!I855</f>
        <v>0</v>
      </c>
      <c r="H851" s="84">
        <f>Masters!J855</f>
        <v>0</v>
      </c>
      <c r="I851" s="84">
        <f>Masters!K855</f>
        <v>0</v>
      </c>
      <c r="J851" s="84">
        <f>Masters!L855</f>
        <v>0</v>
      </c>
      <c r="K851" s="84">
        <f>Masters!M855</f>
        <v>0</v>
      </c>
      <c r="L851" s="84">
        <f>Masters!N855</f>
        <v>0</v>
      </c>
    </row>
    <row r="852" spans="1:12" ht="15.5" x14ac:dyDescent="0.45">
      <c r="A852" s="84">
        <f>Masters!C856</f>
        <v>73200</v>
      </c>
      <c r="B852" s="85" t="str">
        <f>Masters!D856</f>
        <v>Residential and Commercial Installers and Servicers</v>
      </c>
      <c r="C852" s="84" t="str">
        <f>Masters!F856</f>
        <v>Residential and commercial installers and servicers</v>
      </c>
      <c r="D852" s="85" t="str">
        <f>Masters!E856</f>
        <v>OMi</v>
      </c>
      <c r="E852" s="84">
        <f>Masters!G856</f>
        <v>0</v>
      </c>
      <c r="F852" s="84">
        <f>Masters!H856</f>
        <v>0</v>
      </c>
      <c r="G852" s="84">
        <f>Masters!I856</f>
        <v>0</v>
      </c>
      <c r="H852" s="84">
        <f>Masters!J856</f>
        <v>0</v>
      </c>
      <c r="I852" s="84">
        <f>Masters!K856</f>
        <v>0</v>
      </c>
      <c r="J852" s="84">
        <f>Masters!L856</f>
        <v>0</v>
      </c>
      <c r="K852" s="84">
        <f>Masters!M856</f>
        <v>0</v>
      </c>
      <c r="L852" s="84">
        <f>Masters!N856</f>
        <v>0</v>
      </c>
    </row>
    <row r="853" spans="1:12" ht="15.5" x14ac:dyDescent="0.45">
      <c r="A853" s="84">
        <f>Masters!C857</f>
        <v>32103</v>
      </c>
      <c r="B853" s="85" t="str">
        <f>Masters!D857</f>
        <v>Respiratory Therapists</v>
      </c>
      <c r="C853" s="84" t="str">
        <f>Masters!F857</f>
        <v>Respiratory therapists, clinical perfusionists and cardiopulmonary technologists</v>
      </c>
      <c r="D853" s="85" t="str">
        <f>Masters!E857</f>
        <v>OMi</v>
      </c>
      <c r="E853" s="84">
        <f>Masters!G857</f>
        <v>0</v>
      </c>
      <c r="F853" s="84">
        <f>Masters!H857</f>
        <v>0</v>
      </c>
      <c r="G853" s="84">
        <f>Masters!I857</f>
        <v>0</v>
      </c>
      <c r="H853" s="84">
        <f>Masters!J857</f>
        <v>0</v>
      </c>
      <c r="I853" s="84">
        <f>Masters!K857</f>
        <v>0</v>
      </c>
      <c r="J853" s="84">
        <f>Masters!L857</f>
        <v>0</v>
      </c>
      <c r="K853" s="84">
        <f>Masters!M857</f>
        <v>0</v>
      </c>
      <c r="L853" s="84">
        <f>Masters!N857</f>
        <v>0</v>
      </c>
    </row>
    <row r="854" spans="1:12" ht="15.5" x14ac:dyDescent="0.45">
      <c r="A854" s="84">
        <f>Masters!C858</f>
        <v>72999</v>
      </c>
      <c r="B854" s="85" t="str">
        <f>Masters!D858</f>
        <v>Safe and Vault Servicers</v>
      </c>
      <c r="C854" s="84" t="str">
        <f>Masters!F858</f>
        <v>Other technical trades and related occupations</v>
      </c>
      <c r="D854" s="85" t="str">
        <f>Masters!E858</f>
        <v>OMi</v>
      </c>
      <c r="E854" s="84">
        <f>Masters!G858</f>
        <v>0</v>
      </c>
      <c r="F854" s="84">
        <f>Masters!H858</f>
        <v>0</v>
      </c>
      <c r="G854" s="84">
        <f>Masters!I858</f>
        <v>0</v>
      </c>
      <c r="H854" s="84">
        <f>Masters!J858</f>
        <v>0</v>
      </c>
      <c r="I854" s="84">
        <f>Masters!K858</f>
        <v>0</v>
      </c>
      <c r="J854" s="84">
        <f>Masters!L858</f>
        <v>0</v>
      </c>
      <c r="K854" s="84">
        <f>Masters!M858</f>
        <v>0</v>
      </c>
      <c r="L854" s="84">
        <f>Masters!N858</f>
        <v>0</v>
      </c>
    </row>
    <row r="855" spans="1:12" ht="15.5" x14ac:dyDescent="0.45">
      <c r="A855" s="84">
        <f>Masters!C859</f>
        <v>72999</v>
      </c>
      <c r="B855" s="85" t="str">
        <f>Masters!D859</f>
        <v>Saw Fitters</v>
      </c>
      <c r="C855" s="84" t="str">
        <f>Masters!F859</f>
        <v>Other technical trades and related occupations</v>
      </c>
      <c r="D855" s="85" t="str">
        <f>Masters!E859</f>
        <v>OMi</v>
      </c>
      <c r="E855" s="84">
        <f>Masters!G859</f>
        <v>0</v>
      </c>
      <c r="F855" s="84">
        <f>Masters!H859</f>
        <v>0</v>
      </c>
      <c r="G855" s="84">
        <f>Masters!I859</f>
        <v>0</v>
      </c>
      <c r="H855" s="84">
        <f>Masters!J859</f>
        <v>0</v>
      </c>
      <c r="I855" s="84">
        <f>Masters!K859</f>
        <v>0</v>
      </c>
      <c r="J855" s="84">
        <f>Masters!L859</f>
        <v>0</v>
      </c>
      <c r="K855" s="84">
        <f>Masters!M859</f>
        <v>0</v>
      </c>
      <c r="L855" s="84">
        <f>Masters!N859</f>
        <v>0</v>
      </c>
    </row>
    <row r="856" spans="1:12" ht="15.5" x14ac:dyDescent="0.45">
      <c r="A856" s="84">
        <f>Masters!C860</f>
        <v>94120</v>
      </c>
      <c r="B856" s="85" t="str">
        <f>Masters!D860</f>
        <v>Sawmill Machine Operators</v>
      </c>
      <c r="C856" s="84" t="str">
        <f>Masters!F860</f>
        <v>Sawmill machine operators</v>
      </c>
      <c r="D856" s="85" t="str">
        <f>Masters!E860</f>
        <v>OMi</v>
      </c>
      <c r="E856" s="84">
        <f>Masters!G860</f>
        <v>0</v>
      </c>
      <c r="F856" s="84">
        <f>Masters!H860</f>
        <v>0</v>
      </c>
      <c r="G856" s="84">
        <f>Masters!I860</f>
        <v>0</v>
      </c>
      <c r="H856" s="84">
        <f>Masters!J860</f>
        <v>0</v>
      </c>
      <c r="I856" s="84">
        <f>Masters!K860</f>
        <v>0</v>
      </c>
      <c r="J856" s="84">
        <f>Masters!L860</f>
        <v>0</v>
      </c>
      <c r="K856" s="84">
        <f>Masters!M860</f>
        <v>0</v>
      </c>
      <c r="L856" s="84">
        <f>Masters!N860</f>
        <v>0</v>
      </c>
    </row>
    <row r="857" spans="1:12" ht="15.5" x14ac:dyDescent="0.45">
      <c r="A857" s="84">
        <f>Masters!C861</f>
        <v>94132</v>
      </c>
      <c r="B857" s="85" t="str">
        <f>Masters!D861</f>
        <v>Sewing Machine Operators</v>
      </c>
      <c r="C857" s="84" t="str">
        <f>Masters!F861</f>
        <v>Industrial sewing machine operators</v>
      </c>
      <c r="D857" s="85" t="str">
        <f>Masters!E861</f>
        <v>OMi</v>
      </c>
      <c r="E857" s="84">
        <f>Masters!G861</f>
        <v>0</v>
      </c>
      <c r="F857" s="84">
        <f>Masters!H861</f>
        <v>0</v>
      </c>
      <c r="G857" s="84">
        <f>Masters!I861</f>
        <v>0</v>
      </c>
      <c r="H857" s="84">
        <f>Masters!J861</f>
        <v>0</v>
      </c>
      <c r="I857" s="84">
        <f>Masters!K861</f>
        <v>0</v>
      </c>
      <c r="J857" s="84">
        <f>Masters!L861</f>
        <v>0</v>
      </c>
      <c r="K857" s="84">
        <f>Masters!M861</f>
        <v>0</v>
      </c>
      <c r="L857" s="84">
        <f>Masters!N861</f>
        <v>0</v>
      </c>
    </row>
    <row r="858" spans="1:12" ht="15.5" x14ac:dyDescent="0.45">
      <c r="A858" s="84">
        <f>Masters!C862</f>
        <v>63220</v>
      </c>
      <c r="B858" s="85" t="str">
        <f>Masters!D862</f>
        <v>Shoe Repairers</v>
      </c>
      <c r="C858" s="84" t="str">
        <f>Masters!F862</f>
        <v>Shoe repairers and shoemakers</v>
      </c>
      <c r="D858" s="85" t="str">
        <f>Masters!E862</f>
        <v>OMi</v>
      </c>
      <c r="E858" s="84">
        <f>Masters!G862</f>
        <v>0</v>
      </c>
      <c r="F858" s="84">
        <f>Masters!H862</f>
        <v>0</v>
      </c>
      <c r="G858" s="84">
        <f>Masters!I862</f>
        <v>0</v>
      </c>
      <c r="H858" s="84">
        <f>Masters!J862</f>
        <v>0</v>
      </c>
      <c r="I858" s="84">
        <f>Masters!K862</f>
        <v>0</v>
      </c>
      <c r="J858" s="84">
        <f>Masters!L862</f>
        <v>0</v>
      </c>
      <c r="K858" s="84">
        <f>Masters!M862</f>
        <v>0</v>
      </c>
      <c r="L858" s="84">
        <f>Masters!N862</f>
        <v>0</v>
      </c>
    </row>
    <row r="859" spans="1:12" ht="15.5" x14ac:dyDescent="0.45">
      <c r="A859" s="84">
        <f>Masters!C863</f>
        <v>84111</v>
      </c>
      <c r="B859" s="85" t="str">
        <f>Masters!D863</f>
        <v>Silviculture and Forestry Workers</v>
      </c>
      <c r="C859" s="84" t="str">
        <f>Masters!F863</f>
        <v>Silviculture and forestry workers</v>
      </c>
      <c r="D859" s="85" t="str">
        <f>Masters!E863</f>
        <v>OMi</v>
      </c>
      <c r="E859" s="84">
        <f>Masters!G863</f>
        <v>0</v>
      </c>
      <c r="F859" s="84">
        <f>Masters!H863</f>
        <v>0</v>
      </c>
      <c r="G859" s="84">
        <f>Masters!I863</f>
        <v>0</v>
      </c>
      <c r="H859" s="84">
        <f>Masters!J863</f>
        <v>0</v>
      </c>
      <c r="I859" s="84">
        <f>Masters!K863</f>
        <v>0</v>
      </c>
      <c r="J859" s="84">
        <f>Masters!L863</f>
        <v>0</v>
      </c>
      <c r="K859" s="84">
        <f>Masters!M863</f>
        <v>0</v>
      </c>
      <c r="L859" s="84">
        <f>Masters!N863</f>
        <v>0</v>
      </c>
    </row>
    <row r="860" spans="1:12" ht="15.5" x14ac:dyDescent="0.45">
      <c r="A860" s="84">
        <f>Masters!C864</f>
        <v>72421</v>
      </c>
      <c r="B860" s="85" t="str">
        <f>Masters!D864</f>
        <v>Small Appliance Servicers and Repairers</v>
      </c>
      <c r="C860" s="84" t="str">
        <f>Masters!F864</f>
        <v>Appliance servicers and repairers</v>
      </c>
      <c r="D860" s="85" t="str">
        <f>Masters!E864</f>
        <v>OMi</v>
      </c>
      <c r="E860" s="84">
        <f>Masters!G864</f>
        <v>0</v>
      </c>
      <c r="F860" s="84">
        <f>Masters!H864</f>
        <v>0</v>
      </c>
      <c r="G860" s="84">
        <f>Masters!I864</f>
        <v>0</v>
      </c>
      <c r="H860" s="84">
        <f>Masters!J864</f>
        <v>0</v>
      </c>
      <c r="I860" s="84">
        <f>Masters!K864</f>
        <v>0</v>
      </c>
      <c r="J860" s="84">
        <f>Masters!L864</f>
        <v>0</v>
      </c>
      <c r="K860" s="84">
        <f>Masters!M864</f>
        <v>0</v>
      </c>
      <c r="L860" s="84">
        <f>Masters!N864</f>
        <v>0</v>
      </c>
    </row>
    <row r="861" spans="1:12" ht="15.5" x14ac:dyDescent="0.45">
      <c r="A861" s="84">
        <f>Masters!C865</f>
        <v>94152</v>
      </c>
      <c r="B861" s="85" t="str">
        <f>Masters!D865</f>
        <v>Specialty Finishing Equipment Operators</v>
      </c>
      <c r="C861" s="84" t="str">
        <f>Masters!F865</f>
        <v>Binding and finishing machine operators</v>
      </c>
      <c r="D861" s="85" t="str">
        <f>Masters!E865</f>
        <v>OMi</v>
      </c>
      <c r="E861" s="84">
        <f>Masters!G865</f>
        <v>0</v>
      </c>
      <c r="F861" s="84">
        <f>Masters!H865</f>
        <v>0</v>
      </c>
      <c r="G861" s="84">
        <f>Masters!I865</f>
        <v>0</v>
      </c>
      <c r="H861" s="84">
        <f>Masters!J865</f>
        <v>0</v>
      </c>
      <c r="I861" s="84">
        <f>Masters!K865</f>
        <v>0</v>
      </c>
      <c r="J861" s="84">
        <f>Masters!L865</f>
        <v>0</v>
      </c>
      <c r="K861" s="84">
        <f>Masters!M865</f>
        <v>0</v>
      </c>
      <c r="L861" s="84">
        <f>Masters!N865</f>
        <v>0</v>
      </c>
    </row>
    <row r="862" spans="1:12" ht="15.5" x14ac:dyDescent="0.45">
      <c r="A862" s="84">
        <f>Masters!C866</f>
        <v>94103</v>
      </c>
      <c r="B862" s="85" t="str">
        <f>Masters!D866</f>
        <v>Stone Forming and Finishing Workers</v>
      </c>
      <c r="C862" s="84" t="str">
        <f>Masters!F866</f>
        <v>Concrete, clay and stone forming operators</v>
      </c>
      <c r="D862" s="85" t="str">
        <f>Masters!E866</f>
        <v>OMi</v>
      </c>
      <c r="E862" s="84">
        <f>Masters!G866</f>
        <v>0</v>
      </c>
      <c r="F862" s="84">
        <f>Masters!H866</f>
        <v>0</v>
      </c>
      <c r="G862" s="84">
        <f>Masters!I866</f>
        <v>0</v>
      </c>
      <c r="H862" s="84">
        <f>Masters!J866</f>
        <v>0</v>
      </c>
      <c r="I862" s="84">
        <f>Masters!K866</f>
        <v>0</v>
      </c>
      <c r="J862" s="84">
        <f>Masters!L866</f>
        <v>0</v>
      </c>
      <c r="K862" s="84">
        <f>Masters!M866</f>
        <v>0</v>
      </c>
      <c r="L862" s="84">
        <f>Masters!N866</f>
        <v>0</v>
      </c>
    </row>
    <row r="863" spans="1:12" ht="15.5" x14ac:dyDescent="0.45">
      <c r="A863" s="84">
        <f>Masters!C867</f>
        <v>94130</v>
      </c>
      <c r="B863" s="85" t="str">
        <f>Masters!D867</f>
        <v>Textile Dyeing and Finishing Machine Operators</v>
      </c>
      <c r="C863" s="84" t="str">
        <f>Masters!F867</f>
        <v>Textile fibre and yarn, hide and pelt processing machine operators and workers</v>
      </c>
      <c r="D863" s="85" t="str">
        <f>Masters!E867</f>
        <v>OMi</v>
      </c>
      <c r="E863" s="84">
        <f>Masters!G867</f>
        <v>0</v>
      </c>
      <c r="F863" s="84">
        <f>Masters!H867</f>
        <v>0</v>
      </c>
      <c r="G863" s="84">
        <f>Masters!I867</f>
        <v>0</v>
      </c>
      <c r="H863" s="84">
        <f>Masters!J867</f>
        <v>0</v>
      </c>
      <c r="I863" s="84">
        <f>Masters!K867</f>
        <v>0</v>
      </c>
      <c r="J863" s="84">
        <f>Masters!L867</f>
        <v>0</v>
      </c>
      <c r="K863" s="84">
        <f>Masters!M867</f>
        <v>0</v>
      </c>
      <c r="L863" s="84">
        <f>Masters!N867</f>
        <v>0</v>
      </c>
    </row>
    <row r="864" spans="1:12" ht="15.5" x14ac:dyDescent="0.45">
      <c r="A864" s="84">
        <f>Masters!C868</f>
        <v>85104</v>
      </c>
      <c r="B864" s="85" t="str">
        <f>Masters!D868</f>
        <v>Trappers</v>
      </c>
      <c r="C864" s="84" t="str">
        <f>Masters!F868</f>
        <v>Trappers and hunters</v>
      </c>
      <c r="D864" s="85" t="str">
        <f>Masters!E868</f>
        <v>OMi</v>
      </c>
      <c r="E864" s="84">
        <f>Masters!G868</f>
        <v>0</v>
      </c>
      <c r="F864" s="84">
        <f>Masters!H868</f>
        <v>0</v>
      </c>
      <c r="G864" s="84">
        <f>Masters!I868</f>
        <v>0</v>
      </c>
      <c r="H864" s="84">
        <f>Masters!J868</f>
        <v>0</v>
      </c>
      <c r="I864" s="84">
        <f>Masters!K868</f>
        <v>0</v>
      </c>
      <c r="J864" s="84">
        <f>Masters!L868</f>
        <v>0</v>
      </c>
      <c r="K864" s="84">
        <f>Masters!M868</f>
        <v>0</v>
      </c>
      <c r="L864" s="84">
        <f>Masters!N868</f>
        <v>0</v>
      </c>
    </row>
    <row r="865" spans="1:12" ht="15.5" x14ac:dyDescent="0.45">
      <c r="A865" s="84">
        <f>Masters!C869</f>
        <v>72501</v>
      </c>
      <c r="B865" s="85" t="str">
        <f>Masters!D869</f>
        <v>Water Well Drillers</v>
      </c>
      <c r="C865" s="84" t="str">
        <f>Masters!F869</f>
        <v>Water well drillers</v>
      </c>
      <c r="D865" s="85" t="str">
        <f>Masters!E869</f>
        <v>OMi</v>
      </c>
      <c r="E865" s="84">
        <f>Masters!G869</f>
        <v>0</v>
      </c>
      <c r="F865" s="84">
        <f>Masters!H869</f>
        <v>0</v>
      </c>
      <c r="G865" s="84">
        <f>Masters!I869</f>
        <v>0</v>
      </c>
      <c r="H865" s="84">
        <f>Masters!J869</f>
        <v>0</v>
      </c>
      <c r="I865" s="84">
        <f>Masters!K869</f>
        <v>0</v>
      </c>
      <c r="J865" s="84">
        <f>Masters!L869</f>
        <v>0</v>
      </c>
      <c r="K865" s="84">
        <f>Masters!M869</f>
        <v>0</v>
      </c>
      <c r="L865" s="84">
        <f>Masters!N869</f>
        <v>0</v>
      </c>
    </row>
    <row r="866" spans="1:12" ht="15.5" x14ac:dyDescent="0.45">
      <c r="A866" s="84">
        <f>Masters!C870</f>
        <v>94131</v>
      </c>
      <c r="B866" s="85" t="str">
        <f>Masters!D870</f>
        <v>Weavers, Knitters and Other Fabric-Making Occupations</v>
      </c>
      <c r="C866" s="84" t="str">
        <f>Masters!F870</f>
        <v>Weavers, knitters and other fabric making occupations</v>
      </c>
      <c r="D866" s="85" t="str">
        <f>Masters!E870</f>
        <v>OMi</v>
      </c>
      <c r="E866" s="84">
        <f>Masters!G870</f>
        <v>0</v>
      </c>
      <c r="F866" s="84">
        <f>Masters!H870</f>
        <v>0</v>
      </c>
      <c r="G866" s="84">
        <f>Masters!I870</f>
        <v>0</v>
      </c>
      <c r="H866" s="84">
        <f>Masters!J870</f>
        <v>0</v>
      </c>
      <c r="I866" s="84">
        <f>Masters!K870</f>
        <v>0</v>
      </c>
      <c r="J866" s="84">
        <f>Masters!L870</f>
        <v>0</v>
      </c>
      <c r="K866" s="84">
        <f>Masters!M870</f>
        <v>0</v>
      </c>
      <c r="L866" s="84">
        <f>Masters!N870</f>
        <v>0</v>
      </c>
    </row>
    <row r="867" spans="1:12" ht="15.5" x14ac:dyDescent="0.45">
      <c r="A867" s="84">
        <f>Masters!C871</f>
        <v>72106</v>
      </c>
      <c r="B867" s="85" t="str">
        <f>Masters!D871</f>
        <v>Welding, Brazing and Soldering Machine Operators</v>
      </c>
      <c r="C867" s="84" t="str">
        <f>Masters!F871</f>
        <v>Welders and related machine operators</v>
      </c>
      <c r="D867" s="85" t="str">
        <f>Masters!E871</f>
        <v>OMi</v>
      </c>
      <c r="E867" s="84">
        <f>Masters!G871</f>
        <v>0</v>
      </c>
      <c r="F867" s="84">
        <f>Masters!H871</f>
        <v>0</v>
      </c>
      <c r="G867" s="84">
        <f>Masters!I871</f>
        <v>0</v>
      </c>
      <c r="H867" s="84">
        <f>Masters!J871</f>
        <v>0</v>
      </c>
      <c r="I867" s="84">
        <f>Masters!K871</f>
        <v>0</v>
      </c>
      <c r="J867" s="84">
        <f>Masters!L871</f>
        <v>0</v>
      </c>
      <c r="K867" s="84">
        <f>Masters!M871</f>
        <v>0</v>
      </c>
      <c r="L867" s="84">
        <f>Masters!N871</f>
        <v>0</v>
      </c>
    </row>
    <row r="868" spans="1:12" ht="15.5" x14ac:dyDescent="0.45">
      <c r="A868" s="84">
        <f>Masters!C872</f>
        <v>94124</v>
      </c>
      <c r="B868" s="85" t="str">
        <f>Masters!D872</f>
        <v>Woodworking Machine Operators</v>
      </c>
      <c r="C868" s="84" t="str">
        <f>Masters!F872</f>
        <v>Woodworking machine operators</v>
      </c>
      <c r="D868" s="85" t="str">
        <f>Masters!E872</f>
        <v>OMi</v>
      </c>
      <c r="E868" s="84">
        <f>Masters!G872</f>
        <v>0</v>
      </c>
      <c r="F868" s="84">
        <f>Masters!H872</f>
        <v>0</v>
      </c>
      <c r="G868" s="84">
        <f>Masters!I872</f>
        <v>0</v>
      </c>
      <c r="H868" s="84">
        <f>Masters!J872</f>
        <v>0</v>
      </c>
      <c r="I868" s="84">
        <f>Masters!K872</f>
        <v>0</v>
      </c>
      <c r="J868" s="84">
        <f>Masters!L872</f>
        <v>0</v>
      </c>
      <c r="K868" s="84">
        <f>Masters!M872</f>
        <v>0</v>
      </c>
      <c r="L868" s="84">
        <f>Masters!N872</f>
        <v>0</v>
      </c>
    </row>
    <row r="869" spans="1:12" ht="15.5" x14ac:dyDescent="0.45">
      <c r="A869" s="84">
        <f>Masters!C873</f>
        <v>73310</v>
      </c>
      <c r="B869" s="85" t="str">
        <f>Masters!D873</f>
        <v>Yard Locomotive Engineers</v>
      </c>
      <c r="C869" s="84" t="str">
        <f>Masters!F873</f>
        <v>Railway and yard locomotive engineers</v>
      </c>
      <c r="D869" s="85" t="str">
        <f>Masters!E873</f>
        <v>OMi</v>
      </c>
      <c r="E869" s="84">
        <f>Masters!G873</f>
        <v>0</v>
      </c>
      <c r="F869" s="84">
        <f>Masters!H873</f>
        <v>0</v>
      </c>
      <c r="G869" s="84">
        <f>Masters!I873</f>
        <v>0</v>
      </c>
      <c r="H869" s="84">
        <f>Masters!J873</f>
        <v>0</v>
      </c>
      <c r="I869" s="84">
        <f>Masters!K873</f>
        <v>0</v>
      </c>
      <c r="J869" s="84">
        <f>Masters!L873</f>
        <v>0</v>
      </c>
      <c r="K869" s="84">
        <f>Masters!M873</f>
        <v>0</v>
      </c>
      <c r="L869" s="84">
        <f>Masters!N873</f>
        <v>0</v>
      </c>
    </row>
    <row r="870" spans="1:12" ht="15.5" x14ac:dyDescent="0.45">
      <c r="A870" s="84">
        <f>Masters!C874</f>
        <v>83110</v>
      </c>
      <c r="B870" s="85" t="str">
        <f>Masters!D874</f>
        <v>Cable Yarding System Operators</v>
      </c>
      <c r="C870" s="84" t="str">
        <f>Masters!F874</f>
        <v>Logging machinery operators</v>
      </c>
      <c r="D870" s="85" t="str">
        <f>Masters!E874</f>
        <v>Omi</v>
      </c>
      <c r="E870" s="84">
        <f>Masters!G874</f>
        <v>0</v>
      </c>
      <c r="F870" s="84">
        <f>Masters!H874</f>
        <v>0</v>
      </c>
      <c r="G870" s="84">
        <f>Masters!I874</f>
        <v>0</v>
      </c>
      <c r="H870" s="84">
        <f>Masters!J874</f>
        <v>0</v>
      </c>
      <c r="I870" s="84">
        <f>Masters!K874</f>
        <v>0</v>
      </c>
      <c r="J870" s="84">
        <f>Masters!L874</f>
        <v>0</v>
      </c>
      <c r="K870" s="84">
        <f>Masters!M874</f>
        <v>0</v>
      </c>
      <c r="L870" s="84">
        <f>Masters!N874</f>
        <v>0</v>
      </c>
    </row>
    <row r="871" spans="1:12" ht="15.5" x14ac:dyDescent="0.45">
      <c r="A871" s="84">
        <f>Masters!C875</f>
        <v>83110</v>
      </c>
      <c r="B871" s="85" t="str">
        <f>Masters!D875</f>
        <v>Mechanical Harvester and Forwarder Operators</v>
      </c>
      <c r="C871" s="84" t="str">
        <f>Masters!F875</f>
        <v>Logging machinery operators</v>
      </c>
      <c r="D871" s="85" t="str">
        <f>Masters!E875</f>
        <v>Omi</v>
      </c>
      <c r="E871" s="84">
        <f>Masters!G875</f>
        <v>0</v>
      </c>
      <c r="F871" s="84">
        <f>Masters!H875</f>
        <v>0</v>
      </c>
      <c r="G871" s="84">
        <f>Masters!I875</f>
        <v>0</v>
      </c>
      <c r="H871" s="84">
        <f>Masters!J875</f>
        <v>0</v>
      </c>
      <c r="I871" s="84">
        <f>Masters!K875</f>
        <v>0</v>
      </c>
      <c r="J871" s="84">
        <f>Masters!L875</f>
        <v>0</v>
      </c>
      <c r="K871" s="84">
        <f>Masters!M875</f>
        <v>0</v>
      </c>
      <c r="L871" s="84">
        <f>Masters!N875</f>
        <v>0</v>
      </c>
    </row>
    <row r="872" spans="1:12" ht="15.5" x14ac:dyDescent="0.45">
      <c r="A872" s="84">
        <f>Masters!C876</f>
        <v>83110</v>
      </c>
      <c r="B872" s="85" t="str">
        <f>Masters!D876</f>
        <v>Mechanical Tree Processor and Loader Operators</v>
      </c>
      <c r="C872" s="84" t="str">
        <f>Masters!F876</f>
        <v>Logging machinery operators</v>
      </c>
      <c r="D872" s="85" t="str">
        <f>Masters!E876</f>
        <v>Omi</v>
      </c>
      <c r="E872" s="84">
        <f>Masters!G876</f>
        <v>0</v>
      </c>
      <c r="F872" s="84">
        <f>Masters!H876</f>
        <v>0</v>
      </c>
      <c r="G872" s="84">
        <f>Masters!I876</f>
        <v>0</v>
      </c>
      <c r="H872" s="84">
        <f>Masters!J876</f>
        <v>0</v>
      </c>
      <c r="I872" s="84">
        <f>Masters!K876</f>
        <v>0</v>
      </c>
      <c r="J872" s="84">
        <f>Masters!L876</f>
        <v>0</v>
      </c>
      <c r="K872" s="84">
        <f>Masters!M876</f>
        <v>0</v>
      </c>
      <c r="L872" s="84">
        <f>Masters!N876</f>
        <v>0</v>
      </c>
    </row>
    <row r="873" spans="1:12" ht="15.5" x14ac:dyDescent="0.45">
      <c r="A873" s="84">
        <f>Masters!C877</f>
        <v>92100</v>
      </c>
      <c r="B873" s="85" t="str">
        <f>Masters!D877</f>
        <v>Power Station Operators</v>
      </c>
      <c r="C873" s="84" t="str">
        <f>Masters!F877</f>
        <v>Power engineers and power systems operators</v>
      </c>
      <c r="D873" s="85" t="str">
        <f>Masters!E877</f>
        <v>Omi</v>
      </c>
      <c r="E873" s="84">
        <f>Masters!G877</f>
        <v>0</v>
      </c>
      <c r="F873" s="84">
        <f>Masters!H877</f>
        <v>0</v>
      </c>
      <c r="G873" s="84">
        <f>Masters!I877</f>
        <v>0</v>
      </c>
      <c r="H873" s="84">
        <f>Masters!J877</f>
        <v>0</v>
      </c>
      <c r="I873" s="84">
        <f>Masters!K877</f>
        <v>0</v>
      </c>
      <c r="J873" s="84">
        <f>Masters!L877</f>
        <v>0</v>
      </c>
      <c r="K873" s="84">
        <f>Masters!M877</f>
        <v>0</v>
      </c>
      <c r="L873" s="84">
        <f>Masters!N877</f>
        <v>0</v>
      </c>
    </row>
    <row r="874" spans="1:12" ht="15.5" x14ac:dyDescent="0.45">
      <c r="A874" s="84">
        <f>Masters!C878</f>
        <v>92100</v>
      </c>
      <c r="B874" s="85" t="str">
        <f>Masters!D878</f>
        <v>Power Systems Operators</v>
      </c>
      <c r="C874" s="84" t="str">
        <f>Masters!F878</f>
        <v>Power engineers and power systems operators</v>
      </c>
      <c r="D874" s="85" t="str">
        <f>Masters!E878</f>
        <v>Omi</v>
      </c>
      <c r="E874" s="84">
        <f>Masters!G878</f>
        <v>0</v>
      </c>
      <c r="F874" s="84">
        <f>Masters!H878</f>
        <v>0</v>
      </c>
      <c r="G874" s="84">
        <f>Masters!I878</f>
        <v>0</v>
      </c>
      <c r="H874" s="84">
        <f>Masters!J878</f>
        <v>0</v>
      </c>
      <c r="I874" s="84">
        <f>Masters!K878</f>
        <v>0</v>
      </c>
      <c r="J874" s="84">
        <f>Masters!L878</f>
        <v>0</v>
      </c>
      <c r="K874" s="84">
        <f>Masters!M878</f>
        <v>0</v>
      </c>
      <c r="L874" s="84">
        <f>Masters!N878</f>
        <v>0</v>
      </c>
    </row>
    <row r="875" spans="1:12" ht="15.5" x14ac:dyDescent="0.45">
      <c r="A875" s="84">
        <f>Masters!C879</f>
        <v>94112</v>
      </c>
      <c r="B875" s="85" t="str">
        <f>Masters!D879</f>
        <v>Rubber Processing Machine Operators</v>
      </c>
      <c r="C875" s="84" t="str">
        <f>Masters!F879</f>
        <v>Rubber processing machine operators and related workers</v>
      </c>
      <c r="D875" s="85" t="str">
        <f>Masters!E879</f>
        <v>Omi</v>
      </c>
      <c r="E875" s="84">
        <f>Masters!G879</f>
        <v>0</v>
      </c>
      <c r="F875" s="84">
        <f>Masters!H879</f>
        <v>0</v>
      </c>
      <c r="G875" s="84">
        <f>Masters!I879</f>
        <v>0</v>
      </c>
      <c r="H875" s="84">
        <f>Masters!J879</f>
        <v>0</v>
      </c>
      <c r="I875" s="84">
        <f>Masters!K879</f>
        <v>0</v>
      </c>
      <c r="J875" s="84">
        <f>Masters!L879</f>
        <v>0</v>
      </c>
      <c r="K875" s="84">
        <f>Masters!M879</f>
        <v>0</v>
      </c>
      <c r="L875" s="84">
        <f>Masters!N879</f>
        <v>0</v>
      </c>
    </row>
    <row r="876" spans="1:12" ht="15.5" x14ac:dyDescent="0.45">
      <c r="A876" s="84">
        <f>Masters!C880</f>
        <v>22220</v>
      </c>
      <c r="B876" s="85" t="str">
        <f>Masters!D880</f>
        <v>Web Technicians</v>
      </c>
      <c r="C876" s="84" t="str">
        <f>Masters!F880</f>
        <v>Computer network and web technicians</v>
      </c>
      <c r="D876" s="85" t="str">
        <f>Masters!E880</f>
        <v>Omi</v>
      </c>
      <c r="E876" s="84">
        <f>Masters!G880</f>
        <v>0</v>
      </c>
      <c r="F876" s="84">
        <f>Masters!H880</f>
        <v>0</v>
      </c>
      <c r="G876" s="84">
        <f>Masters!I880</f>
        <v>0</v>
      </c>
      <c r="H876" s="84">
        <f>Masters!J880</f>
        <v>0</v>
      </c>
      <c r="I876" s="84">
        <f>Masters!K880</f>
        <v>0</v>
      </c>
      <c r="J876" s="84">
        <f>Masters!L880</f>
        <v>0</v>
      </c>
      <c r="K876" s="84">
        <f>Masters!M880</f>
        <v>0</v>
      </c>
      <c r="L876" s="84">
        <f>Masters!N880</f>
        <v>0</v>
      </c>
    </row>
    <row r="877" spans="1:12" ht="15.5" x14ac:dyDescent="0.45">
      <c r="A877" s="84">
        <f>Masters!C881</f>
        <v>72404</v>
      </c>
      <c r="B877" s="85" t="str">
        <f>Masters!D881</f>
        <v>Aircraft Mechanics</v>
      </c>
      <c r="C877" s="84" t="str">
        <f>Masters!F881</f>
        <v>Aircraft mechanics and aircraft inspectors</v>
      </c>
      <c r="D877" s="85" t="str">
        <f>Masters!E881</f>
        <v>OIM</v>
      </c>
      <c r="E877" s="84">
        <f>Masters!G881</f>
        <v>0</v>
      </c>
      <c r="F877" s="84">
        <f>Masters!H881</f>
        <v>0</v>
      </c>
      <c r="G877" s="84">
        <f>Masters!I881</f>
        <v>0</v>
      </c>
      <c r="H877" s="84">
        <f>Masters!J881</f>
        <v>0</v>
      </c>
      <c r="I877" s="84">
        <f>Masters!K881</f>
        <v>0</v>
      </c>
      <c r="J877" s="84">
        <f>Masters!L881</f>
        <v>0</v>
      </c>
      <c r="K877" s="84">
        <f>Masters!M881</f>
        <v>0</v>
      </c>
      <c r="L877" s="84">
        <f>Masters!N881</f>
        <v>0</v>
      </c>
    </row>
    <row r="878" spans="1:12" ht="15.5" x14ac:dyDescent="0.45">
      <c r="A878" s="84">
        <f>Masters!C882</f>
        <v>72410</v>
      </c>
      <c r="B878" s="85" t="str">
        <f>Masters!D882</f>
        <v>Automotive Service Technicians</v>
      </c>
      <c r="C878" s="84" t="str">
        <f>Masters!F882</f>
        <v>Automotive service technicians, truck and bus mechanics and mechanical repairers</v>
      </c>
      <c r="D878" s="85" t="str">
        <f>Masters!E882</f>
        <v>OIM</v>
      </c>
      <c r="E878" s="84">
        <f>Masters!G882</f>
        <v>0</v>
      </c>
      <c r="F878" s="84">
        <f>Masters!H882</f>
        <v>0</v>
      </c>
      <c r="G878" s="84">
        <f>Masters!I882</f>
        <v>0</v>
      </c>
      <c r="H878" s="84">
        <f>Masters!J882</f>
        <v>0</v>
      </c>
      <c r="I878" s="84">
        <f>Masters!K882</f>
        <v>0</v>
      </c>
      <c r="J878" s="84">
        <f>Masters!L882</f>
        <v>0</v>
      </c>
      <c r="K878" s="84">
        <f>Masters!M882</f>
        <v>0</v>
      </c>
      <c r="L878" s="84">
        <f>Masters!N882</f>
        <v>0</v>
      </c>
    </row>
    <row r="879" spans="1:12" ht="15.5" x14ac:dyDescent="0.45">
      <c r="A879" s="84">
        <f>Masters!C883</f>
        <v>22100</v>
      </c>
      <c r="B879" s="85" t="str">
        <f>Masters!D883</f>
        <v>Chemical Technologists</v>
      </c>
      <c r="C879" s="84" t="str">
        <f>Masters!F883</f>
        <v>Chemical technologists and technicians</v>
      </c>
      <c r="D879" s="85" t="str">
        <f>Masters!E883</f>
        <v>OIM</v>
      </c>
      <c r="E879" s="84">
        <f>Masters!G883</f>
        <v>0</v>
      </c>
      <c r="F879" s="84">
        <f>Masters!H883</f>
        <v>0</v>
      </c>
      <c r="G879" s="84">
        <f>Masters!I883</f>
        <v>0</v>
      </c>
      <c r="H879" s="84">
        <f>Masters!J883</f>
        <v>0</v>
      </c>
      <c r="I879" s="84">
        <f>Masters!K883</f>
        <v>0</v>
      </c>
      <c r="J879" s="84">
        <f>Masters!L883</f>
        <v>0</v>
      </c>
      <c r="K879" s="84">
        <f>Masters!M883</f>
        <v>0</v>
      </c>
      <c r="L879" s="84">
        <f>Masters!N883</f>
        <v>0</v>
      </c>
    </row>
    <row r="880" spans="1:12" ht="15.5" x14ac:dyDescent="0.45">
      <c r="A880" s="84">
        <f>Masters!C884</f>
        <v>72999</v>
      </c>
      <c r="B880" s="85" t="str">
        <f>Masters!D884</f>
        <v>Commercial Divers</v>
      </c>
      <c r="C880" s="84" t="str">
        <f>Masters!F884</f>
        <v>Other technical trades and related occupations</v>
      </c>
      <c r="D880" s="85" t="str">
        <f>Masters!E884</f>
        <v>OIM</v>
      </c>
      <c r="E880" s="84">
        <f>Masters!G884</f>
        <v>0</v>
      </c>
      <c r="F880" s="84">
        <f>Masters!H884</f>
        <v>0</v>
      </c>
      <c r="G880" s="84">
        <f>Masters!I884</f>
        <v>0</v>
      </c>
      <c r="H880" s="84">
        <f>Masters!J884</f>
        <v>0</v>
      </c>
      <c r="I880" s="84">
        <f>Masters!K884</f>
        <v>0</v>
      </c>
      <c r="J880" s="84">
        <f>Masters!L884</f>
        <v>0</v>
      </c>
      <c r="K880" s="84">
        <f>Masters!M884</f>
        <v>0</v>
      </c>
      <c r="L880" s="84">
        <f>Masters!N884</f>
        <v>0</v>
      </c>
    </row>
    <row r="881" spans="1:12" ht="15.5" x14ac:dyDescent="0.45">
      <c r="A881" s="84">
        <f>Masters!C885</f>
        <v>72400</v>
      </c>
      <c r="B881" s="85" t="str">
        <f>Masters!D885</f>
        <v>Construction Millwrights and Industrial Mechanics (Except Textile)</v>
      </c>
      <c r="C881" s="84" t="str">
        <f>Masters!F885</f>
        <v>Construction millwrights and industrial mechanics</v>
      </c>
      <c r="D881" s="85" t="str">
        <f>Masters!E885</f>
        <v>OIM</v>
      </c>
      <c r="E881" s="84">
        <f>Masters!G885</f>
        <v>0</v>
      </c>
      <c r="F881" s="84">
        <f>Masters!H885</f>
        <v>0</v>
      </c>
      <c r="G881" s="84">
        <f>Masters!I885</f>
        <v>0</v>
      </c>
      <c r="H881" s="84">
        <f>Masters!J885</f>
        <v>0</v>
      </c>
      <c r="I881" s="84">
        <f>Masters!K885</f>
        <v>0</v>
      </c>
      <c r="J881" s="84">
        <f>Masters!L885</f>
        <v>0</v>
      </c>
      <c r="K881" s="84">
        <f>Masters!M885</f>
        <v>0</v>
      </c>
      <c r="L881" s="84">
        <f>Masters!N885</f>
        <v>0</v>
      </c>
    </row>
    <row r="882" spans="1:12" ht="15.5" x14ac:dyDescent="0.45">
      <c r="A882" s="84">
        <f>Masters!C886</f>
        <v>32129</v>
      </c>
      <c r="B882" s="85" t="str">
        <f>Masters!D886</f>
        <v>Dietary Technicians</v>
      </c>
      <c r="C882" s="84" t="str">
        <f>Masters!F886</f>
        <v>Other medical technologists and technicians</v>
      </c>
      <c r="D882" s="85" t="str">
        <f>Masters!E886</f>
        <v>OIM</v>
      </c>
      <c r="E882" s="84">
        <f>Masters!G886</f>
        <v>0</v>
      </c>
      <c r="F882" s="84">
        <f>Masters!H886</f>
        <v>0</v>
      </c>
      <c r="G882" s="84">
        <f>Masters!I886</f>
        <v>0</v>
      </c>
      <c r="H882" s="84">
        <f>Masters!J886</f>
        <v>0</v>
      </c>
      <c r="I882" s="84">
        <f>Masters!K886</f>
        <v>0</v>
      </c>
      <c r="J882" s="84">
        <f>Masters!L886</f>
        <v>0</v>
      </c>
      <c r="K882" s="84">
        <f>Masters!M886</f>
        <v>0</v>
      </c>
      <c r="L882" s="84">
        <f>Masters!N886</f>
        <v>0</v>
      </c>
    </row>
    <row r="883" spans="1:12" ht="15.5" x14ac:dyDescent="0.45">
      <c r="A883" s="84">
        <f>Masters!C887</f>
        <v>64200</v>
      </c>
      <c r="B883" s="85" t="str">
        <f>Masters!D887</f>
        <v>Dressmakers</v>
      </c>
      <c r="C883" s="84" t="str">
        <f>Masters!F887</f>
        <v>Tailors, dressmakers, furriers and milliners</v>
      </c>
      <c r="D883" s="85" t="str">
        <f>Masters!E887</f>
        <v>OIM</v>
      </c>
      <c r="E883" s="84">
        <f>Masters!G887</f>
        <v>0</v>
      </c>
      <c r="F883" s="84">
        <f>Masters!H887</f>
        <v>0</v>
      </c>
      <c r="G883" s="84">
        <f>Masters!I887</f>
        <v>0</v>
      </c>
      <c r="H883" s="84">
        <f>Masters!J887</f>
        <v>0</v>
      </c>
      <c r="I883" s="84">
        <f>Masters!K887</f>
        <v>0</v>
      </c>
      <c r="J883" s="84">
        <f>Masters!L887</f>
        <v>0</v>
      </c>
      <c r="K883" s="84">
        <f>Masters!M887</f>
        <v>0</v>
      </c>
      <c r="L883" s="84">
        <f>Masters!N887</f>
        <v>0</v>
      </c>
    </row>
    <row r="884" spans="1:12" ht="15.5" x14ac:dyDescent="0.45">
      <c r="A884" s="84">
        <f>Masters!C888</f>
        <v>22310</v>
      </c>
      <c r="B884" s="85" t="str">
        <f>Masters!D888</f>
        <v>Electrical and Electronics Engineering Technologists</v>
      </c>
      <c r="C884" s="84" t="str">
        <f>Masters!F888</f>
        <v>Electrical and electronics engineering technologists and technicians</v>
      </c>
      <c r="D884" s="85" t="str">
        <f>Masters!E888</f>
        <v>OIM</v>
      </c>
      <c r="E884" s="84">
        <f>Masters!G888</f>
        <v>0</v>
      </c>
      <c r="F884" s="84">
        <f>Masters!H888</f>
        <v>0</v>
      </c>
      <c r="G884" s="84">
        <f>Masters!I888</f>
        <v>0</v>
      </c>
      <c r="H884" s="84">
        <f>Masters!J888</f>
        <v>0</v>
      </c>
      <c r="I884" s="84">
        <f>Masters!K888</f>
        <v>0</v>
      </c>
      <c r="J884" s="84">
        <f>Masters!L888</f>
        <v>0</v>
      </c>
      <c r="K884" s="84">
        <f>Masters!M888</f>
        <v>0</v>
      </c>
      <c r="L884" s="84">
        <f>Masters!N888</f>
        <v>0</v>
      </c>
    </row>
    <row r="885" spans="1:12" ht="15.5" x14ac:dyDescent="0.45">
      <c r="A885" s="84">
        <f>Masters!C889</f>
        <v>22311</v>
      </c>
      <c r="B885" s="85" t="str">
        <f>Masters!D889</f>
        <v>Electronic Service Technicians (Household and Business Equipment)</v>
      </c>
      <c r="C885" s="84" t="str">
        <f>Masters!F889</f>
        <v>Electronic service technicians (household and business equipment)</v>
      </c>
      <c r="D885" s="85" t="str">
        <f>Masters!E889</f>
        <v>OIM</v>
      </c>
      <c r="E885" s="84">
        <f>Masters!G889</f>
        <v>0</v>
      </c>
      <c r="F885" s="84">
        <f>Masters!H889</f>
        <v>0</v>
      </c>
      <c r="G885" s="84">
        <f>Masters!I889</f>
        <v>0</v>
      </c>
      <c r="H885" s="84">
        <f>Masters!J889</f>
        <v>0</v>
      </c>
      <c r="I885" s="84">
        <f>Masters!K889</f>
        <v>0</v>
      </c>
      <c r="J885" s="84">
        <f>Masters!L889</f>
        <v>0</v>
      </c>
      <c r="K885" s="84">
        <f>Masters!M889</f>
        <v>0</v>
      </c>
      <c r="L885" s="84">
        <f>Masters!N889</f>
        <v>0</v>
      </c>
    </row>
    <row r="886" spans="1:12" ht="15.5" x14ac:dyDescent="0.45">
      <c r="A886" s="84">
        <f>Masters!C890</f>
        <v>72601</v>
      </c>
      <c r="B886" s="85" t="str">
        <f>Masters!D890</f>
        <v>Flight Service Specialists</v>
      </c>
      <c r="C886" s="84" t="str">
        <f>Masters!F890</f>
        <v>Air traffic controllers and related occupations</v>
      </c>
      <c r="D886" s="85" t="str">
        <f>Masters!E890</f>
        <v>OIM</v>
      </c>
      <c r="E886" s="84">
        <f>Masters!G890</f>
        <v>0</v>
      </c>
      <c r="F886" s="84">
        <f>Masters!H890</f>
        <v>0</v>
      </c>
      <c r="G886" s="84">
        <f>Masters!I890</f>
        <v>0</v>
      </c>
      <c r="H886" s="84">
        <f>Masters!J890</f>
        <v>0</v>
      </c>
      <c r="I886" s="84">
        <f>Masters!K890</f>
        <v>0</v>
      </c>
      <c r="J886" s="84">
        <f>Masters!L890</f>
        <v>0</v>
      </c>
      <c r="K886" s="84">
        <f>Masters!M890</f>
        <v>0</v>
      </c>
      <c r="L886" s="84">
        <f>Masters!N890</f>
        <v>0</v>
      </c>
    </row>
    <row r="887" spans="1:12" ht="15.5" x14ac:dyDescent="0.45">
      <c r="A887" s="84">
        <f>Masters!C891</f>
        <v>64200</v>
      </c>
      <c r="B887" s="85" t="str">
        <f>Masters!D891</f>
        <v>Furriers</v>
      </c>
      <c r="C887" s="84" t="str">
        <f>Masters!F891</f>
        <v>Tailors, dressmakers, furriers and milliners</v>
      </c>
      <c r="D887" s="85" t="str">
        <f>Masters!E891</f>
        <v>OIM</v>
      </c>
      <c r="E887" s="84">
        <f>Masters!G891</f>
        <v>0</v>
      </c>
      <c r="F887" s="84">
        <f>Masters!H891</f>
        <v>0</v>
      </c>
      <c r="G887" s="84">
        <f>Masters!I891</f>
        <v>0</v>
      </c>
      <c r="H887" s="84">
        <f>Masters!J891</f>
        <v>0</v>
      </c>
      <c r="I887" s="84">
        <f>Masters!K891</f>
        <v>0</v>
      </c>
      <c r="J887" s="84">
        <f>Masters!L891</f>
        <v>0</v>
      </c>
      <c r="K887" s="84">
        <f>Masters!M891</f>
        <v>0</v>
      </c>
      <c r="L887" s="84">
        <f>Masters!N891</f>
        <v>0</v>
      </c>
    </row>
    <row r="888" spans="1:12" ht="15.5" x14ac:dyDescent="0.45">
      <c r="A888" s="84">
        <f>Masters!C892</f>
        <v>22214</v>
      </c>
      <c r="B888" s="85" t="str">
        <f>Masters!D892</f>
        <v>Geographic Information Systems (GIS) Technologists and Technicians</v>
      </c>
      <c r="C888" s="84" t="str">
        <f>Masters!F892</f>
        <v>Technical occupations in geomatics and meteorology</v>
      </c>
      <c r="D888" s="85" t="str">
        <f>Masters!E892</f>
        <v>OIM</v>
      </c>
      <c r="E888" s="84">
        <f>Masters!G892</f>
        <v>0</v>
      </c>
      <c r="F888" s="84">
        <f>Masters!H892</f>
        <v>0</v>
      </c>
      <c r="G888" s="84">
        <f>Masters!I892</f>
        <v>0</v>
      </c>
      <c r="H888" s="84">
        <f>Masters!J892</f>
        <v>0</v>
      </c>
      <c r="I888" s="84">
        <f>Masters!K892</f>
        <v>0</v>
      </c>
      <c r="J888" s="84">
        <f>Masters!L892</f>
        <v>0</v>
      </c>
      <c r="K888" s="84">
        <f>Masters!M892</f>
        <v>0</v>
      </c>
      <c r="L888" s="84">
        <f>Masters!N892</f>
        <v>0</v>
      </c>
    </row>
    <row r="889" spans="1:12" ht="15.5" x14ac:dyDescent="0.45">
      <c r="A889" s="84">
        <f>Masters!C893</f>
        <v>72999</v>
      </c>
      <c r="B889" s="85" t="str">
        <f>Masters!D893</f>
        <v>Gunsmiths</v>
      </c>
      <c r="C889" s="84" t="str">
        <f>Masters!F893</f>
        <v>Other technical trades and related occupations</v>
      </c>
      <c r="D889" s="85" t="str">
        <f>Masters!E893</f>
        <v>OIM</v>
      </c>
      <c r="E889" s="84">
        <f>Masters!G893</f>
        <v>0</v>
      </c>
      <c r="F889" s="84">
        <f>Masters!H893</f>
        <v>0</v>
      </c>
      <c r="G889" s="84">
        <f>Masters!I893</f>
        <v>0</v>
      </c>
      <c r="H889" s="84">
        <f>Masters!J893</f>
        <v>0</v>
      </c>
      <c r="I889" s="84">
        <f>Masters!K893</f>
        <v>0</v>
      </c>
      <c r="J889" s="84">
        <f>Masters!L893</f>
        <v>0</v>
      </c>
      <c r="K889" s="84">
        <f>Masters!M893</f>
        <v>0</v>
      </c>
      <c r="L889" s="84">
        <f>Masters!N893</f>
        <v>0</v>
      </c>
    </row>
    <row r="890" spans="1:12" ht="15.5" x14ac:dyDescent="0.45">
      <c r="A890" s="84">
        <f>Masters!C894</f>
        <v>22312</v>
      </c>
      <c r="B890" s="85" t="str">
        <f>Masters!D894</f>
        <v>Industrial Instrument Technicians and Mechanics</v>
      </c>
      <c r="C890" s="84" t="str">
        <f>Masters!F894</f>
        <v>Industrial instrument technicians and mechanics</v>
      </c>
      <c r="D890" s="85" t="str">
        <f>Masters!E894</f>
        <v>OIM</v>
      </c>
      <c r="E890" s="84">
        <f>Masters!G894</f>
        <v>0</v>
      </c>
      <c r="F890" s="84">
        <f>Masters!H894</f>
        <v>0</v>
      </c>
      <c r="G890" s="84">
        <f>Masters!I894</f>
        <v>0</v>
      </c>
      <c r="H890" s="84">
        <f>Masters!J894</f>
        <v>0</v>
      </c>
      <c r="I890" s="84">
        <f>Masters!K894</f>
        <v>0</v>
      </c>
      <c r="J890" s="84">
        <f>Masters!L894</f>
        <v>0</v>
      </c>
      <c r="K890" s="84">
        <f>Masters!M894</f>
        <v>0</v>
      </c>
      <c r="L890" s="84">
        <f>Masters!N894</f>
        <v>0</v>
      </c>
    </row>
    <row r="891" spans="1:12" ht="15.5" x14ac:dyDescent="0.45">
      <c r="A891" s="84">
        <f>Masters!C895</f>
        <v>62202</v>
      </c>
      <c r="B891" s="85" t="str">
        <f>Masters!D895</f>
        <v>Jewellers and Related Workers</v>
      </c>
      <c r="C891" s="84" t="str">
        <f>Masters!F895</f>
        <v>Jewellers, jewellery and watch repairers and related occupations</v>
      </c>
      <c r="D891" s="85" t="str">
        <f>Masters!E895</f>
        <v>OIM</v>
      </c>
      <c r="E891" s="84">
        <f>Masters!G895</f>
        <v>0</v>
      </c>
      <c r="F891" s="84">
        <f>Masters!H895</f>
        <v>0</v>
      </c>
      <c r="G891" s="84">
        <f>Masters!I895</f>
        <v>0</v>
      </c>
      <c r="H891" s="84">
        <f>Masters!J895</f>
        <v>0</v>
      </c>
      <c r="I891" s="84">
        <f>Masters!K895</f>
        <v>0</v>
      </c>
      <c r="J891" s="84">
        <f>Masters!L895</f>
        <v>0</v>
      </c>
      <c r="K891" s="84">
        <f>Masters!M895</f>
        <v>0</v>
      </c>
      <c r="L891" s="84">
        <f>Masters!N895</f>
        <v>0</v>
      </c>
    </row>
    <row r="892" spans="1:12" ht="15.5" x14ac:dyDescent="0.45">
      <c r="A892" s="84">
        <f>Masters!C896</f>
        <v>22213</v>
      </c>
      <c r="B892" s="85" t="str">
        <f>Masters!D896</f>
        <v>Land Survey Technologists</v>
      </c>
      <c r="C892" s="84" t="str">
        <f>Masters!F896</f>
        <v>Land survey technologists and technicians</v>
      </c>
      <c r="D892" s="85" t="str">
        <f>Masters!E896</f>
        <v>OIM</v>
      </c>
      <c r="E892" s="84">
        <f>Masters!G896</f>
        <v>0</v>
      </c>
      <c r="F892" s="84">
        <f>Masters!H896</f>
        <v>0</v>
      </c>
      <c r="G892" s="84">
        <f>Masters!I896</f>
        <v>0</v>
      </c>
      <c r="H892" s="84">
        <f>Masters!J896</f>
        <v>0</v>
      </c>
      <c r="I892" s="84">
        <f>Masters!K896</f>
        <v>0</v>
      </c>
      <c r="J892" s="84">
        <f>Masters!L896</f>
        <v>0</v>
      </c>
      <c r="K892" s="84">
        <f>Masters!M896</f>
        <v>0</v>
      </c>
      <c r="L892" s="84">
        <f>Masters!N896</f>
        <v>0</v>
      </c>
    </row>
    <row r="893" spans="1:12" ht="15.5" x14ac:dyDescent="0.45">
      <c r="A893" s="84">
        <f>Masters!C897</f>
        <v>72100</v>
      </c>
      <c r="B893" s="85" t="str">
        <f>Masters!D897</f>
        <v>Machinists</v>
      </c>
      <c r="C893" s="84" t="str">
        <f>Masters!F897</f>
        <v>Machinists and machining and tooling inspectors</v>
      </c>
      <c r="D893" s="85" t="str">
        <f>Masters!E897</f>
        <v>OIM</v>
      </c>
      <c r="E893" s="84">
        <f>Masters!G897</f>
        <v>0</v>
      </c>
      <c r="F893" s="84">
        <f>Masters!H897</f>
        <v>0</v>
      </c>
      <c r="G893" s="84">
        <f>Masters!I897</f>
        <v>0</v>
      </c>
      <c r="H893" s="84">
        <f>Masters!J897</f>
        <v>0</v>
      </c>
      <c r="I893" s="84">
        <f>Masters!K897</f>
        <v>0</v>
      </c>
      <c r="J893" s="84">
        <f>Masters!L897</f>
        <v>0</v>
      </c>
      <c r="K893" s="84">
        <f>Masters!M897</f>
        <v>0</v>
      </c>
      <c r="L893" s="84">
        <f>Masters!N897</f>
        <v>0</v>
      </c>
    </row>
    <row r="894" spans="1:12" ht="15.5" x14ac:dyDescent="0.45">
      <c r="A894" s="84">
        <f>Masters!C898</f>
        <v>22301</v>
      </c>
      <c r="B894" s="85" t="str">
        <f>Masters!D898</f>
        <v>Mechanical Engineering Technologists</v>
      </c>
      <c r="C894" s="84" t="str">
        <f>Masters!F898</f>
        <v>Mechanical engineering technologists and technicians</v>
      </c>
      <c r="D894" s="85" t="str">
        <f>Masters!E898</f>
        <v>OIM</v>
      </c>
      <c r="E894" s="84">
        <f>Masters!G898</f>
        <v>0</v>
      </c>
      <c r="F894" s="84">
        <f>Masters!H898</f>
        <v>0</v>
      </c>
      <c r="G894" s="84">
        <f>Masters!I898</f>
        <v>0</v>
      </c>
      <c r="H894" s="84">
        <f>Masters!J898</f>
        <v>0</v>
      </c>
      <c r="I894" s="84">
        <f>Masters!K898</f>
        <v>0</v>
      </c>
      <c r="J894" s="84">
        <f>Masters!L898</f>
        <v>0</v>
      </c>
      <c r="K894" s="84">
        <f>Masters!M898</f>
        <v>0</v>
      </c>
      <c r="L894" s="84">
        <f>Masters!N898</f>
        <v>0</v>
      </c>
    </row>
    <row r="895" spans="1:12" ht="15.5" x14ac:dyDescent="0.45">
      <c r="A895" s="84">
        <f>Masters!C899</f>
        <v>72101</v>
      </c>
      <c r="B895" s="85" t="str">
        <f>Masters!D899</f>
        <v>Metal Mould Makers</v>
      </c>
      <c r="C895" s="84" t="str">
        <f>Masters!F899</f>
        <v>Tool and die makers</v>
      </c>
      <c r="D895" s="85" t="str">
        <f>Masters!E899</f>
        <v>OIM</v>
      </c>
      <c r="E895" s="84">
        <f>Masters!G899</f>
        <v>0</v>
      </c>
      <c r="F895" s="84">
        <f>Masters!H899</f>
        <v>0</v>
      </c>
      <c r="G895" s="84">
        <f>Masters!I899</f>
        <v>0</v>
      </c>
      <c r="H895" s="84">
        <f>Masters!J899</f>
        <v>0</v>
      </c>
      <c r="I895" s="84">
        <f>Masters!K899</f>
        <v>0</v>
      </c>
      <c r="J895" s="84">
        <f>Masters!L899</f>
        <v>0</v>
      </c>
      <c r="K895" s="84">
        <f>Masters!M899</f>
        <v>0</v>
      </c>
      <c r="L895" s="84">
        <f>Masters!N899</f>
        <v>0</v>
      </c>
    </row>
    <row r="896" spans="1:12" ht="15.5" x14ac:dyDescent="0.45">
      <c r="A896" s="84">
        <f>Masters!C900</f>
        <v>51101</v>
      </c>
      <c r="B896" s="85" t="str">
        <f>Masters!D900</f>
        <v>Curators</v>
      </c>
      <c r="C896" s="84" t="str">
        <f>Masters!F900</f>
        <v>Conservators and curators</v>
      </c>
      <c r="D896" s="85" t="str">
        <f>Masters!E900</f>
        <v>DMI</v>
      </c>
      <c r="E896" s="84">
        <f>Masters!G900</f>
        <v>0</v>
      </c>
      <c r="F896" s="84">
        <f>Masters!H900</f>
        <v>0</v>
      </c>
      <c r="G896" s="84">
        <f>Masters!I900</f>
        <v>0</v>
      </c>
      <c r="H896" s="84">
        <f>Masters!J900</f>
        <v>0</v>
      </c>
      <c r="I896" s="84">
        <f>Masters!K900</f>
        <v>0</v>
      </c>
      <c r="J896" s="84">
        <f>Masters!L900</f>
        <v>0</v>
      </c>
      <c r="K896" s="84">
        <f>Masters!M900</f>
        <v>0</v>
      </c>
      <c r="L896" s="84">
        <f>Masters!N900</f>
        <v>0</v>
      </c>
    </row>
    <row r="897" spans="1:12" ht="15.5" x14ac:dyDescent="0.45">
      <c r="A897" s="84">
        <f>Masters!C901</f>
        <v>62200</v>
      </c>
      <c r="B897" s="85" t="str">
        <f>Masters!D901</f>
        <v>Executive Chefs</v>
      </c>
      <c r="C897" s="84" t="str">
        <f>Masters!F901</f>
        <v>Chefs</v>
      </c>
      <c r="D897" s="85" t="str">
        <f>Masters!E901</f>
        <v>DMI</v>
      </c>
      <c r="E897" s="84">
        <f>Masters!G901</f>
        <v>0</v>
      </c>
      <c r="F897" s="84">
        <f>Masters!H901</f>
        <v>0</v>
      </c>
      <c r="G897" s="84">
        <f>Masters!I901</f>
        <v>0</v>
      </c>
      <c r="H897" s="84">
        <f>Masters!J901</f>
        <v>0</v>
      </c>
      <c r="I897" s="84">
        <f>Masters!K901</f>
        <v>0</v>
      </c>
      <c r="J897" s="84">
        <f>Masters!L901</f>
        <v>0</v>
      </c>
      <c r="K897" s="84">
        <f>Masters!M901</f>
        <v>0</v>
      </c>
      <c r="L897" s="84">
        <f>Masters!N901</f>
        <v>0</v>
      </c>
    </row>
    <row r="898" spans="1:12" ht="15.5" x14ac:dyDescent="0.45">
      <c r="A898" s="84">
        <f>Masters!C902</f>
        <v>22112</v>
      </c>
      <c r="B898" s="85" t="str">
        <f>Masters!D902</f>
        <v>Forestry Technologists and Technicians</v>
      </c>
      <c r="C898" s="84" t="str">
        <f>Masters!F902</f>
        <v>Forestry technologists and technicians</v>
      </c>
      <c r="D898" s="85" t="str">
        <f>Masters!E902</f>
        <v>DMI</v>
      </c>
      <c r="E898" s="84">
        <f>Masters!G902</f>
        <v>0</v>
      </c>
      <c r="F898" s="84">
        <f>Masters!H902</f>
        <v>0</v>
      </c>
      <c r="G898" s="84">
        <f>Masters!I902</f>
        <v>0</v>
      </c>
      <c r="H898" s="84">
        <f>Masters!J902</f>
        <v>0</v>
      </c>
      <c r="I898" s="84">
        <f>Masters!K902</f>
        <v>0</v>
      </c>
      <c r="J898" s="84">
        <f>Masters!L902</f>
        <v>0</v>
      </c>
      <c r="K898" s="84">
        <f>Masters!M902</f>
        <v>0</v>
      </c>
      <c r="L898" s="84">
        <f>Masters!N902</f>
        <v>0</v>
      </c>
    </row>
    <row r="899" spans="1:12" ht="15.5" x14ac:dyDescent="0.45">
      <c r="A899" s="84">
        <f>Masters!C903</f>
        <v>41100</v>
      </c>
      <c r="B899" s="85" t="str">
        <f>Masters!D903</f>
        <v>Judges</v>
      </c>
      <c r="C899" s="84" t="str">
        <f>Masters!F903</f>
        <v>Judges</v>
      </c>
      <c r="D899" s="85" t="str">
        <f>Masters!E903</f>
        <v>DMI</v>
      </c>
      <c r="E899" s="84">
        <f>Masters!G903</f>
        <v>0</v>
      </c>
      <c r="F899" s="84">
        <f>Masters!H903</f>
        <v>0</v>
      </c>
      <c r="G899" s="84">
        <f>Masters!I903</f>
        <v>0</v>
      </c>
      <c r="H899" s="84">
        <f>Masters!J903</f>
        <v>0</v>
      </c>
      <c r="I899" s="84">
        <f>Masters!K903</f>
        <v>0</v>
      </c>
      <c r="J899" s="84">
        <f>Masters!L903</f>
        <v>0</v>
      </c>
      <c r="K899" s="84">
        <f>Masters!M903</f>
        <v>0</v>
      </c>
      <c r="L899" s="84">
        <f>Masters!N903</f>
        <v>0</v>
      </c>
    </row>
    <row r="900" spans="1:12" ht="15.5" x14ac:dyDescent="0.45">
      <c r="A900" s="84">
        <f>Masters!C904</f>
        <v>50010</v>
      </c>
      <c r="B900" s="85" t="str">
        <f>Masters!D904</f>
        <v>Library, Archive, Museum and Art Gallery Managers</v>
      </c>
      <c r="C900" s="84" t="str">
        <f>Masters!F904</f>
        <v>Library, archive, museum and art gallery managers</v>
      </c>
      <c r="D900" s="85" t="str">
        <f>Masters!E904</f>
        <v>DMI</v>
      </c>
      <c r="E900" s="84">
        <f>Masters!G904</f>
        <v>0</v>
      </c>
      <c r="F900" s="84">
        <f>Masters!H904</f>
        <v>0</v>
      </c>
      <c r="G900" s="84">
        <f>Masters!I904</f>
        <v>0</v>
      </c>
      <c r="H900" s="84">
        <f>Masters!J904</f>
        <v>0</v>
      </c>
      <c r="I900" s="84">
        <f>Masters!K904</f>
        <v>0</v>
      </c>
      <c r="J900" s="84">
        <f>Masters!L904</f>
        <v>0</v>
      </c>
      <c r="K900" s="84">
        <f>Masters!M904</f>
        <v>0</v>
      </c>
      <c r="L900" s="84">
        <f>Masters!N904</f>
        <v>0</v>
      </c>
    </row>
    <row r="901" spans="1:12" ht="15.5" x14ac:dyDescent="0.45">
      <c r="A901" s="84">
        <f>Masters!C905</f>
        <v>30010</v>
      </c>
      <c r="B901" s="85" t="str">
        <f>Masters!D905</f>
        <v>Managers in Health Care</v>
      </c>
      <c r="C901" s="84" t="str">
        <f>Masters!F905</f>
        <v>Managers in health care</v>
      </c>
      <c r="D901" s="85" t="str">
        <f>Masters!E905</f>
        <v>DMI</v>
      </c>
      <c r="E901" s="84">
        <f>Masters!G905</f>
        <v>0</v>
      </c>
      <c r="F901" s="84">
        <f>Masters!H905</f>
        <v>0</v>
      </c>
      <c r="G901" s="84">
        <f>Masters!I905</f>
        <v>0</v>
      </c>
      <c r="H901" s="84">
        <f>Masters!J905</f>
        <v>0</v>
      </c>
      <c r="I901" s="84">
        <f>Masters!K905</f>
        <v>0</v>
      </c>
      <c r="J901" s="84">
        <f>Masters!L905</f>
        <v>0</v>
      </c>
      <c r="K901" s="84">
        <f>Masters!M905</f>
        <v>0</v>
      </c>
      <c r="L901" s="84">
        <f>Masters!N905</f>
        <v>0</v>
      </c>
    </row>
    <row r="902" spans="1:12" ht="15.5" x14ac:dyDescent="0.45">
      <c r="A902" s="84">
        <f>Masters!C906</f>
        <v>50012</v>
      </c>
      <c r="B902" s="85" t="str">
        <f>Masters!D906</f>
        <v>Recreation and Sports Program and Service Directors</v>
      </c>
      <c r="C902" s="84" t="str">
        <f>Masters!F906</f>
        <v>Recreation, sports and fitness program and service directors</v>
      </c>
      <c r="D902" s="85" t="str">
        <f>Masters!E906</f>
        <v>DMI</v>
      </c>
      <c r="E902" s="84">
        <f>Masters!G906</f>
        <v>0</v>
      </c>
      <c r="F902" s="84">
        <f>Masters!H906</f>
        <v>0</v>
      </c>
      <c r="G902" s="84">
        <f>Masters!I906</f>
        <v>0</v>
      </c>
      <c r="H902" s="84">
        <f>Masters!J906</f>
        <v>0</v>
      </c>
      <c r="I902" s="84">
        <f>Masters!K906</f>
        <v>0</v>
      </c>
      <c r="J902" s="84">
        <f>Masters!L906</f>
        <v>0</v>
      </c>
      <c r="K902" s="84">
        <f>Masters!M906</f>
        <v>0</v>
      </c>
      <c r="L902" s="84">
        <f>Masters!N906</f>
        <v>0</v>
      </c>
    </row>
    <row r="903" spans="1:12" ht="15.5" x14ac:dyDescent="0.45">
      <c r="A903" s="84">
        <f>Masters!C907</f>
        <v>53121</v>
      </c>
      <c r="B903" s="85" t="str">
        <f>Masters!D907</f>
        <v>Acting Teachers</v>
      </c>
      <c r="C903" s="84" t="str">
        <f>Masters!F907</f>
        <v>Actors, comedians and circus performers</v>
      </c>
      <c r="D903" s="85" t="str">
        <f>Masters!E907</f>
        <v>DMi</v>
      </c>
      <c r="E903" s="84">
        <f>Masters!G907</f>
        <v>0</v>
      </c>
      <c r="F903" s="84">
        <f>Masters!H907</f>
        <v>0</v>
      </c>
      <c r="G903" s="84">
        <f>Masters!I907</f>
        <v>0</v>
      </c>
      <c r="H903" s="84">
        <f>Masters!J907</f>
        <v>0</v>
      </c>
      <c r="I903" s="84">
        <f>Masters!K907</f>
        <v>0</v>
      </c>
      <c r="J903" s="84">
        <f>Masters!L907</f>
        <v>0</v>
      </c>
      <c r="K903" s="84">
        <f>Masters!M907</f>
        <v>0</v>
      </c>
      <c r="L903" s="84">
        <f>Masters!N907</f>
        <v>0</v>
      </c>
    </row>
    <row r="904" spans="1:12" ht="15.5" x14ac:dyDescent="0.45">
      <c r="A904" s="84">
        <f>Masters!C908</f>
        <v>53120</v>
      </c>
      <c r="B904" s="85" t="str">
        <f>Masters!D908</f>
        <v>Dance Teachers</v>
      </c>
      <c r="C904" s="84" t="str">
        <f>Masters!F908</f>
        <v>Dancers</v>
      </c>
      <c r="D904" s="85" t="str">
        <f>Masters!E908</f>
        <v>DMi</v>
      </c>
      <c r="E904" s="84">
        <f>Masters!G908</f>
        <v>0</v>
      </c>
      <c r="F904" s="84">
        <f>Masters!H908</f>
        <v>0</v>
      </c>
      <c r="G904" s="84">
        <f>Masters!I908</f>
        <v>0</v>
      </c>
      <c r="H904" s="84">
        <f>Masters!J908</f>
        <v>0</v>
      </c>
      <c r="I904" s="84">
        <f>Masters!K908</f>
        <v>0</v>
      </c>
      <c r="J904" s="84">
        <f>Masters!L908</f>
        <v>0</v>
      </c>
      <c r="K904" s="84">
        <f>Masters!M908</f>
        <v>0</v>
      </c>
      <c r="L904" s="84">
        <f>Masters!N908</f>
        <v>0</v>
      </c>
    </row>
    <row r="905" spans="1:12" ht="15.5" x14ac:dyDescent="0.45">
      <c r="A905" s="84">
        <f>Masters!C909</f>
        <v>82030</v>
      </c>
      <c r="B905" s="85" t="str">
        <f>Masters!D909</f>
        <v>Farm Supervisors</v>
      </c>
      <c r="C905" s="84" t="str">
        <f>Masters!F909</f>
        <v>Agricultural service contractors and farm supervisors</v>
      </c>
      <c r="D905" s="85" t="str">
        <f>Masters!E909</f>
        <v>DMi</v>
      </c>
      <c r="E905" s="84">
        <f>Masters!G909</f>
        <v>0</v>
      </c>
      <c r="F905" s="84">
        <f>Masters!H909</f>
        <v>0</v>
      </c>
      <c r="G905" s="84">
        <f>Masters!I909</f>
        <v>0</v>
      </c>
      <c r="H905" s="84">
        <f>Masters!J909</f>
        <v>0</v>
      </c>
      <c r="I905" s="84">
        <f>Masters!K909</f>
        <v>0</v>
      </c>
      <c r="J905" s="84">
        <f>Masters!L909</f>
        <v>0</v>
      </c>
      <c r="K905" s="84">
        <f>Masters!M909</f>
        <v>0</v>
      </c>
      <c r="L905" s="84">
        <f>Masters!N909</f>
        <v>0</v>
      </c>
    </row>
    <row r="906" spans="1:12" ht="15.5" x14ac:dyDescent="0.45">
      <c r="A906" s="84">
        <f>Masters!C910</f>
        <v>50011</v>
      </c>
      <c r="B906" s="85" t="str">
        <f>Masters!D910</f>
        <v>Managers - Publishing, Motion Pictures, Broadcasting and Performing Arts</v>
      </c>
      <c r="C906" s="84" t="str">
        <f>Masters!F910</f>
        <v>Managers - publishing, motion pictures, broadcasting and performing arts</v>
      </c>
      <c r="D906" s="85" t="str">
        <f>Masters!E910</f>
        <v>DMi</v>
      </c>
      <c r="E906" s="84">
        <f>Masters!G910</f>
        <v>0</v>
      </c>
      <c r="F906" s="84">
        <f>Masters!H910</f>
        <v>0</v>
      </c>
      <c r="G906" s="84">
        <f>Masters!I910</f>
        <v>0</v>
      </c>
      <c r="H906" s="84">
        <f>Masters!J910</f>
        <v>0</v>
      </c>
      <c r="I906" s="84">
        <f>Masters!K910</f>
        <v>0</v>
      </c>
      <c r="J906" s="84">
        <f>Masters!L910</f>
        <v>0</v>
      </c>
      <c r="K906" s="84">
        <f>Masters!M910</f>
        <v>0</v>
      </c>
      <c r="L906" s="84">
        <f>Masters!N910</f>
        <v>0</v>
      </c>
    </row>
    <row r="907" spans="1:12" ht="15.5" x14ac:dyDescent="0.45">
      <c r="A907" s="84">
        <f>Masters!C911</f>
        <v>60020</v>
      </c>
      <c r="B907" s="85" t="str">
        <f>Masters!D911</f>
        <v>Retail Trade Managers</v>
      </c>
      <c r="C907" s="84" t="str">
        <f>Masters!F911</f>
        <v>Retail and wholesale trade managers</v>
      </c>
      <c r="D907" s="85" t="str">
        <f>Masters!E911</f>
        <v>DMi</v>
      </c>
      <c r="E907" s="84">
        <f>Masters!G911</f>
        <v>0</v>
      </c>
      <c r="F907" s="84">
        <f>Masters!H911</f>
        <v>0</v>
      </c>
      <c r="G907" s="84">
        <f>Masters!I911</f>
        <v>0</v>
      </c>
      <c r="H907" s="84">
        <f>Masters!J911</f>
        <v>0</v>
      </c>
      <c r="I907" s="84">
        <f>Masters!K911</f>
        <v>0</v>
      </c>
      <c r="J907" s="84">
        <f>Masters!L911</f>
        <v>0</v>
      </c>
      <c r="K907" s="84">
        <f>Masters!M911</f>
        <v>0</v>
      </c>
      <c r="L907" s="84">
        <f>Masters!N911</f>
        <v>0</v>
      </c>
    </row>
    <row r="908" spans="1:12" ht="15.5" x14ac:dyDescent="0.45">
      <c r="A908" s="84">
        <f>Masters!C912</f>
        <v>51122</v>
      </c>
      <c r="B908" s="85" t="str">
        <f>Masters!D912</f>
        <v>Teachers of Music or Voice</v>
      </c>
      <c r="C908" s="84" t="str">
        <f>Masters!F912</f>
        <v>Musicians and singers</v>
      </c>
      <c r="D908" s="85" t="str">
        <f>Masters!E912</f>
        <v>DMi</v>
      </c>
      <c r="E908" s="84">
        <f>Masters!G912</f>
        <v>0</v>
      </c>
      <c r="F908" s="84">
        <f>Masters!H912</f>
        <v>0</v>
      </c>
      <c r="G908" s="84">
        <f>Masters!I912</f>
        <v>0</v>
      </c>
      <c r="H908" s="84">
        <f>Masters!J912</f>
        <v>0</v>
      </c>
      <c r="I908" s="84">
        <f>Masters!K912</f>
        <v>0</v>
      </c>
      <c r="J908" s="84">
        <f>Masters!L912</f>
        <v>0</v>
      </c>
      <c r="K908" s="84">
        <f>Masters!M912</f>
        <v>0</v>
      </c>
      <c r="L908" s="84">
        <f>Masters!N912</f>
        <v>0</v>
      </c>
    </row>
    <row r="909" spans="1:12" ht="15.5" x14ac:dyDescent="0.45">
      <c r="A909" s="84">
        <f>Masters!C913</f>
        <v>51121</v>
      </c>
      <c r="B909" s="85" t="str">
        <f>Masters!D913</f>
        <v>Conductors</v>
      </c>
      <c r="C909" s="84" t="str">
        <f>Masters!F913</f>
        <v>Conductors, composers and arrangers</v>
      </c>
      <c r="D909" s="85" t="str">
        <f>Masters!E913</f>
        <v>DIM</v>
      </c>
      <c r="E909" s="84">
        <f>Masters!G913</f>
        <v>0</v>
      </c>
      <c r="F909" s="84">
        <f>Masters!H913</f>
        <v>0</v>
      </c>
      <c r="G909" s="84">
        <f>Masters!I913</f>
        <v>0</v>
      </c>
      <c r="H909" s="84">
        <f>Masters!J913</f>
        <v>0</v>
      </c>
      <c r="I909" s="84">
        <f>Masters!K913</f>
        <v>0</v>
      </c>
      <c r="J909" s="84">
        <f>Masters!L913</f>
        <v>0</v>
      </c>
      <c r="K909" s="84">
        <f>Masters!M913</f>
        <v>0</v>
      </c>
      <c r="L909" s="84">
        <f>Masters!N913</f>
        <v>0</v>
      </c>
    </row>
    <row r="910" spans="1:12" ht="15.5" x14ac:dyDescent="0.45">
      <c r="A910" s="84">
        <f>Masters!C914</f>
        <v>90011</v>
      </c>
      <c r="B910" s="85" t="str">
        <f>Masters!D914</f>
        <v>Electrical Power Distribution Managers</v>
      </c>
      <c r="C910" s="84" t="str">
        <f>Masters!F914</f>
        <v>Utilities managers</v>
      </c>
      <c r="D910" s="85" t="str">
        <f>Masters!E914</f>
        <v>DIM</v>
      </c>
      <c r="E910" s="84">
        <f>Masters!G914</f>
        <v>0</v>
      </c>
      <c r="F910" s="84">
        <f>Masters!H914</f>
        <v>0</v>
      </c>
      <c r="G910" s="84">
        <f>Masters!I914</f>
        <v>0</v>
      </c>
      <c r="H910" s="84">
        <f>Masters!J914</f>
        <v>0</v>
      </c>
      <c r="I910" s="84">
        <f>Masters!K914</f>
        <v>0</v>
      </c>
      <c r="J910" s="84">
        <f>Masters!L914</f>
        <v>0</v>
      </c>
      <c r="K910" s="84">
        <f>Masters!M914</f>
        <v>0</v>
      </c>
      <c r="L910" s="84">
        <f>Masters!N914</f>
        <v>0</v>
      </c>
    </row>
    <row r="911" spans="1:12" ht="15.5" x14ac:dyDescent="0.45">
      <c r="A911" s="84">
        <f>Masters!C915</f>
        <v>40011</v>
      </c>
      <c r="B911" s="85" t="str">
        <f>Masters!D915</f>
        <v>Government Managers - Economic Analysis, Policy Development and Program Administration</v>
      </c>
      <c r="C911" s="84" t="str">
        <f>Masters!F915</f>
        <v>Government managers - economic analysis, policy development and program administration</v>
      </c>
      <c r="D911" s="85" t="str">
        <f>Masters!E915</f>
        <v>DIM</v>
      </c>
      <c r="E911" s="84">
        <f>Masters!G915</f>
        <v>0</v>
      </c>
      <c r="F911" s="84">
        <f>Masters!H915</f>
        <v>0</v>
      </c>
      <c r="G911" s="84">
        <f>Masters!I915</f>
        <v>0</v>
      </c>
      <c r="H911" s="84">
        <f>Masters!J915</f>
        <v>0</v>
      </c>
      <c r="I911" s="84">
        <f>Masters!K915</f>
        <v>0</v>
      </c>
      <c r="J911" s="84">
        <f>Masters!L915</f>
        <v>0</v>
      </c>
      <c r="K911" s="84">
        <f>Masters!M915</f>
        <v>0</v>
      </c>
      <c r="L911" s="84">
        <f>Masters!N915</f>
        <v>0</v>
      </c>
    </row>
    <row r="912" spans="1:12" ht="15.5" x14ac:dyDescent="0.45">
      <c r="A912" s="84">
        <f>Masters!C916</f>
        <v>40012</v>
      </c>
      <c r="B912" s="85" t="str">
        <f>Masters!D916</f>
        <v>Government Managers - Education Policy Development and Program Administration</v>
      </c>
      <c r="C912" s="84" t="str">
        <f>Masters!F916</f>
        <v>Government managers - education policy development and program administration</v>
      </c>
      <c r="D912" s="85" t="str">
        <f>Masters!E916</f>
        <v>DIM</v>
      </c>
      <c r="E912" s="84">
        <f>Masters!G916</f>
        <v>0</v>
      </c>
      <c r="F912" s="84">
        <f>Masters!H916</f>
        <v>0</v>
      </c>
      <c r="G912" s="84">
        <f>Masters!I916</f>
        <v>0</v>
      </c>
      <c r="H912" s="84">
        <f>Masters!J916</f>
        <v>0</v>
      </c>
      <c r="I912" s="84">
        <f>Masters!K916</f>
        <v>0</v>
      </c>
      <c r="J912" s="84">
        <f>Masters!L916</f>
        <v>0</v>
      </c>
      <c r="K912" s="84">
        <f>Masters!M916</f>
        <v>0</v>
      </c>
      <c r="L912" s="84">
        <f>Masters!N916</f>
        <v>0</v>
      </c>
    </row>
    <row r="913" spans="1:12" ht="15.5" x14ac:dyDescent="0.45">
      <c r="A913" s="84">
        <f>Masters!C917</f>
        <v>40010</v>
      </c>
      <c r="B913" s="85" t="str">
        <f>Masters!D917</f>
        <v>Government Managers - Health and Social Policy Development and Program Administration</v>
      </c>
      <c r="C913" s="84" t="str">
        <f>Masters!F917</f>
        <v>Government managers - health and social policy development and program administration</v>
      </c>
      <c r="D913" s="85" t="str">
        <f>Masters!E917</f>
        <v>DIM</v>
      </c>
      <c r="E913" s="84">
        <f>Masters!G917</f>
        <v>0</v>
      </c>
      <c r="F913" s="84">
        <f>Masters!H917</f>
        <v>0</v>
      </c>
      <c r="G913" s="84">
        <f>Masters!I917</f>
        <v>0</v>
      </c>
      <c r="H913" s="84">
        <f>Masters!J917</f>
        <v>0</v>
      </c>
      <c r="I913" s="84">
        <f>Masters!K917</f>
        <v>0</v>
      </c>
      <c r="J913" s="84">
        <f>Masters!L917</f>
        <v>0</v>
      </c>
      <c r="K913" s="84">
        <f>Masters!M917</f>
        <v>0</v>
      </c>
      <c r="L913" s="84">
        <f>Masters!N917</f>
        <v>0</v>
      </c>
    </row>
    <row r="914" spans="1:12" ht="15.5" x14ac:dyDescent="0.45">
      <c r="A914" s="84">
        <f>Masters!C918</f>
        <v>90010</v>
      </c>
      <c r="B914" s="85" t="str">
        <f>Masters!D918</f>
        <v>Manufacturing Managers</v>
      </c>
      <c r="C914" s="84" t="str">
        <f>Masters!F918</f>
        <v>Manufacturing managers</v>
      </c>
      <c r="D914" s="85" t="str">
        <f>Masters!E918</f>
        <v>DIM</v>
      </c>
      <c r="E914" s="84">
        <f>Masters!G918</f>
        <v>0</v>
      </c>
      <c r="F914" s="84">
        <f>Masters!H918</f>
        <v>0</v>
      </c>
      <c r="G914" s="84">
        <f>Masters!I918</f>
        <v>0</v>
      </c>
      <c r="H914" s="84">
        <f>Masters!J918</f>
        <v>0</v>
      </c>
      <c r="I914" s="84">
        <f>Masters!K918</f>
        <v>0</v>
      </c>
      <c r="J914" s="84">
        <f>Masters!L918</f>
        <v>0</v>
      </c>
      <c r="K914" s="84">
        <f>Masters!M918</f>
        <v>0</v>
      </c>
      <c r="L914" s="84">
        <f>Masters!N918</f>
        <v>0</v>
      </c>
    </row>
    <row r="915" spans="1:12" ht="15.5" x14ac:dyDescent="0.45">
      <c r="A915" s="84">
        <f>Masters!C919</f>
        <v>90011</v>
      </c>
      <c r="B915" s="85" t="str">
        <f>Masters!D919</f>
        <v>Natural Gas Supply Managers</v>
      </c>
      <c r="C915" s="84" t="str">
        <f>Masters!F919</f>
        <v>Utilities managers</v>
      </c>
      <c r="D915" s="85" t="str">
        <f>Masters!E919</f>
        <v>DIM</v>
      </c>
      <c r="E915" s="84">
        <f>Masters!G919</f>
        <v>0</v>
      </c>
      <c r="F915" s="84">
        <f>Masters!H919</f>
        <v>0</v>
      </c>
      <c r="G915" s="84">
        <f>Masters!I919</f>
        <v>0</v>
      </c>
      <c r="H915" s="84">
        <f>Masters!J919</f>
        <v>0</v>
      </c>
      <c r="I915" s="84">
        <f>Masters!K919</f>
        <v>0</v>
      </c>
      <c r="J915" s="84">
        <f>Masters!L919</f>
        <v>0</v>
      </c>
      <c r="K915" s="84">
        <f>Masters!M919</f>
        <v>0</v>
      </c>
      <c r="L915" s="84">
        <f>Masters!N919</f>
        <v>0</v>
      </c>
    </row>
    <row r="916" spans="1:12" ht="15.5" x14ac:dyDescent="0.45">
      <c r="A916" s="84">
        <f>Masters!C920</f>
        <v>40019</v>
      </c>
      <c r="B916" s="85" t="str">
        <f>Masters!D920</f>
        <v>Other Managers in Public Administration</v>
      </c>
      <c r="C916" s="84" t="str">
        <f>Masters!F920</f>
        <v>Other managers in public administration</v>
      </c>
      <c r="D916" s="85" t="str">
        <f>Masters!E920</f>
        <v>DIM</v>
      </c>
      <c r="E916" s="84">
        <f>Masters!G920</f>
        <v>0</v>
      </c>
      <c r="F916" s="84">
        <f>Masters!H920</f>
        <v>0</v>
      </c>
      <c r="G916" s="84">
        <f>Masters!I920</f>
        <v>0</v>
      </c>
      <c r="H916" s="84">
        <f>Masters!J920</f>
        <v>0</v>
      </c>
      <c r="I916" s="84">
        <f>Masters!K920</f>
        <v>0</v>
      </c>
      <c r="J916" s="84">
        <f>Masters!L920</f>
        <v>0</v>
      </c>
      <c r="K916" s="84">
        <f>Masters!M920</f>
        <v>0</v>
      </c>
      <c r="L916" s="84">
        <f>Masters!N920</f>
        <v>0</v>
      </c>
    </row>
    <row r="917" spans="1:12" ht="15.5" x14ac:dyDescent="0.45">
      <c r="A917" s="84">
        <f>Masters!C921</f>
        <v>90011</v>
      </c>
      <c r="B917" s="85" t="str">
        <f>Masters!D921</f>
        <v>Petroleum Product Distribution Managers</v>
      </c>
      <c r="C917" s="84" t="str">
        <f>Masters!F921</f>
        <v>Utilities managers</v>
      </c>
      <c r="D917" s="85" t="str">
        <f>Masters!E921</f>
        <v>DIM</v>
      </c>
      <c r="E917" s="84">
        <f>Masters!G921</f>
        <v>0</v>
      </c>
      <c r="F917" s="84">
        <f>Masters!H921</f>
        <v>0</v>
      </c>
      <c r="G917" s="84">
        <f>Masters!I921</f>
        <v>0</v>
      </c>
      <c r="H917" s="84">
        <f>Masters!J921</f>
        <v>0</v>
      </c>
      <c r="I917" s="84">
        <f>Masters!K921</f>
        <v>0</v>
      </c>
      <c r="J917" s="84">
        <f>Masters!L921</f>
        <v>0</v>
      </c>
      <c r="K917" s="84">
        <f>Masters!M921</f>
        <v>0</v>
      </c>
      <c r="L917" s="84">
        <f>Masters!N921</f>
        <v>0</v>
      </c>
    </row>
    <row r="918" spans="1:12" ht="15.5" x14ac:dyDescent="0.45">
      <c r="A918" s="84">
        <f>Masters!C922</f>
        <v>12013</v>
      </c>
      <c r="B918" s="85" t="str">
        <f>Masters!D922</f>
        <v>Primary Production Managers (Except Agriculture)</v>
      </c>
      <c r="C918" s="84" t="str">
        <f>Masters!F922</f>
        <v>Supervisors, supply chain, tracking and scheduling coordination occupations</v>
      </c>
      <c r="D918" s="85" t="str">
        <f>Masters!E922</f>
        <v>DIM</v>
      </c>
      <c r="E918" s="84">
        <f>Masters!G922</f>
        <v>0</v>
      </c>
      <c r="F918" s="84">
        <f>Masters!H922</f>
        <v>0</v>
      </c>
      <c r="G918" s="84">
        <f>Masters!I922</f>
        <v>0</v>
      </c>
      <c r="H918" s="84">
        <f>Masters!J922</f>
        <v>0</v>
      </c>
      <c r="I918" s="84">
        <f>Masters!K922</f>
        <v>0</v>
      </c>
      <c r="J918" s="84">
        <f>Masters!L922</f>
        <v>0</v>
      </c>
      <c r="K918" s="84">
        <f>Masters!M922</f>
        <v>0</v>
      </c>
      <c r="L918" s="84">
        <f>Masters!N922</f>
        <v>0</v>
      </c>
    </row>
    <row r="919" spans="1:12" ht="15.5" x14ac:dyDescent="0.45">
      <c r="A919" s="84">
        <f>Masters!C923</f>
        <v>90011</v>
      </c>
      <c r="B919" s="85" t="str">
        <f>Masters!D923</f>
        <v>Waste Systems Managers</v>
      </c>
      <c r="C919" s="84" t="str">
        <f>Masters!F923</f>
        <v>Utilities managers</v>
      </c>
      <c r="D919" s="85" t="str">
        <f>Masters!E923</f>
        <v>DIM</v>
      </c>
      <c r="E919" s="84">
        <f>Masters!G923</f>
        <v>0</v>
      </c>
      <c r="F919" s="84">
        <f>Masters!H923</f>
        <v>0</v>
      </c>
      <c r="G919" s="84">
        <f>Masters!I923</f>
        <v>0</v>
      </c>
      <c r="H919" s="84">
        <f>Masters!J923</f>
        <v>0</v>
      </c>
      <c r="I919" s="84">
        <f>Masters!K923</f>
        <v>0</v>
      </c>
      <c r="J919" s="84">
        <f>Masters!L923</f>
        <v>0</v>
      </c>
      <c r="K919" s="84">
        <f>Masters!M923</f>
        <v>0</v>
      </c>
      <c r="L919" s="84">
        <f>Masters!N923</f>
        <v>0</v>
      </c>
    </row>
    <row r="920" spans="1:12" ht="15.5" x14ac:dyDescent="0.45">
      <c r="A920" s="84">
        <f>Masters!C924</f>
        <v>90011</v>
      </c>
      <c r="B920" s="85" t="str">
        <f>Masters!D924</f>
        <v>Water Pollution Control Managers</v>
      </c>
      <c r="C920" s="84" t="str">
        <f>Masters!F924</f>
        <v>Utilities managers</v>
      </c>
      <c r="D920" s="85" t="str">
        <f>Masters!E924</f>
        <v>DIM</v>
      </c>
      <c r="E920" s="84">
        <f>Masters!G924</f>
        <v>0</v>
      </c>
      <c r="F920" s="84">
        <f>Masters!H924</f>
        <v>0</v>
      </c>
      <c r="G920" s="84">
        <f>Masters!I924</f>
        <v>0</v>
      </c>
      <c r="H920" s="84">
        <f>Masters!J924</f>
        <v>0</v>
      </c>
      <c r="I920" s="84">
        <f>Masters!K924</f>
        <v>0</v>
      </c>
      <c r="J920" s="84">
        <f>Masters!L924</f>
        <v>0</v>
      </c>
      <c r="K920" s="84">
        <f>Masters!M924</f>
        <v>0</v>
      </c>
      <c r="L920" s="84">
        <f>Masters!N924</f>
        <v>0</v>
      </c>
    </row>
    <row r="921" spans="1:12" ht="15.5" x14ac:dyDescent="0.45">
      <c r="A921" s="84">
        <f>Masters!C925</f>
        <v>90011</v>
      </c>
      <c r="B921" s="85" t="str">
        <f>Masters!D925</f>
        <v>Water Supply Managers</v>
      </c>
      <c r="C921" s="84" t="str">
        <f>Masters!F925</f>
        <v>Utilities managers</v>
      </c>
      <c r="D921" s="85" t="str">
        <f>Masters!E925</f>
        <v>DIM</v>
      </c>
      <c r="E921" s="84">
        <f>Masters!G925</f>
        <v>0</v>
      </c>
      <c r="F921" s="84">
        <f>Masters!H925</f>
        <v>0</v>
      </c>
      <c r="G921" s="84">
        <f>Masters!I925</f>
        <v>0</v>
      </c>
      <c r="H921" s="84">
        <f>Masters!J925</f>
        <v>0</v>
      </c>
      <c r="I921" s="84">
        <f>Masters!K925</f>
        <v>0</v>
      </c>
      <c r="J921" s="84">
        <f>Masters!L925</f>
        <v>0</v>
      </c>
      <c r="K921" s="84">
        <f>Masters!M925</f>
        <v>0</v>
      </c>
      <c r="L921" s="84">
        <f>Masters!N925</f>
        <v>0</v>
      </c>
    </row>
    <row r="922" spans="1:12" ht="15.5" x14ac:dyDescent="0.45">
      <c r="A922" s="84">
        <f>Masters!C926</f>
        <v>51121</v>
      </c>
      <c r="B922" s="85" t="str">
        <f>Masters!D926</f>
        <v>Arrangers</v>
      </c>
      <c r="C922" s="84" t="str">
        <f>Masters!F926</f>
        <v>Conductors, composers and arrangers</v>
      </c>
      <c r="D922" s="85" t="str">
        <f>Masters!E926</f>
        <v>DIm</v>
      </c>
      <c r="E922" s="84">
        <f>Masters!G926</f>
        <v>0</v>
      </c>
      <c r="F922" s="84">
        <f>Masters!H926</f>
        <v>0</v>
      </c>
      <c r="G922" s="84">
        <f>Masters!I926</f>
        <v>0</v>
      </c>
      <c r="H922" s="84">
        <f>Masters!J926</f>
        <v>0</v>
      </c>
      <c r="I922" s="84">
        <f>Masters!K926</f>
        <v>0</v>
      </c>
      <c r="J922" s="84">
        <f>Masters!L926</f>
        <v>0</v>
      </c>
      <c r="K922" s="84">
        <f>Masters!M926</f>
        <v>0</v>
      </c>
      <c r="L922" s="84">
        <f>Masters!N926</f>
        <v>0</v>
      </c>
    </row>
    <row r="923" spans="1:12" ht="15.5" x14ac:dyDescent="0.45">
      <c r="A923" s="84">
        <f>Masters!C927</f>
        <v>51101</v>
      </c>
      <c r="B923" s="85" t="str">
        <f>Masters!D927</f>
        <v>Conservators</v>
      </c>
      <c r="C923" s="84" t="str">
        <f>Masters!F927</f>
        <v>Conservators and curators</v>
      </c>
      <c r="D923" s="85" t="str">
        <f>Masters!E927</f>
        <v>Dim</v>
      </c>
      <c r="E923" s="84">
        <f>Masters!G927</f>
        <v>0</v>
      </c>
      <c r="F923" s="84">
        <f>Masters!H927</f>
        <v>0</v>
      </c>
      <c r="G923" s="84">
        <f>Masters!I927</f>
        <v>0</v>
      </c>
      <c r="H923" s="84">
        <f>Masters!J927</f>
        <v>0</v>
      </c>
      <c r="I923" s="84">
        <f>Masters!K927</f>
        <v>0</v>
      </c>
      <c r="J923" s="84">
        <f>Masters!L927</f>
        <v>0</v>
      </c>
      <c r="K923" s="84">
        <f>Masters!M927</f>
        <v>0</v>
      </c>
      <c r="L923" s="84">
        <f>Masters!N927</f>
        <v>0</v>
      </c>
    </row>
    <row r="924" spans="1:12" ht="15.5" x14ac:dyDescent="0.45">
      <c r="A924" s="84">
        <f>Masters!C928</f>
        <v>92012</v>
      </c>
      <c r="B924" s="85" t="str">
        <f>Masters!D928</f>
        <v>Supervisors, Food, Beverage and Tobacco Processing</v>
      </c>
      <c r="C924" s="84" t="str">
        <f>Masters!F928</f>
        <v>Supervisors, food and beverage processing</v>
      </c>
      <c r="D924" s="85" t="str">
        <f>Masters!E928</f>
        <v>Dim</v>
      </c>
      <c r="E924" s="84">
        <f>Masters!G928</f>
        <v>0</v>
      </c>
      <c r="F924" s="84">
        <f>Masters!H928</f>
        <v>0</v>
      </c>
      <c r="G924" s="84">
        <f>Masters!I928</f>
        <v>0</v>
      </c>
      <c r="H924" s="84">
        <f>Masters!J928</f>
        <v>0</v>
      </c>
      <c r="I924" s="84">
        <f>Masters!K928</f>
        <v>0</v>
      </c>
      <c r="J924" s="84">
        <f>Masters!L928</f>
        <v>0</v>
      </c>
      <c r="K924" s="84">
        <f>Masters!M928</f>
        <v>0</v>
      </c>
      <c r="L924" s="84">
        <f>Masters!N928</f>
        <v>0</v>
      </c>
    </row>
    <row r="925" spans="1:12" ht="13" x14ac:dyDescent="0.3">
      <c r="A925" s="86">
        <f>Masters!C929</f>
        <v>0</v>
      </c>
      <c r="B925" s="75">
        <f>Masters!D929</f>
        <v>0</v>
      </c>
      <c r="C925" s="86">
        <f>Masters!F929</f>
        <v>0</v>
      </c>
      <c r="D925" s="75">
        <f>Masters!E929</f>
        <v>0</v>
      </c>
      <c r="E925" s="86">
        <f>Masters!G929</f>
        <v>0</v>
      </c>
      <c r="F925" s="86">
        <f>Masters!H929</f>
        <v>0</v>
      </c>
      <c r="G925" s="86">
        <f>Masters!I929</f>
        <v>0</v>
      </c>
      <c r="H925" s="86">
        <f>Masters!J929</f>
        <v>0</v>
      </c>
      <c r="I925" s="86">
        <f>Masters!K929</f>
        <v>0</v>
      </c>
      <c r="J925" s="86">
        <f>Masters!L929</f>
        <v>0</v>
      </c>
      <c r="K925" s="86">
        <f>Masters!M929</f>
        <v>0</v>
      </c>
      <c r="L925" s="86">
        <f>Masters!N929</f>
        <v>0</v>
      </c>
    </row>
    <row r="926" spans="1:12" ht="13" x14ac:dyDescent="0.3">
      <c r="A926" s="86">
        <f>Masters!C930</f>
        <v>0</v>
      </c>
      <c r="B926" s="75">
        <f>Masters!D930</f>
        <v>0</v>
      </c>
      <c r="C926" s="86">
        <f>Masters!F930</f>
        <v>0</v>
      </c>
      <c r="D926" s="75">
        <f>Masters!E930</f>
        <v>0</v>
      </c>
      <c r="E926" s="86">
        <f>Masters!G930</f>
        <v>0</v>
      </c>
      <c r="F926" s="86">
        <f>Masters!H930</f>
        <v>0</v>
      </c>
      <c r="G926" s="86">
        <f>Masters!I930</f>
        <v>0</v>
      </c>
      <c r="H926" s="86">
        <f>Masters!J930</f>
        <v>0</v>
      </c>
      <c r="I926" s="86">
        <f>Masters!K930</f>
        <v>0</v>
      </c>
      <c r="J926" s="86">
        <f>Masters!L930</f>
        <v>0</v>
      </c>
      <c r="K926" s="86">
        <f>Masters!M930</f>
        <v>0</v>
      </c>
      <c r="L926" s="86">
        <f>Masters!N930</f>
        <v>0</v>
      </c>
    </row>
    <row r="927" spans="1:12" ht="13" x14ac:dyDescent="0.3">
      <c r="A927" s="86">
        <f>Masters!C931</f>
        <v>0</v>
      </c>
      <c r="B927" s="75">
        <f>Masters!D931</f>
        <v>0</v>
      </c>
      <c r="C927" s="86">
        <f>Masters!F931</f>
        <v>0</v>
      </c>
      <c r="D927" s="75">
        <f>Masters!E931</f>
        <v>0</v>
      </c>
      <c r="E927" s="86">
        <f>Masters!G931</f>
        <v>0</v>
      </c>
      <c r="F927" s="86">
        <f>Masters!H931</f>
        <v>0</v>
      </c>
      <c r="G927" s="86">
        <f>Masters!I931</f>
        <v>0</v>
      </c>
      <c r="H927" s="86">
        <f>Masters!J931</f>
        <v>0</v>
      </c>
      <c r="I927" s="86">
        <f>Masters!K931</f>
        <v>0</v>
      </c>
      <c r="J927" s="86">
        <f>Masters!L931</f>
        <v>0</v>
      </c>
      <c r="K927" s="86">
        <f>Masters!M931</f>
        <v>0</v>
      </c>
      <c r="L927" s="86">
        <f>Masters!N931</f>
        <v>0</v>
      </c>
    </row>
    <row r="928" spans="1:12" ht="12.5" x14ac:dyDescent="0.25">
      <c r="A928" s="50"/>
      <c r="B928" s="87"/>
      <c r="C928" s="50"/>
      <c r="D928" s="87"/>
      <c r="E928" s="50"/>
      <c r="F928" s="50"/>
      <c r="G928" s="50"/>
      <c r="H928" s="50"/>
      <c r="I928" s="50"/>
      <c r="J928" s="50"/>
      <c r="K928" s="50"/>
      <c r="L928" s="50"/>
    </row>
    <row r="929" spans="1:12" ht="12.5" x14ac:dyDescent="0.25">
      <c r="A929" s="50"/>
      <c r="B929" s="87"/>
      <c r="C929" s="50"/>
      <c r="D929" s="87"/>
      <c r="E929" s="50"/>
      <c r="F929" s="50"/>
      <c r="G929" s="50"/>
      <c r="H929" s="50"/>
      <c r="I929" s="50"/>
      <c r="J929" s="50"/>
      <c r="K929" s="50"/>
      <c r="L929" s="50"/>
    </row>
    <row r="930" spans="1:12" ht="12.5" x14ac:dyDescent="0.25">
      <c r="A930" s="50"/>
      <c r="B930" s="87"/>
      <c r="C930" s="50"/>
      <c r="D930" s="87"/>
      <c r="E930" s="50"/>
      <c r="F930" s="50"/>
      <c r="G930" s="50"/>
      <c r="H930" s="50"/>
      <c r="I930" s="50"/>
      <c r="J930" s="50"/>
      <c r="K930" s="50"/>
      <c r="L930" s="50"/>
    </row>
    <row r="931" spans="1:12" ht="12.5" x14ac:dyDescent="0.25">
      <c r="A931" s="50"/>
      <c r="B931" s="87"/>
      <c r="C931" s="50"/>
      <c r="D931" s="87"/>
      <c r="E931" s="50"/>
      <c r="F931" s="50"/>
      <c r="G931" s="50"/>
      <c r="H931" s="50"/>
      <c r="I931" s="50"/>
      <c r="J931" s="50"/>
      <c r="K931" s="50"/>
      <c r="L931" s="50"/>
    </row>
    <row r="932" spans="1:12" ht="12.5" x14ac:dyDescent="0.25">
      <c r="A932" s="50"/>
      <c r="B932" s="87"/>
      <c r="C932" s="50"/>
      <c r="D932" s="87"/>
      <c r="E932" s="50"/>
      <c r="F932" s="50"/>
      <c r="G932" s="50"/>
      <c r="H932" s="50"/>
      <c r="I932" s="50"/>
      <c r="J932" s="50"/>
      <c r="K932" s="50"/>
      <c r="L932" s="50"/>
    </row>
    <row r="933" spans="1:12" ht="12.5" x14ac:dyDescent="0.25">
      <c r="A933" s="50"/>
      <c r="B933" s="87"/>
      <c r="C933" s="50"/>
      <c r="D933" s="87"/>
      <c r="E933" s="50"/>
      <c r="F933" s="50"/>
      <c r="G933" s="50"/>
      <c r="H933" s="50"/>
      <c r="I933" s="50"/>
      <c r="J933" s="50"/>
      <c r="K933" s="50"/>
      <c r="L933" s="50"/>
    </row>
    <row r="934" spans="1:12" ht="12.5" x14ac:dyDescent="0.25">
      <c r="A934" s="50"/>
      <c r="B934" s="87"/>
      <c r="C934" s="50"/>
      <c r="D934" s="87"/>
      <c r="E934" s="50"/>
      <c r="F934" s="50"/>
      <c r="G934" s="50"/>
      <c r="H934" s="50"/>
      <c r="I934" s="50"/>
      <c r="J934" s="50"/>
      <c r="K934" s="50"/>
      <c r="L934" s="50"/>
    </row>
    <row r="935" spans="1:12" ht="12.5" x14ac:dyDescent="0.25">
      <c r="A935" s="50"/>
      <c r="B935" s="87"/>
      <c r="C935" s="50"/>
      <c r="D935" s="87"/>
      <c r="E935" s="50"/>
      <c r="F935" s="50"/>
      <c r="G935" s="50"/>
      <c r="H935" s="50"/>
      <c r="I935" s="50"/>
      <c r="J935" s="50"/>
      <c r="K935" s="50"/>
      <c r="L935" s="50"/>
    </row>
    <row r="936" spans="1:12" ht="12.5" x14ac:dyDescent="0.25">
      <c r="A936" s="50"/>
      <c r="B936" s="87"/>
      <c r="C936" s="50"/>
      <c r="D936" s="87"/>
      <c r="E936" s="50"/>
      <c r="F936" s="50"/>
      <c r="G936" s="50"/>
      <c r="H936" s="50"/>
      <c r="I936" s="50"/>
      <c r="J936" s="50"/>
      <c r="K936" s="50"/>
      <c r="L936" s="50"/>
    </row>
    <row r="937" spans="1:12" ht="12.5" x14ac:dyDescent="0.25">
      <c r="A937" s="50"/>
      <c r="B937" s="87"/>
      <c r="C937" s="50"/>
      <c r="D937" s="87"/>
      <c r="E937" s="50"/>
      <c r="F937" s="50"/>
      <c r="G937" s="50"/>
      <c r="H937" s="50"/>
      <c r="I937" s="50"/>
      <c r="J937" s="50"/>
      <c r="K937" s="50"/>
      <c r="L937" s="50"/>
    </row>
    <row r="938" spans="1:12" ht="12.5" x14ac:dyDescent="0.25">
      <c r="A938" s="50"/>
      <c r="B938" s="87"/>
      <c r="C938" s="50"/>
      <c r="D938" s="87"/>
      <c r="E938" s="50"/>
      <c r="F938" s="50"/>
      <c r="G938" s="50"/>
      <c r="H938" s="50"/>
      <c r="I938" s="50"/>
      <c r="J938" s="50"/>
      <c r="K938" s="50"/>
      <c r="L938" s="50"/>
    </row>
    <row r="939" spans="1:12" ht="12.5" x14ac:dyDescent="0.25">
      <c r="A939" s="50"/>
      <c r="B939" s="87"/>
      <c r="C939" s="50"/>
      <c r="D939" s="87"/>
      <c r="E939" s="50"/>
      <c r="F939" s="50"/>
      <c r="G939" s="50"/>
      <c r="H939" s="50"/>
      <c r="I939" s="50"/>
      <c r="J939" s="50"/>
      <c r="K939" s="50"/>
      <c r="L939" s="50"/>
    </row>
    <row r="940" spans="1:12" ht="12.5" x14ac:dyDescent="0.25">
      <c r="A940" s="50"/>
      <c r="B940" s="87"/>
      <c r="C940" s="50"/>
      <c r="D940" s="87"/>
      <c r="E940" s="50"/>
      <c r="F940" s="50"/>
      <c r="G940" s="50"/>
      <c r="H940" s="50"/>
      <c r="I940" s="50"/>
      <c r="J940" s="50"/>
      <c r="K940" s="50"/>
      <c r="L940" s="50"/>
    </row>
    <row r="941" spans="1:12" ht="12.5" x14ac:dyDescent="0.25">
      <c r="A941" s="50"/>
      <c r="B941" s="87"/>
      <c r="C941" s="50"/>
      <c r="D941" s="87"/>
      <c r="E941" s="50"/>
      <c r="F941" s="50"/>
      <c r="G941" s="50"/>
      <c r="H941" s="50"/>
      <c r="I941" s="50"/>
      <c r="J941" s="50"/>
      <c r="K941" s="50"/>
      <c r="L941" s="50"/>
    </row>
    <row r="942" spans="1:12" ht="12.5" x14ac:dyDescent="0.25">
      <c r="A942" s="50"/>
      <c r="B942" s="87"/>
      <c r="C942" s="50"/>
      <c r="D942" s="87"/>
      <c r="E942" s="50"/>
      <c r="F942" s="50"/>
      <c r="G942" s="50"/>
      <c r="H942" s="50"/>
      <c r="I942" s="50"/>
      <c r="J942" s="50"/>
      <c r="K942" s="50"/>
      <c r="L942" s="50"/>
    </row>
    <row r="943" spans="1:12" ht="12.5" x14ac:dyDescent="0.25">
      <c r="A943" s="50"/>
      <c r="B943" s="87"/>
      <c r="C943" s="50"/>
      <c r="D943" s="87"/>
      <c r="E943" s="50"/>
      <c r="F943" s="50"/>
      <c r="G943" s="50"/>
      <c r="H943" s="50"/>
      <c r="I943" s="50"/>
      <c r="J943" s="50"/>
      <c r="K943" s="50"/>
      <c r="L943" s="50"/>
    </row>
    <row r="944" spans="1:12" ht="12.5" x14ac:dyDescent="0.25">
      <c r="A944" s="50"/>
      <c r="B944" s="87"/>
      <c r="C944" s="50"/>
      <c r="D944" s="87"/>
      <c r="E944" s="50"/>
      <c r="F944" s="50"/>
      <c r="G944" s="50"/>
      <c r="H944" s="50"/>
      <c r="I944" s="50"/>
      <c r="J944" s="50"/>
      <c r="K944" s="50"/>
      <c r="L944" s="50"/>
    </row>
    <row r="945" spans="1:12" ht="12.5" x14ac:dyDescent="0.25">
      <c r="A945" s="50"/>
      <c r="B945" s="87"/>
      <c r="C945" s="50"/>
      <c r="D945" s="87"/>
      <c r="E945" s="50"/>
      <c r="F945" s="50"/>
      <c r="G945" s="50"/>
      <c r="H945" s="50"/>
      <c r="I945" s="50"/>
      <c r="J945" s="50"/>
      <c r="K945" s="50"/>
      <c r="L945" s="50"/>
    </row>
    <row r="946" spans="1:12" ht="12.5" x14ac:dyDescent="0.25">
      <c r="A946" s="50"/>
      <c r="B946" s="87"/>
      <c r="C946" s="50"/>
      <c r="D946" s="87"/>
      <c r="E946" s="50"/>
      <c r="F946" s="50"/>
      <c r="G946" s="50"/>
      <c r="H946" s="50"/>
      <c r="I946" s="50"/>
      <c r="J946" s="50"/>
      <c r="K946" s="50"/>
      <c r="L946" s="50"/>
    </row>
    <row r="947" spans="1:12" ht="12.5" x14ac:dyDescent="0.25">
      <c r="A947" s="50"/>
      <c r="B947" s="87"/>
      <c r="C947" s="50"/>
      <c r="D947" s="87"/>
      <c r="E947" s="50"/>
      <c r="F947" s="50"/>
      <c r="G947" s="50"/>
      <c r="H947" s="50"/>
      <c r="I947" s="50"/>
      <c r="J947" s="50"/>
      <c r="K947" s="50"/>
      <c r="L947" s="50"/>
    </row>
    <row r="948" spans="1:12" ht="12.5" x14ac:dyDescent="0.25">
      <c r="A948" s="50"/>
      <c r="B948" s="87"/>
      <c r="C948" s="50"/>
      <c r="D948" s="87"/>
      <c r="E948" s="50"/>
      <c r="F948" s="50"/>
      <c r="G948" s="50"/>
      <c r="H948" s="50"/>
      <c r="I948" s="50"/>
      <c r="J948" s="50"/>
      <c r="K948" s="50"/>
      <c r="L948" s="50"/>
    </row>
    <row r="949" spans="1:12" ht="12.5" x14ac:dyDescent="0.25">
      <c r="A949" s="50"/>
      <c r="B949" s="87"/>
      <c r="C949" s="50"/>
      <c r="D949" s="87"/>
      <c r="E949" s="50"/>
      <c r="F949" s="50"/>
      <c r="G949" s="50"/>
      <c r="H949" s="50"/>
      <c r="I949" s="50"/>
      <c r="J949" s="50"/>
      <c r="K949" s="50"/>
      <c r="L949" s="50"/>
    </row>
    <row r="950" spans="1:12" ht="12.5" x14ac:dyDescent="0.25">
      <c r="B950" s="25"/>
      <c r="D950" s="25"/>
    </row>
    <row r="951" spans="1:12" ht="12.5" x14ac:dyDescent="0.25">
      <c r="B951" s="25"/>
      <c r="D951" s="25"/>
    </row>
    <row r="952" spans="1:12" ht="12.5" x14ac:dyDescent="0.25">
      <c r="B952" s="25"/>
      <c r="D952" s="25"/>
    </row>
    <row r="953" spans="1:12" ht="12.5" x14ac:dyDescent="0.25">
      <c r="B953" s="25"/>
      <c r="D953" s="25"/>
    </row>
    <row r="954" spans="1:12" ht="12.5" x14ac:dyDescent="0.25">
      <c r="B954" s="25"/>
      <c r="D954" s="25"/>
    </row>
    <row r="955" spans="1:12" ht="12.5" x14ac:dyDescent="0.25">
      <c r="B955" s="25"/>
      <c r="D955" s="25"/>
    </row>
    <row r="956" spans="1:12" ht="12.5" x14ac:dyDescent="0.25">
      <c r="B956" s="25"/>
      <c r="D956" s="25"/>
    </row>
    <row r="957" spans="1:12" ht="12.5" x14ac:dyDescent="0.25">
      <c r="B957" s="25"/>
      <c r="D957" s="25"/>
    </row>
    <row r="958" spans="1:12" ht="12.5" x14ac:dyDescent="0.25">
      <c r="B958" s="25"/>
      <c r="D958" s="25"/>
    </row>
    <row r="959" spans="1:12" ht="12.5" x14ac:dyDescent="0.25">
      <c r="B959" s="25"/>
      <c r="D959" s="25"/>
    </row>
    <row r="960" spans="1:12" ht="12.5" x14ac:dyDescent="0.25">
      <c r="B960" s="25"/>
      <c r="D960" s="25"/>
    </row>
    <row r="961" spans="2:4" ht="12.5" x14ac:dyDescent="0.25">
      <c r="B961" s="25"/>
      <c r="D961" s="25"/>
    </row>
    <row r="962" spans="2:4" ht="12.5" x14ac:dyDescent="0.25">
      <c r="B962" s="25"/>
      <c r="D962" s="25"/>
    </row>
    <row r="963" spans="2:4" ht="12.5" x14ac:dyDescent="0.25">
      <c r="B963" s="25"/>
      <c r="D963" s="25"/>
    </row>
    <row r="964" spans="2:4" ht="12.5" x14ac:dyDescent="0.25">
      <c r="B964" s="25"/>
      <c r="D964" s="25"/>
    </row>
    <row r="965" spans="2:4" ht="12.5" x14ac:dyDescent="0.25">
      <c r="B965" s="25"/>
      <c r="D965" s="25"/>
    </row>
    <row r="966" spans="2:4" ht="12.5" x14ac:dyDescent="0.25">
      <c r="B966" s="25"/>
      <c r="D966" s="25"/>
    </row>
    <row r="967" spans="2:4" ht="12.5" x14ac:dyDescent="0.25">
      <c r="B967" s="25"/>
      <c r="D967" s="25"/>
    </row>
    <row r="968" spans="2:4" ht="12.5" x14ac:dyDescent="0.25">
      <c r="B968" s="25"/>
      <c r="D968" s="25"/>
    </row>
    <row r="969" spans="2:4" ht="12.5" x14ac:dyDescent="0.25">
      <c r="B969" s="25"/>
      <c r="D969" s="25"/>
    </row>
    <row r="970" spans="2:4" ht="12.5" x14ac:dyDescent="0.25">
      <c r="B970" s="25"/>
      <c r="D970" s="25"/>
    </row>
    <row r="971" spans="2:4" ht="12.5" x14ac:dyDescent="0.25">
      <c r="B971" s="25"/>
      <c r="D971" s="25"/>
    </row>
    <row r="972" spans="2:4" ht="12.5" x14ac:dyDescent="0.25">
      <c r="B972" s="25"/>
      <c r="D972" s="25"/>
    </row>
    <row r="973" spans="2:4" ht="12.5" x14ac:dyDescent="0.25">
      <c r="B973" s="25"/>
      <c r="D973" s="25"/>
    </row>
    <row r="974" spans="2:4" ht="12.5" x14ac:dyDescent="0.25">
      <c r="B974" s="25"/>
      <c r="D974" s="25"/>
    </row>
    <row r="975" spans="2:4" ht="12.5" x14ac:dyDescent="0.25">
      <c r="B975" s="25"/>
      <c r="D975" s="25"/>
    </row>
    <row r="976" spans="2:4" ht="12.5" x14ac:dyDescent="0.25">
      <c r="B976" s="25"/>
      <c r="D976" s="25"/>
    </row>
    <row r="977" spans="2:4" ht="12.5" x14ac:dyDescent="0.25">
      <c r="B977" s="25"/>
      <c r="D977" s="25"/>
    </row>
    <row r="978" spans="2:4" ht="12.5" x14ac:dyDescent="0.25">
      <c r="B978" s="25"/>
      <c r="D978" s="25"/>
    </row>
    <row r="979" spans="2:4" ht="12.5" x14ac:dyDescent="0.25">
      <c r="B979" s="25"/>
      <c r="D979" s="25"/>
    </row>
    <row r="980" spans="2:4" ht="12.5" x14ac:dyDescent="0.25">
      <c r="B980" s="25"/>
      <c r="D980" s="25"/>
    </row>
    <row r="981" spans="2:4" ht="12.5" x14ac:dyDescent="0.25">
      <c r="B981" s="25"/>
      <c r="D981" s="25"/>
    </row>
    <row r="982" spans="2:4" ht="12.5" x14ac:dyDescent="0.25">
      <c r="B982" s="25"/>
      <c r="D982" s="25"/>
    </row>
    <row r="983" spans="2:4" ht="12.5" x14ac:dyDescent="0.25">
      <c r="B983" s="25"/>
      <c r="D983" s="25"/>
    </row>
    <row r="984" spans="2:4" ht="12.5" x14ac:dyDescent="0.25">
      <c r="B984" s="25"/>
      <c r="D984" s="25"/>
    </row>
    <row r="985" spans="2:4" ht="12.5" x14ac:dyDescent="0.25">
      <c r="B985" s="25"/>
      <c r="D985" s="25"/>
    </row>
    <row r="986" spans="2:4" ht="12.5" x14ac:dyDescent="0.25">
      <c r="B986" s="25"/>
      <c r="D986" s="25"/>
    </row>
    <row r="987" spans="2:4" ht="12.5" x14ac:dyDescent="0.25">
      <c r="B987" s="25"/>
      <c r="D987" s="25"/>
    </row>
    <row r="988" spans="2:4" ht="12.5" x14ac:dyDescent="0.25">
      <c r="B988" s="25"/>
      <c r="D988" s="25"/>
    </row>
    <row r="989" spans="2:4" ht="12.5" x14ac:dyDescent="0.25">
      <c r="B989" s="25"/>
      <c r="D989" s="25"/>
    </row>
    <row r="990" spans="2:4" ht="12.5" x14ac:dyDescent="0.25">
      <c r="B990" s="25"/>
      <c r="D990" s="25"/>
    </row>
    <row r="991" spans="2:4" ht="12.5" x14ac:dyDescent="0.25">
      <c r="B991" s="25"/>
      <c r="D991" s="25"/>
    </row>
    <row r="992" spans="2:4" ht="12.5" x14ac:dyDescent="0.25">
      <c r="B992" s="25"/>
      <c r="D992" s="25"/>
    </row>
    <row r="993" spans="2:4" ht="12.5" x14ac:dyDescent="0.25">
      <c r="B993" s="25"/>
      <c r="D993" s="25"/>
    </row>
    <row r="994" spans="2:4" ht="12.5" x14ac:dyDescent="0.25">
      <c r="B994" s="25"/>
      <c r="D994" s="25"/>
    </row>
    <row r="995" spans="2:4" ht="12.5" x14ac:dyDescent="0.25">
      <c r="B995" s="25"/>
      <c r="D995" s="25"/>
    </row>
    <row r="996" spans="2:4" ht="12.5" x14ac:dyDescent="0.25">
      <c r="B996" s="25"/>
      <c r="D996" s="25"/>
    </row>
    <row r="997" spans="2:4" ht="12.5" x14ac:dyDescent="0.25">
      <c r="B997" s="25"/>
      <c r="D997" s="25"/>
    </row>
    <row r="998" spans="2:4" ht="12.5" x14ac:dyDescent="0.25">
      <c r="B998" s="25"/>
      <c r="D998" s="25"/>
    </row>
    <row r="999" spans="2:4" ht="12.5" x14ac:dyDescent="0.25">
      <c r="B999" s="25"/>
      <c r="D999" s="25"/>
    </row>
    <row r="1000" spans="2:4" ht="12.5" x14ac:dyDescent="0.25">
      <c r="B1000" s="25"/>
      <c r="D1000" s="25"/>
    </row>
  </sheetData>
  <autoFilter ref="A1:L927" xr:uid="{00000000-0001-0000-0700-000000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A502"/>
  <sheetViews>
    <sheetView workbookViewId="0"/>
  </sheetViews>
  <sheetFormatPr defaultColWidth="12.6328125" defaultRowHeight="15" customHeight="1" x14ac:dyDescent="0.25"/>
  <cols>
    <col min="1" max="1" width="8.36328125" customWidth="1"/>
    <col min="2" max="2" width="7.90625" customWidth="1"/>
    <col min="3" max="3" width="48.26953125" customWidth="1"/>
    <col min="4" max="4" width="38.26953125" customWidth="1"/>
    <col min="9" max="9" width="39.08984375" customWidth="1"/>
  </cols>
  <sheetData>
    <row r="1" spans="1:27" ht="13" x14ac:dyDescent="0.3">
      <c r="A1" s="88" t="s">
        <v>1219</v>
      </c>
      <c r="B1" s="88"/>
      <c r="C1" s="88" t="s">
        <v>1220</v>
      </c>
      <c r="D1" s="88" t="s">
        <v>1221</v>
      </c>
      <c r="E1" s="88" t="s">
        <v>1222</v>
      </c>
      <c r="F1" s="88" t="s">
        <v>1223</v>
      </c>
      <c r="G1" s="69"/>
      <c r="H1" s="69"/>
      <c r="I1" s="69">
        <f>COUNTIF(I2:I1000, "MISSING")</f>
        <v>501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</row>
    <row r="2" spans="1:27" ht="15" customHeight="1" x14ac:dyDescent="0.25">
      <c r="A2" s="77" t="s">
        <v>1224</v>
      </c>
      <c r="B2" s="77">
        <v>11</v>
      </c>
      <c r="C2" s="77" t="s">
        <v>331</v>
      </c>
      <c r="D2" s="89" t="s">
        <v>1225</v>
      </c>
      <c r="E2" s="77" t="s">
        <v>1226</v>
      </c>
      <c r="F2" s="77" t="s">
        <v>1226</v>
      </c>
      <c r="G2" s="55">
        <f t="shared" ref="G2:G256" si="0">INT(SUBSTITUTE(A2,"#",""))</f>
        <v>11</v>
      </c>
      <c r="I2" s="55" t="str">
        <f>IFERROR(VLOOKUP(G2,Masters!C$6:D1000,2, FALSE),"MISSING")</f>
        <v>MISSING</v>
      </c>
    </row>
    <row r="3" spans="1:27" ht="15" customHeight="1" x14ac:dyDescent="0.25">
      <c r="A3" s="77" t="s">
        <v>1227</v>
      </c>
      <c r="B3" s="77">
        <v>12</v>
      </c>
      <c r="C3" s="77" t="s">
        <v>1228</v>
      </c>
      <c r="D3" s="89" t="s">
        <v>1229</v>
      </c>
      <c r="E3" s="77" t="s">
        <v>1226</v>
      </c>
      <c r="F3" s="77" t="s">
        <v>1226</v>
      </c>
      <c r="G3" s="55">
        <f t="shared" si="0"/>
        <v>12</v>
      </c>
      <c r="I3" s="55" t="str">
        <f>IFERROR(VLOOKUP(G3,Masters!C$6:D1000,2, FALSE),"MISSING")</f>
        <v>MISSING</v>
      </c>
    </row>
    <row r="4" spans="1:27" ht="15" customHeight="1" x14ac:dyDescent="0.25">
      <c r="A4" s="77" t="s">
        <v>1230</v>
      </c>
      <c r="B4" s="77">
        <v>13</v>
      </c>
      <c r="C4" s="77" t="s">
        <v>1231</v>
      </c>
      <c r="D4" s="89" t="s">
        <v>1232</v>
      </c>
      <c r="E4" s="77" t="s">
        <v>1226</v>
      </c>
      <c r="F4" s="77" t="s">
        <v>1226</v>
      </c>
      <c r="G4" s="55">
        <f t="shared" si="0"/>
        <v>13</v>
      </c>
      <c r="I4" s="55" t="str">
        <f>IFERROR(VLOOKUP(G4,Masters!C$6:D1000,2, FALSE),"MISSING")</f>
        <v>MISSING</v>
      </c>
    </row>
    <row r="5" spans="1:27" ht="15" customHeight="1" x14ac:dyDescent="0.25">
      <c r="A5" s="77" t="s">
        <v>1233</v>
      </c>
      <c r="B5" s="77">
        <v>14</v>
      </c>
      <c r="C5" s="77" t="s">
        <v>1234</v>
      </c>
      <c r="D5" s="89" t="s">
        <v>1235</v>
      </c>
      <c r="E5" s="77" t="s">
        <v>1226</v>
      </c>
      <c r="F5" s="77" t="s">
        <v>1226</v>
      </c>
      <c r="G5" s="55">
        <f t="shared" si="0"/>
        <v>14</v>
      </c>
      <c r="I5" s="55" t="str">
        <f>IFERROR(VLOOKUP(G5,Masters!C$6:D1000,2, FALSE),"MISSING")</f>
        <v>MISSING</v>
      </c>
    </row>
    <row r="6" spans="1:27" ht="15" customHeight="1" x14ac:dyDescent="0.25">
      <c r="A6" s="77" t="s">
        <v>1236</v>
      </c>
      <c r="B6" s="77">
        <v>15</v>
      </c>
      <c r="C6" s="77" t="s">
        <v>1237</v>
      </c>
      <c r="D6" s="89" t="s">
        <v>1238</v>
      </c>
      <c r="E6" s="77" t="s">
        <v>1239</v>
      </c>
      <c r="F6" s="77" t="s">
        <v>1226</v>
      </c>
      <c r="G6" s="55">
        <f t="shared" si="0"/>
        <v>15</v>
      </c>
      <c r="I6" s="55" t="str">
        <f>IFERROR(VLOOKUP(G6,Masters!C$6:D1000,2, FALSE),"MISSING")</f>
        <v>MISSING</v>
      </c>
    </row>
    <row r="7" spans="1:27" ht="15" customHeight="1" x14ac:dyDescent="0.25">
      <c r="A7" s="77" t="s">
        <v>1240</v>
      </c>
      <c r="B7" s="77">
        <v>16</v>
      </c>
      <c r="C7" s="77" t="s">
        <v>1241</v>
      </c>
      <c r="D7" s="89" t="s">
        <v>1242</v>
      </c>
      <c r="E7" s="77" t="s">
        <v>1226</v>
      </c>
      <c r="F7" s="77" t="s">
        <v>1226</v>
      </c>
      <c r="G7" s="55">
        <f t="shared" si="0"/>
        <v>16</v>
      </c>
      <c r="I7" s="55" t="str">
        <f>IFERROR(VLOOKUP(G7,Masters!C$6:D1000,2, FALSE),"MISSING")</f>
        <v>MISSING</v>
      </c>
    </row>
    <row r="8" spans="1:27" ht="15" customHeight="1" x14ac:dyDescent="0.25">
      <c r="A8" s="77" t="s">
        <v>1243</v>
      </c>
      <c r="B8" s="77">
        <v>111</v>
      </c>
      <c r="C8" s="77" t="s">
        <v>1244</v>
      </c>
      <c r="D8" s="89" t="s">
        <v>1245</v>
      </c>
      <c r="E8" s="77" t="s">
        <v>1226</v>
      </c>
      <c r="F8" s="77" t="s">
        <v>1226</v>
      </c>
      <c r="G8" s="55">
        <f t="shared" si="0"/>
        <v>111</v>
      </c>
      <c r="I8" s="55" t="str">
        <f>IFERROR(VLOOKUP(G8,Masters!C$6:D1000,2, FALSE),"MISSING")</f>
        <v>MISSING</v>
      </c>
    </row>
    <row r="9" spans="1:27" ht="15" customHeight="1" x14ac:dyDescent="0.25">
      <c r="A9" s="77" t="s">
        <v>1246</v>
      </c>
      <c r="B9" s="77">
        <v>112</v>
      </c>
      <c r="C9" s="77" t="s">
        <v>1247</v>
      </c>
      <c r="D9" s="89" t="s">
        <v>1248</v>
      </c>
      <c r="E9" s="77" t="s">
        <v>1249</v>
      </c>
      <c r="F9" s="77" t="s">
        <v>1226</v>
      </c>
      <c r="G9" s="55">
        <f t="shared" si="0"/>
        <v>112</v>
      </c>
      <c r="I9" s="55" t="str">
        <f>IFERROR(VLOOKUP(G9,Masters!C$6:D1000,2, FALSE),"MISSING")</f>
        <v>MISSING</v>
      </c>
    </row>
    <row r="10" spans="1:27" ht="15" customHeight="1" x14ac:dyDescent="0.25">
      <c r="A10" s="77" t="s">
        <v>1250</v>
      </c>
      <c r="B10" s="77">
        <v>113</v>
      </c>
      <c r="C10" s="77" t="s">
        <v>1251</v>
      </c>
      <c r="D10" s="89" t="s">
        <v>1252</v>
      </c>
      <c r="E10" s="77" t="s">
        <v>1226</v>
      </c>
      <c r="F10" s="77" t="s">
        <v>1226</v>
      </c>
      <c r="G10" s="55">
        <f t="shared" si="0"/>
        <v>113</v>
      </c>
      <c r="I10" s="55" t="str">
        <f>IFERROR(VLOOKUP(G10,Masters!C$6:D1000,2, FALSE),"MISSING")</f>
        <v>MISSING</v>
      </c>
    </row>
    <row r="11" spans="1:27" ht="15" customHeight="1" x14ac:dyDescent="0.25">
      <c r="A11" s="77" t="s">
        <v>1253</v>
      </c>
      <c r="B11" s="77">
        <v>114</v>
      </c>
      <c r="C11" s="77" t="s">
        <v>1254</v>
      </c>
      <c r="D11" s="89" t="s">
        <v>1255</v>
      </c>
      <c r="E11" s="77" t="s">
        <v>1226</v>
      </c>
      <c r="F11" s="77" t="s">
        <v>1226</v>
      </c>
      <c r="G11" s="55">
        <f t="shared" si="0"/>
        <v>114</v>
      </c>
      <c r="I11" s="55" t="str">
        <f>IFERROR(VLOOKUP(G11,Masters!C$6:D1000,2, FALSE),"MISSING")</f>
        <v>MISSING</v>
      </c>
    </row>
    <row r="12" spans="1:27" ht="15" customHeight="1" x14ac:dyDescent="0.25">
      <c r="A12" s="77" t="s">
        <v>1256</v>
      </c>
      <c r="B12" s="77">
        <v>121</v>
      </c>
      <c r="C12" s="77" t="s">
        <v>1257</v>
      </c>
      <c r="D12" s="89" t="s">
        <v>1258</v>
      </c>
      <c r="E12" s="77" t="s">
        <v>1226</v>
      </c>
      <c r="F12" s="77" t="s">
        <v>1226</v>
      </c>
      <c r="G12" s="55">
        <f t="shared" si="0"/>
        <v>121</v>
      </c>
      <c r="I12" s="55" t="str">
        <f>IFERROR(VLOOKUP(G12,Masters!C$6:D1000,2, FALSE),"MISSING")</f>
        <v>MISSING</v>
      </c>
    </row>
    <row r="13" spans="1:27" ht="15" customHeight="1" x14ac:dyDescent="0.25">
      <c r="A13" s="77" t="s">
        <v>1259</v>
      </c>
      <c r="B13" s="77">
        <v>122</v>
      </c>
      <c r="C13" s="77" t="s">
        <v>1260</v>
      </c>
      <c r="D13" s="89" t="s">
        <v>1261</v>
      </c>
      <c r="E13" s="77" t="s">
        <v>1262</v>
      </c>
      <c r="F13" s="77" t="s">
        <v>1226</v>
      </c>
      <c r="G13" s="55">
        <f t="shared" si="0"/>
        <v>122</v>
      </c>
      <c r="I13" s="55" t="str">
        <f>IFERROR(VLOOKUP(G13,Masters!C$6:D1000,2, FALSE),"MISSING")</f>
        <v>MISSING</v>
      </c>
    </row>
    <row r="14" spans="1:27" ht="15" customHeight="1" x14ac:dyDescent="0.25">
      <c r="A14" s="77" t="s">
        <v>1263</v>
      </c>
      <c r="B14" s="77">
        <v>124</v>
      </c>
      <c r="C14" s="77" t="s">
        <v>1264</v>
      </c>
      <c r="D14" s="89" t="s">
        <v>1265</v>
      </c>
      <c r="E14" s="77" t="s">
        <v>1266</v>
      </c>
      <c r="F14" s="77" t="s">
        <v>1267</v>
      </c>
      <c r="G14" s="55">
        <f t="shared" si="0"/>
        <v>124</v>
      </c>
      <c r="I14" s="55" t="str">
        <f>IFERROR(VLOOKUP(G14,Masters!C$6:D1000,2, FALSE),"MISSING")</f>
        <v>MISSING</v>
      </c>
    </row>
    <row r="15" spans="1:27" ht="15" customHeight="1" x14ac:dyDescent="0.25">
      <c r="A15" s="77" t="s">
        <v>1268</v>
      </c>
      <c r="B15" s="77">
        <v>125</v>
      </c>
      <c r="C15" s="77" t="s">
        <v>1269</v>
      </c>
      <c r="D15" s="89" t="s">
        <v>1270</v>
      </c>
      <c r="E15" s="77" t="s">
        <v>1226</v>
      </c>
      <c r="F15" s="77" t="s">
        <v>1226</v>
      </c>
      <c r="G15" s="55">
        <f t="shared" si="0"/>
        <v>125</v>
      </c>
      <c r="I15" s="55" t="str">
        <f>IFERROR(VLOOKUP(G15,Masters!C$6:D1000,2, FALSE),"MISSING")</f>
        <v>MISSING</v>
      </c>
    </row>
    <row r="16" spans="1:27" ht="15" customHeight="1" x14ac:dyDescent="0.25">
      <c r="A16" s="77" t="s">
        <v>1271</v>
      </c>
      <c r="B16" s="77">
        <v>131</v>
      </c>
      <c r="C16" s="77" t="s">
        <v>1272</v>
      </c>
      <c r="D16" s="89" t="s">
        <v>1273</v>
      </c>
      <c r="E16" s="77" t="s">
        <v>1226</v>
      </c>
      <c r="F16" s="77" t="s">
        <v>1226</v>
      </c>
      <c r="G16" s="55">
        <f t="shared" si="0"/>
        <v>131</v>
      </c>
      <c r="I16" s="55" t="str">
        <f>IFERROR(VLOOKUP(G16,Masters!C$6:D1000,2, FALSE),"MISSING")</f>
        <v>MISSING</v>
      </c>
    </row>
    <row r="17" spans="1:9" ht="15" customHeight="1" x14ac:dyDescent="0.25">
      <c r="A17" s="77" t="s">
        <v>1274</v>
      </c>
      <c r="B17" s="77">
        <v>132</v>
      </c>
      <c r="C17" s="77" t="s">
        <v>1275</v>
      </c>
      <c r="D17" s="89" t="s">
        <v>1276</v>
      </c>
      <c r="E17" s="77" t="s">
        <v>1226</v>
      </c>
      <c r="F17" s="77" t="s">
        <v>1226</v>
      </c>
      <c r="G17" s="55">
        <f t="shared" si="0"/>
        <v>132</v>
      </c>
      <c r="I17" s="55" t="str">
        <f>IFERROR(VLOOKUP(G17,Masters!C$6:D1000,2, FALSE),"MISSING")</f>
        <v>MISSING</v>
      </c>
    </row>
    <row r="18" spans="1:9" ht="15" customHeight="1" x14ac:dyDescent="0.25">
      <c r="A18" s="77" t="s">
        <v>1277</v>
      </c>
      <c r="B18" s="77">
        <v>211</v>
      </c>
      <c r="C18" s="77" t="s">
        <v>1278</v>
      </c>
      <c r="D18" s="89" t="s">
        <v>1279</v>
      </c>
      <c r="E18" s="77" t="s">
        <v>1226</v>
      </c>
      <c r="F18" s="77" t="s">
        <v>1226</v>
      </c>
      <c r="G18" s="55">
        <f t="shared" si="0"/>
        <v>211</v>
      </c>
      <c r="I18" s="55" t="str">
        <f>IFERROR(VLOOKUP(G18,Masters!C$6:D1000,2, FALSE),"MISSING")</f>
        <v>MISSING</v>
      </c>
    </row>
    <row r="19" spans="1:9" ht="15" customHeight="1" x14ac:dyDescent="0.25">
      <c r="A19" s="77" t="s">
        <v>1280</v>
      </c>
      <c r="B19" s="77">
        <v>212</v>
      </c>
      <c r="C19" s="77" t="s">
        <v>1281</v>
      </c>
      <c r="D19" s="89" t="s">
        <v>1282</v>
      </c>
      <c r="E19" s="77" t="s">
        <v>1226</v>
      </c>
      <c r="F19" s="77" t="s">
        <v>1226</v>
      </c>
      <c r="G19" s="55">
        <f t="shared" si="0"/>
        <v>212</v>
      </c>
      <c r="I19" s="55" t="str">
        <f>IFERROR(VLOOKUP(G19,Masters!C$6:D1000,2, FALSE),"MISSING")</f>
        <v>MISSING</v>
      </c>
    </row>
    <row r="20" spans="1:9" ht="12.5" x14ac:dyDescent="0.25">
      <c r="A20" s="77" t="s">
        <v>1283</v>
      </c>
      <c r="B20" s="77">
        <v>213</v>
      </c>
      <c r="C20" s="77" t="s">
        <v>1284</v>
      </c>
      <c r="D20" s="89" t="s">
        <v>1285</v>
      </c>
      <c r="E20" s="77" t="s">
        <v>1226</v>
      </c>
      <c r="F20" s="77" t="s">
        <v>1226</v>
      </c>
      <c r="G20" s="55">
        <f t="shared" si="0"/>
        <v>213</v>
      </c>
      <c r="I20" s="55" t="str">
        <f>IFERROR(VLOOKUP(G20,Masters!C$6:D1000,2, FALSE),"MISSING")</f>
        <v>MISSING</v>
      </c>
    </row>
    <row r="21" spans="1:9" ht="12.5" x14ac:dyDescent="0.25">
      <c r="A21" s="77" t="s">
        <v>1286</v>
      </c>
      <c r="B21" s="77">
        <v>311</v>
      </c>
      <c r="C21" s="77" t="s">
        <v>1287</v>
      </c>
      <c r="D21" s="89" t="s">
        <v>1288</v>
      </c>
      <c r="E21" s="77" t="s">
        <v>1226</v>
      </c>
      <c r="F21" s="77" t="s">
        <v>1226</v>
      </c>
      <c r="G21" s="55">
        <f t="shared" si="0"/>
        <v>311</v>
      </c>
      <c r="I21" s="55" t="str">
        <f>IFERROR(VLOOKUP(G21,Masters!C$6:D1000,2, FALSE),"MISSING")</f>
        <v>MISSING</v>
      </c>
    </row>
    <row r="22" spans="1:9" ht="12.5" x14ac:dyDescent="0.25">
      <c r="A22" s="77" t="s">
        <v>1289</v>
      </c>
      <c r="B22" s="77">
        <v>411</v>
      </c>
      <c r="C22" s="77" t="s">
        <v>1290</v>
      </c>
      <c r="D22" s="89" t="s">
        <v>1291</v>
      </c>
      <c r="E22" s="77" t="s">
        <v>1226</v>
      </c>
      <c r="F22" s="77" t="s">
        <v>1226</v>
      </c>
      <c r="G22" s="55">
        <f t="shared" si="0"/>
        <v>411</v>
      </c>
      <c r="I22" s="55" t="str">
        <f>IFERROR(VLOOKUP(G22,Masters!C$6:D1000,2, FALSE),"MISSING")</f>
        <v>MISSING</v>
      </c>
    </row>
    <row r="23" spans="1:9" ht="12.5" x14ac:dyDescent="0.25">
      <c r="A23" s="77" t="s">
        <v>1292</v>
      </c>
      <c r="B23" s="77">
        <v>412</v>
      </c>
      <c r="C23" s="77" t="s">
        <v>1293</v>
      </c>
      <c r="D23" s="89" t="s">
        <v>1294</v>
      </c>
      <c r="E23" s="77" t="s">
        <v>1226</v>
      </c>
      <c r="F23" s="77" t="s">
        <v>1226</v>
      </c>
      <c r="G23" s="55">
        <f t="shared" si="0"/>
        <v>412</v>
      </c>
      <c r="I23" s="55" t="str">
        <f>IFERROR(VLOOKUP(G23,Masters!C$6:D1000,2, FALSE),"MISSING")</f>
        <v>MISSING</v>
      </c>
    </row>
    <row r="24" spans="1:9" ht="12.5" x14ac:dyDescent="0.25">
      <c r="A24" s="77" t="s">
        <v>1295</v>
      </c>
      <c r="B24" s="77">
        <v>413</v>
      </c>
      <c r="C24" s="77" t="s">
        <v>1296</v>
      </c>
      <c r="D24" s="89" t="s">
        <v>1297</v>
      </c>
      <c r="E24" s="77" t="s">
        <v>1226</v>
      </c>
      <c r="F24" s="77" t="s">
        <v>1226</v>
      </c>
      <c r="G24" s="55">
        <f t="shared" si="0"/>
        <v>413</v>
      </c>
      <c r="I24" s="55" t="str">
        <f>IFERROR(VLOOKUP(G24,Masters!C$6:D1000,2, FALSE),"MISSING")</f>
        <v>MISSING</v>
      </c>
    </row>
    <row r="25" spans="1:9" ht="12.5" x14ac:dyDescent="0.25">
      <c r="A25" s="77" t="s">
        <v>1298</v>
      </c>
      <c r="B25" s="77">
        <v>414</v>
      </c>
      <c r="C25" s="77" t="s">
        <v>1299</v>
      </c>
      <c r="D25" s="89" t="s">
        <v>1300</v>
      </c>
      <c r="E25" s="77" t="s">
        <v>1226</v>
      </c>
      <c r="F25" s="77" t="s">
        <v>1226</v>
      </c>
      <c r="G25" s="55">
        <f t="shared" si="0"/>
        <v>414</v>
      </c>
      <c r="I25" s="55" t="str">
        <f>IFERROR(VLOOKUP(G25,Masters!C$6:D1000,2, FALSE),"MISSING")</f>
        <v>MISSING</v>
      </c>
    </row>
    <row r="26" spans="1:9" ht="12.5" x14ac:dyDescent="0.25">
      <c r="A26" s="77" t="s">
        <v>1301</v>
      </c>
      <c r="B26" s="77">
        <v>421</v>
      </c>
      <c r="C26" s="77" t="s">
        <v>1302</v>
      </c>
      <c r="D26" s="89" t="s">
        <v>1303</v>
      </c>
      <c r="E26" s="77" t="s">
        <v>1226</v>
      </c>
      <c r="F26" s="77" t="s">
        <v>1226</v>
      </c>
      <c r="G26" s="55">
        <f t="shared" si="0"/>
        <v>421</v>
      </c>
      <c r="I26" s="55" t="str">
        <f>IFERROR(VLOOKUP(G26,Masters!C$6:D1000,2, FALSE),"MISSING")</f>
        <v>MISSING</v>
      </c>
    </row>
    <row r="27" spans="1:9" ht="12.5" x14ac:dyDescent="0.25">
      <c r="A27" s="77" t="s">
        <v>1304</v>
      </c>
      <c r="B27" s="77">
        <v>422</v>
      </c>
      <c r="C27" s="77" t="s">
        <v>1305</v>
      </c>
      <c r="D27" s="89" t="s">
        <v>1306</v>
      </c>
      <c r="E27" s="77" t="s">
        <v>1307</v>
      </c>
      <c r="F27" s="77" t="s">
        <v>1226</v>
      </c>
      <c r="G27" s="55">
        <f t="shared" si="0"/>
        <v>422</v>
      </c>
      <c r="I27" s="55" t="str">
        <f>IFERROR(VLOOKUP(G27,Masters!C$6:D1000,2, FALSE),"MISSING")</f>
        <v>MISSING</v>
      </c>
    </row>
    <row r="28" spans="1:9" ht="12.5" x14ac:dyDescent="0.25">
      <c r="A28" s="77" t="s">
        <v>1308</v>
      </c>
      <c r="B28" s="77">
        <v>423</v>
      </c>
      <c r="C28" s="77" t="s">
        <v>1309</v>
      </c>
      <c r="D28" s="89" t="s">
        <v>1310</v>
      </c>
      <c r="E28" s="77" t="s">
        <v>1226</v>
      </c>
      <c r="F28" s="77" t="s">
        <v>1226</v>
      </c>
      <c r="G28" s="55">
        <f t="shared" si="0"/>
        <v>423</v>
      </c>
      <c r="I28" s="55" t="str">
        <f>IFERROR(VLOOKUP(G28,Masters!C$6:D1000,2, FALSE),"MISSING")</f>
        <v>MISSING</v>
      </c>
    </row>
    <row r="29" spans="1:9" ht="12.5" x14ac:dyDescent="0.25">
      <c r="A29" s="77" t="s">
        <v>1311</v>
      </c>
      <c r="B29" s="77">
        <v>431</v>
      </c>
      <c r="C29" s="77" t="s">
        <v>1312</v>
      </c>
      <c r="D29" s="89" t="s">
        <v>1313</v>
      </c>
      <c r="E29" s="77" t="s">
        <v>1226</v>
      </c>
      <c r="F29" s="77" t="s">
        <v>1226</v>
      </c>
      <c r="G29" s="55">
        <f t="shared" si="0"/>
        <v>431</v>
      </c>
      <c r="I29" s="55" t="str">
        <f>IFERROR(VLOOKUP(G29,Masters!C$6:D1000,2, FALSE),"MISSING")</f>
        <v>MISSING</v>
      </c>
    </row>
    <row r="30" spans="1:9" ht="12.5" x14ac:dyDescent="0.25">
      <c r="A30" s="77" t="s">
        <v>1314</v>
      </c>
      <c r="B30" s="77">
        <v>432</v>
      </c>
      <c r="C30" s="77" t="s">
        <v>1315</v>
      </c>
      <c r="D30" s="89" t="s">
        <v>1316</v>
      </c>
      <c r="E30" s="77" t="s">
        <v>1226</v>
      </c>
      <c r="F30" s="77" t="s">
        <v>1226</v>
      </c>
      <c r="G30" s="55">
        <f t="shared" si="0"/>
        <v>432</v>
      </c>
      <c r="I30" s="55" t="str">
        <f>IFERROR(VLOOKUP(G30,Masters!C$6:D1000,2, FALSE),"MISSING")</f>
        <v>MISSING</v>
      </c>
    </row>
    <row r="31" spans="1:9" ht="12.5" x14ac:dyDescent="0.25">
      <c r="A31" s="77" t="s">
        <v>1317</v>
      </c>
      <c r="B31" s="77">
        <v>433</v>
      </c>
      <c r="C31" s="77" t="s">
        <v>1318</v>
      </c>
      <c r="D31" s="89" t="s">
        <v>1319</v>
      </c>
      <c r="E31" s="77" t="s">
        <v>1226</v>
      </c>
      <c r="F31" s="77" t="s">
        <v>1226</v>
      </c>
      <c r="G31" s="55">
        <f t="shared" si="0"/>
        <v>433</v>
      </c>
      <c r="I31" s="55" t="str">
        <f>IFERROR(VLOOKUP(G31,Masters!C$6:D1000,2, FALSE),"MISSING")</f>
        <v>MISSING</v>
      </c>
    </row>
    <row r="32" spans="1:9" ht="12.5" x14ac:dyDescent="0.25">
      <c r="A32" s="77" t="s">
        <v>1320</v>
      </c>
      <c r="B32" s="77">
        <v>511</v>
      </c>
      <c r="C32" s="77" t="s">
        <v>1321</v>
      </c>
      <c r="D32" s="89" t="s">
        <v>1322</v>
      </c>
      <c r="E32" s="77" t="s">
        <v>1226</v>
      </c>
      <c r="F32" s="77" t="s">
        <v>1226</v>
      </c>
      <c r="G32" s="55">
        <f t="shared" si="0"/>
        <v>511</v>
      </c>
      <c r="I32" s="55" t="str">
        <f>IFERROR(VLOOKUP(G32,Masters!C$6:D1000,2, FALSE),"MISSING")</f>
        <v>MISSING</v>
      </c>
    </row>
    <row r="33" spans="1:9" ht="12.5" x14ac:dyDescent="0.25">
      <c r="A33" s="77" t="s">
        <v>1323</v>
      </c>
      <c r="B33" s="77">
        <v>512</v>
      </c>
      <c r="C33" s="77" t="s">
        <v>1324</v>
      </c>
      <c r="D33" s="89" t="s">
        <v>1325</v>
      </c>
      <c r="E33" s="77" t="s">
        <v>1226</v>
      </c>
      <c r="F33" s="77" t="s">
        <v>1226</v>
      </c>
      <c r="G33" s="55">
        <f t="shared" si="0"/>
        <v>512</v>
      </c>
      <c r="I33" s="55" t="str">
        <f>IFERROR(VLOOKUP(G33,Masters!C$6:D1000,2, FALSE),"MISSING")</f>
        <v>MISSING</v>
      </c>
    </row>
    <row r="34" spans="1:9" ht="12.5" x14ac:dyDescent="0.25">
      <c r="A34" s="77" t="s">
        <v>1326</v>
      </c>
      <c r="B34" s="77">
        <v>513</v>
      </c>
      <c r="C34" s="77" t="s">
        <v>1327</v>
      </c>
      <c r="D34" s="89" t="s">
        <v>1328</v>
      </c>
      <c r="E34" s="77" t="s">
        <v>1329</v>
      </c>
      <c r="F34" s="77" t="s">
        <v>1226</v>
      </c>
      <c r="G34" s="55">
        <f t="shared" si="0"/>
        <v>513</v>
      </c>
      <c r="I34" s="55" t="str">
        <f>IFERROR(VLOOKUP(G34,Masters!C$6:D1000,2, FALSE),"MISSING")</f>
        <v>MISSING</v>
      </c>
    </row>
    <row r="35" spans="1:9" ht="12.5" x14ac:dyDescent="0.25">
      <c r="A35" s="77" t="s">
        <v>1330</v>
      </c>
      <c r="B35" s="77">
        <v>601</v>
      </c>
      <c r="C35" s="77" t="s">
        <v>1331</v>
      </c>
      <c r="D35" s="89" t="s">
        <v>1332</v>
      </c>
      <c r="E35" s="77" t="s">
        <v>1226</v>
      </c>
      <c r="F35" s="77" t="s">
        <v>1226</v>
      </c>
      <c r="G35" s="55">
        <f t="shared" si="0"/>
        <v>601</v>
      </c>
      <c r="I35" s="55" t="str">
        <f>IFERROR(VLOOKUP(G35,Masters!C$6:D1000,2, FALSE),"MISSING")</f>
        <v>MISSING</v>
      </c>
    </row>
    <row r="36" spans="1:9" ht="12.5" x14ac:dyDescent="0.25">
      <c r="A36" s="77" t="s">
        <v>1333</v>
      </c>
      <c r="B36" s="77">
        <v>621</v>
      </c>
      <c r="C36" s="77" t="s">
        <v>1334</v>
      </c>
      <c r="D36" s="89" t="s">
        <v>1335</v>
      </c>
      <c r="E36" s="77" t="s">
        <v>1336</v>
      </c>
      <c r="F36" s="77" t="s">
        <v>1226</v>
      </c>
      <c r="G36" s="55">
        <f t="shared" si="0"/>
        <v>621</v>
      </c>
      <c r="I36" s="55" t="str">
        <f>IFERROR(VLOOKUP(G36,Masters!C$6:D1000,2, FALSE),"MISSING")</f>
        <v>MISSING</v>
      </c>
    </row>
    <row r="37" spans="1:9" ht="12.5" x14ac:dyDescent="0.25">
      <c r="A37" s="77" t="s">
        <v>1337</v>
      </c>
      <c r="B37" s="77">
        <v>631</v>
      </c>
      <c r="C37" s="77" t="s">
        <v>1338</v>
      </c>
      <c r="D37" s="89" t="s">
        <v>1339</v>
      </c>
      <c r="E37" s="77" t="s">
        <v>1340</v>
      </c>
      <c r="F37" s="77" t="s">
        <v>1226</v>
      </c>
      <c r="G37" s="55">
        <f t="shared" si="0"/>
        <v>631</v>
      </c>
      <c r="I37" s="55" t="str">
        <f>IFERROR(VLOOKUP(G37,Masters!C$6:D1000,2, FALSE),"MISSING")</f>
        <v>MISSING</v>
      </c>
    </row>
    <row r="38" spans="1:9" ht="12.5" x14ac:dyDescent="0.25">
      <c r="A38" s="77" t="s">
        <v>1341</v>
      </c>
      <c r="B38" s="77">
        <v>632</v>
      </c>
      <c r="C38" s="77" t="s">
        <v>1342</v>
      </c>
      <c r="D38" s="89" t="s">
        <v>1343</v>
      </c>
      <c r="E38" s="77" t="s">
        <v>1226</v>
      </c>
      <c r="F38" s="77" t="s">
        <v>1226</v>
      </c>
      <c r="G38" s="55">
        <f t="shared" si="0"/>
        <v>632</v>
      </c>
      <c r="I38" s="55" t="str">
        <f>IFERROR(VLOOKUP(G38,Masters!C$6:D1000,2, FALSE),"MISSING")</f>
        <v>MISSING</v>
      </c>
    </row>
    <row r="39" spans="1:9" ht="12.5" x14ac:dyDescent="0.25">
      <c r="A39" s="77" t="s">
        <v>1344</v>
      </c>
      <c r="B39" s="77">
        <v>651</v>
      </c>
      <c r="C39" s="77" t="s">
        <v>1345</v>
      </c>
      <c r="D39" s="89" t="s">
        <v>1346</v>
      </c>
      <c r="E39" s="77" t="s">
        <v>1226</v>
      </c>
      <c r="F39" s="77" t="s">
        <v>1226</v>
      </c>
      <c r="G39" s="55">
        <f t="shared" si="0"/>
        <v>651</v>
      </c>
      <c r="I39" s="55" t="str">
        <f>IFERROR(VLOOKUP(G39,Masters!C$6:D1000,2, FALSE),"MISSING")</f>
        <v>MISSING</v>
      </c>
    </row>
    <row r="40" spans="1:9" ht="12.5" x14ac:dyDescent="0.25">
      <c r="A40" s="77" t="s">
        <v>1347</v>
      </c>
      <c r="B40" s="77">
        <v>711</v>
      </c>
      <c r="C40" s="77" t="s">
        <v>1348</v>
      </c>
      <c r="D40" s="89" t="s">
        <v>1349</v>
      </c>
      <c r="E40" s="77" t="s">
        <v>1350</v>
      </c>
      <c r="F40" s="77" t="s">
        <v>1226</v>
      </c>
      <c r="G40" s="55">
        <f t="shared" si="0"/>
        <v>711</v>
      </c>
      <c r="I40" s="55" t="str">
        <f>IFERROR(VLOOKUP(G40,Masters!C$6:D1000,2, FALSE),"MISSING")</f>
        <v>MISSING</v>
      </c>
    </row>
    <row r="41" spans="1:9" ht="12.5" x14ac:dyDescent="0.25">
      <c r="A41" s="77" t="s">
        <v>1351</v>
      </c>
      <c r="B41" s="77">
        <v>712</v>
      </c>
      <c r="C41" s="77" t="s">
        <v>1352</v>
      </c>
      <c r="D41" s="89" t="s">
        <v>1353</v>
      </c>
      <c r="E41" s="77" t="s">
        <v>1354</v>
      </c>
      <c r="F41" s="77" t="s">
        <v>1226</v>
      </c>
      <c r="G41" s="55">
        <f t="shared" si="0"/>
        <v>712</v>
      </c>
      <c r="I41" s="55" t="str">
        <f>IFERROR(VLOOKUP(G41,Masters!C$6:D1000,2, FALSE),"MISSING")</f>
        <v>MISSING</v>
      </c>
    </row>
    <row r="42" spans="1:9" ht="12.5" x14ac:dyDescent="0.25">
      <c r="A42" s="77" t="s">
        <v>1355</v>
      </c>
      <c r="B42" s="77">
        <v>714</v>
      </c>
      <c r="C42" s="77" t="s">
        <v>1356</v>
      </c>
      <c r="D42" s="89" t="s">
        <v>1357</v>
      </c>
      <c r="E42" s="77" t="s">
        <v>1358</v>
      </c>
      <c r="F42" s="77" t="s">
        <v>1226</v>
      </c>
      <c r="G42" s="55">
        <f t="shared" si="0"/>
        <v>714</v>
      </c>
      <c r="I42" s="55" t="str">
        <f>IFERROR(VLOOKUP(G42,Masters!C$6:D1000,2, FALSE),"MISSING")</f>
        <v>MISSING</v>
      </c>
    </row>
    <row r="43" spans="1:9" ht="12.5" x14ac:dyDescent="0.25">
      <c r="A43" s="77" t="s">
        <v>1359</v>
      </c>
      <c r="B43" s="77">
        <v>731</v>
      </c>
      <c r="C43" s="77" t="s">
        <v>1360</v>
      </c>
      <c r="D43" s="89" t="s">
        <v>1361</v>
      </c>
      <c r="E43" s="77" t="s">
        <v>1226</v>
      </c>
      <c r="F43" s="77" t="s">
        <v>1226</v>
      </c>
      <c r="G43" s="55">
        <f t="shared" si="0"/>
        <v>731</v>
      </c>
      <c r="I43" s="55" t="str">
        <f>IFERROR(VLOOKUP(G43,Masters!C$6:D1000,2, FALSE),"MISSING")</f>
        <v>MISSING</v>
      </c>
    </row>
    <row r="44" spans="1:9" ht="12.5" x14ac:dyDescent="0.25">
      <c r="A44" s="77" t="s">
        <v>1362</v>
      </c>
      <c r="B44" s="77">
        <v>811</v>
      </c>
      <c r="C44" s="77" t="s">
        <v>1363</v>
      </c>
      <c r="D44" s="89" t="s">
        <v>1364</v>
      </c>
      <c r="E44" s="77" t="s">
        <v>1365</v>
      </c>
      <c r="F44" s="77" t="s">
        <v>1226</v>
      </c>
      <c r="G44" s="55">
        <f t="shared" si="0"/>
        <v>811</v>
      </c>
      <c r="I44" s="55" t="str">
        <f>IFERROR(VLOOKUP(G44,Masters!C$6:D1000,2, FALSE),"MISSING")</f>
        <v>MISSING</v>
      </c>
    </row>
    <row r="45" spans="1:9" ht="12.5" x14ac:dyDescent="0.25">
      <c r="A45" s="77" t="s">
        <v>1366</v>
      </c>
      <c r="B45" s="77">
        <v>821</v>
      </c>
      <c r="C45" s="77" t="s">
        <v>1367</v>
      </c>
      <c r="D45" s="89" t="s">
        <v>1368</v>
      </c>
      <c r="E45" s="77" t="s">
        <v>1369</v>
      </c>
      <c r="F45" s="77" t="s">
        <v>1226</v>
      </c>
      <c r="G45" s="55">
        <f t="shared" si="0"/>
        <v>821</v>
      </c>
      <c r="I45" s="55" t="str">
        <f>IFERROR(VLOOKUP(G45,Masters!C$6:D1000,2, FALSE),"MISSING")</f>
        <v>MISSING</v>
      </c>
    </row>
    <row r="46" spans="1:9" ht="12.5" x14ac:dyDescent="0.25">
      <c r="A46" s="77" t="s">
        <v>1370</v>
      </c>
      <c r="B46" s="77">
        <v>822</v>
      </c>
      <c r="C46" s="77" t="s">
        <v>1371</v>
      </c>
      <c r="D46" s="89" t="s">
        <v>1372</v>
      </c>
      <c r="E46" s="77" t="s">
        <v>1226</v>
      </c>
      <c r="F46" s="77" t="s">
        <v>1226</v>
      </c>
      <c r="G46" s="55">
        <f t="shared" si="0"/>
        <v>822</v>
      </c>
      <c r="I46" s="55" t="str">
        <f>IFERROR(VLOOKUP(G46,Masters!C$6:D1000,2, FALSE),"MISSING")</f>
        <v>MISSING</v>
      </c>
    </row>
    <row r="47" spans="1:9" ht="12.5" x14ac:dyDescent="0.25">
      <c r="A47" s="77" t="s">
        <v>1373</v>
      </c>
      <c r="B47" s="77">
        <v>823</v>
      </c>
      <c r="C47" s="77" t="s">
        <v>1374</v>
      </c>
      <c r="D47" s="89" t="s">
        <v>1375</v>
      </c>
      <c r="E47" s="77" t="s">
        <v>1226</v>
      </c>
      <c r="F47" s="77" t="s">
        <v>1226</v>
      </c>
      <c r="G47" s="55">
        <f t="shared" si="0"/>
        <v>823</v>
      </c>
      <c r="I47" s="55" t="str">
        <f>IFERROR(VLOOKUP(G47,Masters!C$6:D1000,2, FALSE),"MISSING")</f>
        <v>MISSING</v>
      </c>
    </row>
    <row r="48" spans="1:9" ht="12.5" x14ac:dyDescent="0.25">
      <c r="A48" s="77" t="s">
        <v>1376</v>
      </c>
      <c r="B48" s="77">
        <v>911</v>
      </c>
      <c r="C48" s="77" t="s">
        <v>1377</v>
      </c>
      <c r="D48" s="89" t="s">
        <v>1378</v>
      </c>
      <c r="E48" s="77" t="s">
        <v>1226</v>
      </c>
      <c r="F48" s="77" t="s">
        <v>1226</v>
      </c>
      <c r="G48" s="55">
        <f t="shared" si="0"/>
        <v>911</v>
      </c>
      <c r="I48" s="55" t="str">
        <f>IFERROR(VLOOKUP(G48,Masters!C$6:D1000,2, FALSE),"MISSING")</f>
        <v>MISSING</v>
      </c>
    </row>
    <row r="49" spans="1:9" ht="12.5" x14ac:dyDescent="0.25">
      <c r="A49" s="77" t="s">
        <v>1379</v>
      </c>
      <c r="B49" s="77">
        <v>912</v>
      </c>
      <c r="C49" s="77" t="s">
        <v>1380</v>
      </c>
      <c r="D49" s="89" t="s">
        <v>1381</v>
      </c>
      <c r="E49" s="77" t="s">
        <v>1226</v>
      </c>
      <c r="F49" s="77" t="s">
        <v>1226</v>
      </c>
      <c r="G49" s="55">
        <f t="shared" si="0"/>
        <v>912</v>
      </c>
      <c r="I49" s="55" t="str">
        <f>IFERROR(VLOOKUP(G49,Masters!C$6:D1000,2, FALSE),"MISSING")</f>
        <v>MISSING</v>
      </c>
    </row>
    <row r="50" spans="1:9" ht="12.5" x14ac:dyDescent="0.25">
      <c r="A50" s="77" t="s">
        <v>1382</v>
      </c>
      <c r="B50" s="77">
        <v>1111</v>
      </c>
      <c r="C50" s="77" t="s">
        <v>1383</v>
      </c>
      <c r="D50" s="89" t="s">
        <v>1384</v>
      </c>
      <c r="E50" s="77" t="s">
        <v>1385</v>
      </c>
      <c r="F50" s="77" t="s">
        <v>1226</v>
      </c>
      <c r="G50" s="55">
        <f t="shared" si="0"/>
        <v>1111</v>
      </c>
      <c r="I50" s="55" t="str">
        <f>IFERROR(VLOOKUP(G50,Masters!C$6:D1000,2, FALSE),"MISSING")</f>
        <v>MISSING</v>
      </c>
    </row>
    <row r="51" spans="1:9" ht="12.5" x14ac:dyDescent="0.25">
      <c r="A51" s="77" t="s">
        <v>1386</v>
      </c>
      <c r="B51" s="77">
        <v>1112</v>
      </c>
      <c r="C51" s="77" t="s">
        <v>1387</v>
      </c>
      <c r="D51" s="89" t="s">
        <v>1388</v>
      </c>
      <c r="E51" s="77" t="s">
        <v>1226</v>
      </c>
      <c r="F51" s="77" t="s">
        <v>1226</v>
      </c>
      <c r="G51" s="55">
        <f t="shared" si="0"/>
        <v>1112</v>
      </c>
      <c r="I51" s="55" t="str">
        <f>IFERROR(VLOOKUP(G51,Masters!C$6:D1000,2, FALSE),"MISSING")</f>
        <v>MISSING</v>
      </c>
    </row>
    <row r="52" spans="1:9" ht="12.5" x14ac:dyDescent="0.25">
      <c r="A52" s="77" t="s">
        <v>1389</v>
      </c>
      <c r="B52" s="77">
        <v>1113</v>
      </c>
      <c r="C52" s="77" t="s">
        <v>1390</v>
      </c>
      <c r="D52" s="89" t="s">
        <v>1391</v>
      </c>
      <c r="E52" s="77" t="s">
        <v>1226</v>
      </c>
      <c r="F52" s="77" t="s">
        <v>1226</v>
      </c>
      <c r="G52" s="55">
        <f t="shared" si="0"/>
        <v>1113</v>
      </c>
      <c r="I52" s="55" t="str">
        <f>IFERROR(VLOOKUP(G52,Masters!C$6:D1000,2, FALSE),"MISSING")</f>
        <v>MISSING</v>
      </c>
    </row>
    <row r="53" spans="1:9" ht="12.5" x14ac:dyDescent="0.25">
      <c r="A53" s="77" t="s">
        <v>1392</v>
      </c>
      <c r="B53" s="77">
        <v>1114</v>
      </c>
      <c r="C53" s="77" t="s">
        <v>1393</v>
      </c>
      <c r="D53" s="89" t="s">
        <v>1394</v>
      </c>
      <c r="E53" s="77" t="s">
        <v>1226</v>
      </c>
      <c r="F53" s="77" t="s">
        <v>1226</v>
      </c>
      <c r="G53" s="55">
        <f t="shared" si="0"/>
        <v>1114</v>
      </c>
      <c r="I53" s="55" t="str">
        <f>IFERROR(VLOOKUP(G53,Masters!C$6:D1000,2, FALSE),"MISSING")</f>
        <v>MISSING</v>
      </c>
    </row>
    <row r="54" spans="1:9" ht="12.5" x14ac:dyDescent="0.25">
      <c r="A54" s="77" t="s">
        <v>1395</v>
      </c>
      <c r="B54" s="77">
        <v>1121</v>
      </c>
      <c r="C54" s="77" t="s">
        <v>1396</v>
      </c>
      <c r="D54" s="89" t="s">
        <v>1397</v>
      </c>
      <c r="E54" s="77" t="s">
        <v>1398</v>
      </c>
      <c r="F54" s="77" t="s">
        <v>1226</v>
      </c>
      <c r="G54" s="55">
        <f t="shared" si="0"/>
        <v>1121</v>
      </c>
      <c r="I54" s="55" t="str">
        <f>IFERROR(VLOOKUP(G54,Masters!C$6:D1000,2, FALSE),"MISSING")</f>
        <v>MISSING</v>
      </c>
    </row>
    <row r="55" spans="1:9" ht="12.5" x14ac:dyDescent="0.25">
      <c r="A55" s="77" t="s">
        <v>1399</v>
      </c>
      <c r="B55" s="77">
        <v>1122</v>
      </c>
      <c r="C55" s="77" t="s">
        <v>1400</v>
      </c>
      <c r="D55" s="89" t="s">
        <v>1401</v>
      </c>
      <c r="E55" s="77" t="s">
        <v>1226</v>
      </c>
      <c r="F55" s="77" t="s">
        <v>1226</v>
      </c>
      <c r="G55" s="55">
        <f t="shared" si="0"/>
        <v>1122</v>
      </c>
      <c r="I55" s="55" t="str">
        <f>IFERROR(VLOOKUP(G55,Masters!C$6:D1000,2, FALSE),"MISSING")</f>
        <v>MISSING</v>
      </c>
    </row>
    <row r="56" spans="1:9" ht="12.5" x14ac:dyDescent="0.25">
      <c r="A56" s="77" t="s">
        <v>1402</v>
      </c>
      <c r="B56" s="77">
        <v>1123</v>
      </c>
      <c r="C56" s="77" t="s">
        <v>1403</v>
      </c>
      <c r="D56" s="89" t="s">
        <v>1404</v>
      </c>
      <c r="E56" s="77" t="s">
        <v>1405</v>
      </c>
      <c r="F56" s="77" t="s">
        <v>1226</v>
      </c>
      <c r="G56" s="55">
        <f t="shared" si="0"/>
        <v>1123</v>
      </c>
      <c r="I56" s="55" t="str">
        <f>IFERROR(VLOOKUP(G56,Masters!C$6:D1000,2, FALSE),"MISSING")</f>
        <v>MISSING</v>
      </c>
    </row>
    <row r="57" spans="1:9" ht="12.5" x14ac:dyDescent="0.25">
      <c r="A57" s="77" t="s">
        <v>1406</v>
      </c>
      <c r="B57" s="77">
        <v>1211</v>
      </c>
      <c r="C57" s="77" t="s">
        <v>1407</v>
      </c>
      <c r="D57" s="89" t="s">
        <v>1408</v>
      </c>
      <c r="E57" s="77" t="s">
        <v>1226</v>
      </c>
      <c r="F57" s="77" t="s">
        <v>1226</v>
      </c>
      <c r="G57" s="55">
        <f t="shared" si="0"/>
        <v>1211</v>
      </c>
      <c r="I57" s="55" t="str">
        <f>IFERROR(VLOOKUP(G57,Masters!C$6:D1000,2, FALSE),"MISSING")</f>
        <v>MISSING</v>
      </c>
    </row>
    <row r="58" spans="1:9" ht="12.5" x14ac:dyDescent="0.25">
      <c r="A58" s="77" t="s">
        <v>1409</v>
      </c>
      <c r="B58" s="77">
        <v>1212</v>
      </c>
      <c r="C58" s="77" t="s">
        <v>1410</v>
      </c>
      <c r="D58" s="89" t="s">
        <v>1411</v>
      </c>
      <c r="E58" s="77" t="s">
        <v>1226</v>
      </c>
      <c r="F58" s="77" t="s">
        <v>1226</v>
      </c>
      <c r="G58" s="55">
        <f t="shared" si="0"/>
        <v>1212</v>
      </c>
      <c r="I58" s="55" t="str">
        <f>IFERROR(VLOOKUP(G58,Masters!C$6:D1000,2, FALSE),"MISSING")</f>
        <v>MISSING</v>
      </c>
    </row>
    <row r="59" spans="1:9" ht="12.5" x14ac:dyDescent="0.25">
      <c r="A59" s="77" t="s">
        <v>1412</v>
      </c>
      <c r="B59" s="77">
        <v>1213</v>
      </c>
      <c r="C59" s="77" t="s">
        <v>1413</v>
      </c>
      <c r="D59" s="89" t="s">
        <v>1414</v>
      </c>
      <c r="E59" s="77" t="s">
        <v>1226</v>
      </c>
      <c r="F59" s="77" t="s">
        <v>1226</v>
      </c>
      <c r="G59" s="55">
        <f t="shared" si="0"/>
        <v>1213</v>
      </c>
      <c r="I59" s="55" t="str">
        <f>IFERROR(VLOOKUP(G59,Masters!C$6:D1000,2, FALSE),"MISSING")</f>
        <v>MISSING</v>
      </c>
    </row>
    <row r="60" spans="1:9" ht="12.5" x14ac:dyDescent="0.25">
      <c r="A60" s="77" t="s">
        <v>1415</v>
      </c>
      <c r="B60" s="77">
        <v>1214</v>
      </c>
      <c r="C60" s="77" t="s">
        <v>1416</v>
      </c>
      <c r="D60" s="89" t="s">
        <v>1417</v>
      </c>
      <c r="E60" s="77" t="s">
        <v>1226</v>
      </c>
      <c r="F60" s="77" t="s">
        <v>1226</v>
      </c>
      <c r="G60" s="55">
        <f t="shared" si="0"/>
        <v>1214</v>
      </c>
      <c r="I60" s="55" t="str">
        <f>IFERROR(VLOOKUP(G60,Masters!C$6:D1000,2, FALSE),"MISSING")</f>
        <v>MISSING</v>
      </c>
    </row>
    <row r="61" spans="1:9" ht="12.5" x14ac:dyDescent="0.25">
      <c r="A61" s="77" t="s">
        <v>1418</v>
      </c>
      <c r="B61" s="77">
        <v>1215</v>
      </c>
      <c r="C61" s="77" t="s">
        <v>1419</v>
      </c>
      <c r="D61" s="89" t="s">
        <v>1420</v>
      </c>
      <c r="E61" s="77" t="s">
        <v>1226</v>
      </c>
      <c r="F61" s="77" t="s">
        <v>1226</v>
      </c>
      <c r="G61" s="55">
        <f t="shared" si="0"/>
        <v>1215</v>
      </c>
      <c r="I61" s="55" t="str">
        <f>IFERROR(VLOOKUP(G61,Masters!C$6:D1000,2, FALSE),"MISSING")</f>
        <v>MISSING</v>
      </c>
    </row>
    <row r="62" spans="1:9" ht="12.5" x14ac:dyDescent="0.25">
      <c r="A62" s="77" t="s">
        <v>1421</v>
      </c>
      <c r="B62" s="77">
        <v>1221</v>
      </c>
      <c r="C62" s="77" t="s">
        <v>1422</v>
      </c>
      <c r="D62" s="89" t="s">
        <v>1423</v>
      </c>
      <c r="E62" s="77" t="s">
        <v>1424</v>
      </c>
      <c r="F62" s="77" t="s">
        <v>1226</v>
      </c>
      <c r="G62" s="55">
        <f t="shared" si="0"/>
        <v>1221</v>
      </c>
      <c r="I62" s="55" t="str">
        <f>IFERROR(VLOOKUP(G62,Masters!C$6:D1000,2, FALSE),"MISSING")</f>
        <v>MISSING</v>
      </c>
    </row>
    <row r="63" spans="1:9" ht="12.5" x14ac:dyDescent="0.25">
      <c r="A63" s="77" t="s">
        <v>1425</v>
      </c>
      <c r="B63" s="77">
        <v>1222</v>
      </c>
      <c r="C63" s="77" t="s">
        <v>1426</v>
      </c>
      <c r="D63" s="89" t="s">
        <v>1427</v>
      </c>
      <c r="E63" s="77" t="s">
        <v>1428</v>
      </c>
      <c r="F63" s="77" t="s">
        <v>1226</v>
      </c>
      <c r="G63" s="55">
        <f t="shared" si="0"/>
        <v>1222</v>
      </c>
      <c r="I63" s="55" t="str">
        <f>IFERROR(VLOOKUP(G63,Masters!C$6:D1000,2, FALSE),"MISSING")</f>
        <v>MISSING</v>
      </c>
    </row>
    <row r="64" spans="1:9" ht="12.5" x14ac:dyDescent="0.25">
      <c r="A64" s="77" t="s">
        <v>1429</v>
      </c>
      <c r="B64" s="77">
        <v>1223</v>
      </c>
      <c r="C64" s="77" t="s">
        <v>1430</v>
      </c>
      <c r="D64" s="89" t="s">
        <v>1431</v>
      </c>
      <c r="E64" s="77" t="s">
        <v>1226</v>
      </c>
      <c r="F64" s="77" t="s">
        <v>1226</v>
      </c>
      <c r="G64" s="55">
        <f t="shared" si="0"/>
        <v>1223</v>
      </c>
      <c r="I64" s="55" t="str">
        <f>IFERROR(VLOOKUP(G64,Masters!C$6:D1000,2, FALSE),"MISSING")</f>
        <v>MISSING</v>
      </c>
    </row>
    <row r="65" spans="1:9" ht="12.5" x14ac:dyDescent="0.25">
      <c r="A65" s="77" t="s">
        <v>1432</v>
      </c>
      <c r="B65" s="77">
        <v>1224</v>
      </c>
      <c r="C65" s="77" t="s">
        <v>1433</v>
      </c>
      <c r="D65" s="89" t="s">
        <v>1434</v>
      </c>
      <c r="E65" s="77" t="s">
        <v>1226</v>
      </c>
      <c r="F65" s="77" t="s">
        <v>1226</v>
      </c>
      <c r="G65" s="55">
        <f t="shared" si="0"/>
        <v>1224</v>
      </c>
      <c r="I65" s="55" t="str">
        <f>IFERROR(VLOOKUP(G65,Masters!C$6:D1000,2, FALSE),"MISSING")</f>
        <v>MISSING</v>
      </c>
    </row>
    <row r="66" spans="1:9" ht="12.5" x14ac:dyDescent="0.25">
      <c r="A66" s="77" t="s">
        <v>1435</v>
      </c>
      <c r="B66" s="77">
        <v>1225</v>
      </c>
      <c r="C66" s="77" t="s">
        <v>1436</v>
      </c>
      <c r="D66" s="89" t="s">
        <v>1437</v>
      </c>
      <c r="E66" s="77" t="s">
        <v>1226</v>
      </c>
      <c r="F66" s="77" t="s">
        <v>1226</v>
      </c>
      <c r="G66" s="55">
        <f t="shared" si="0"/>
        <v>1225</v>
      </c>
      <c r="I66" s="55" t="str">
        <f>IFERROR(VLOOKUP(G66,Masters!C$6:D1000,2, FALSE),"MISSING")</f>
        <v>MISSING</v>
      </c>
    </row>
    <row r="67" spans="1:9" ht="12.5" x14ac:dyDescent="0.25">
      <c r="A67" s="77" t="s">
        <v>1438</v>
      </c>
      <c r="B67" s="77">
        <v>1226</v>
      </c>
      <c r="C67" s="77" t="s">
        <v>1439</v>
      </c>
      <c r="D67" s="89" t="s">
        <v>1440</v>
      </c>
      <c r="E67" s="77" t="s">
        <v>1441</v>
      </c>
      <c r="F67" s="77" t="s">
        <v>1226</v>
      </c>
      <c r="G67" s="55">
        <f t="shared" si="0"/>
        <v>1226</v>
      </c>
      <c r="I67" s="55" t="str">
        <f>IFERROR(VLOOKUP(G67,Masters!C$6:D1000,2, FALSE),"MISSING")</f>
        <v>MISSING</v>
      </c>
    </row>
    <row r="68" spans="1:9" ht="12.5" x14ac:dyDescent="0.25">
      <c r="A68" s="77" t="s">
        <v>1442</v>
      </c>
      <c r="B68" s="77">
        <v>1227</v>
      </c>
      <c r="C68" s="77" t="s">
        <v>1443</v>
      </c>
      <c r="D68" s="89" t="s">
        <v>1444</v>
      </c>
      <c r="E68" s="77" t="s">
        <v>1226</v>
      </c>
      <c r="F68" s="77" t="s">
        <v>1226</v>
      </c>
      <c r="G68" s="55">
        <f t="shared" si="0"/>
        <v>1227</v>
      </c>
      <c r="I68" s="55" t="str">
        <f>IFERROR(VLOOKUP(G68,Masters!C$6:D1000,2, FALSE),"MISSING")</f>
        <v>MISSING</v>
      </c>
    </row>
    <row r="69" spans="1:9" ht="12.5" x14ac:dyDescent="0.25">
      <c r="A69" s="77" t="s">
        <v>1445</v>
      </c>
      <c r="B69" s="77">
        <v>1228</v>
      </c>
      <c r="C69" s="77" t="s">
        <v>1446</v>
      </c>
      <c r="D69" s="89" t="s">
        <v>1447</v>
      </c>
      <c r="E69" s="77" t="s">
        <v>1448</v>
      </c>
      <c r="F69" s="77" t="s">
        <v>1226</v>
      </c>
      <c r="G69" s="55">
        <f t="shared" si="0"/>
        <v>1228</v>
      </c>
      <c r="I69" s="55" t="str">
        <f>IFERROR(VLOOKUP(G69,Masters!C$6:D1000,2, FALSE),"MISSING")</f>
        <v>MISSING</v>
      </c>
    </row>
    <row r="70" spans="1:9" ht="12.5" x14ac:dyDescent="0.25">
      <c r="A70" s="77" t="s">
        <v>1449</v>
      </c>
      <c r="B70" s="77">
        <v>1241</v>
      </c>
      <c r="C70" s="77" t="s">
        <v>1450</v>
      </c>
      <c r="D70" s="89" t="s">
        <v>1451</v>
      </c>
      <c r="E70" s="77" t="s">
        <v>1226</v>
      </c>
      <c r="F70" s="77" t="s">
        <v>1226</v>
      </c>
      <c r="G70" s="55">
        <f t="shared" si="0"/>
        <v>1241</v>
      </c>
      <c r="I70" s="55" t="str">
        <f>IFERROR(VLOOKUP(G70,Masters!C$6:D1000,2, FALSE),"MISSING")</f>
        <v>MISSING</v>
      </c>
    </row>
    <row r="71" spans="1:9" ht="12.5" x14ac:dyDescent="0.25">
      <c r="A71" s="77" t="s">
        <v>1452</v>
      </c>
      <c r="B71" s="77">
        <v>1242</v>
      </c>
      <c r="C71" s="77" t="s">
        <v>1453</v>
      </c>
      <c r="D71" s="89" t="s">
        <v>1454</v>
      </c>
      <c r="E71" s="77" t="s">
        <v>1455</v>
      </c>
      <c r="F71" s="77" t="s">
        <v>1226</v>
      </c>
      <c r="G71" s="55">
        <f t="shared" si="0"/>
        <v>1242</v>
      </c>
      <c r="I71" s="55" t="str">
        <f>IFERROR(VLOOKUP(G71,Masters!C$6:D1000,2, FALSE),"MISSING")</f>
        <v>MISSING</v>
      </c>
    </row>
    <row r="72" spans="1:9" ht="12.5" x14ac:dyDescent="0.25">
      <c r="A72" s="77" t="s">
        <v>1456</v>
      </c>
      <c r="B72" s="77">
        <v>1243</v>
      </c>
      <c r="C72" s="77" t="s">
        <v>1457</v>
      </c>
      <c r="D72" s="89" t="s">
        <v>1458</v>
      </c>
      <c r="E72" s="77" t="s">
        <v>1226</v>
      </c>
      <c r="F72" s="77" t="s">
        <v>1226</v>
      </c>
      <c r="G72" s="55">
        <f t="shared" si="0"/>
        <v>1243</v>
      </c>
      <c r="I72" s="55" t="str">
        <f>IFERROR(VLOOKUP(G72,Masters!C$6:D1000,2, FALSE),"MISSING")</f>
        <v>MISSING</v>
      </c>
    </row>
    <row r="73" spans="1:9" ht="12.5" x14ac:dyDescent="0.25">
      <c r="A73" s="77" t="s">
        <v>1459</v>
      </c>
      <c r="B73" s="77">
        <v>1251</v>
      </c>
      <c r="C73" s="77" t="s">
        <v>1460</v>
      </c>
      <c r="D73" s="89" t="s">
        <v>1461</v>
      </c>
      <c r="E73" s="77" t="s">
        <v>1226</v>
      </c>
      <c r="F73" s="77" t="s">
        <v>1226</v>
      </c>
      <c r="G73" s="55">
        <f t="shared" si="0"/>
        <v>1251</v>
      </c>
      <c r="I73" s="55" t="str">
        <f>IFERROR(VLOOKUP(G73,Masters!C$6:D1000,2, FALSE),"MISSING")</f>
        <v>MISSING</v>
      </c>
    </row>
    <row r="74" spans="1:9" ht="12.5" x14ac:dyDescent="0.25">
      <c r="A74" s="77" t="s">
        <v>1462</v>
      </c>
      <c r="B74" s="77">
        <v>1252</v>
      </c>
      <c r="C74" s="77" t="s">
        <v>1463</v>
      </c>
      <c r="D74" s="89" t="s">
        <v>1464</v>
      </c>
      <c r="E74" s="77" t="s">
        <v>1226</v>
      </c>
      <c r="F74" s="77" t="s">
        <v>1226</v>
      </c>
      <c r="G74" s="55">
        <f t="shared" si="0"/>
        <v>1252</v>
      </c>
      <c r="I74" s="55" t="str">
        <f>IFERROR(VLOOKUP(G74,Masters!C$6:D1000,2, FALSE),"MISSING")</f>
        <v>MISSING</v>
      </c>
    </row>
    <row r="75" spans="1:9" ht="12.5" x14ac:dyDescent="0.25">
      <c r="A75" s="77" t="s">
        <v>1465</v>
      </c>
      <c r="B75" s="77">
        <v>1253</v>
      </c>
      <c r="C75" s="77" t="s">
        <v>1466</v>
      </c>
      <c r="D75" s="89" t="s">
        <v>1467</v>
      </c>
      <c r="E75" s="77" t="s">
        <v>1226</v>
      </c>
      <c r="F75" s="77" t="s">
        <v>1226</v>
      </c>
      <c r="G75" s="55">
        <f t="shared" si="0"/>
        <v>1253</v>
      </c>
      <c r="I75" s="55" t="str">
        <f>IFERROR(VLOOKUP(G75,Masters!C$6:D1000,2, FALSE),"MISSING")</f>
        <v>MISSING</v>
      </c>
    </row>
    <row r="76" spans="1:9" ht="12.5" x14ac:dyDescent="0.25">
      <c r="A76" s="77" t="s">
        <v>1468</v>
      </c>
      <c r="B76" s="77">
        <v>1254</v>
      </c>
      <c r="C76" s="77" t="s">
        <v>1469</v>
      </c>
      <c r="D76" s="89" t="s">
        <v>1470</v>
      </c>
      <c r="E76" s="77" t="s">
        <v>1226</v>
      </c>
      <c r="F76" s="77" t="s">
        <v>1226</v>
      </c>
      <c r="G76" s="55">
        <f t="shared" si="0"/>
        <v>1254</v>
      </c>
      <c r="I76" s="55" t="str">
        <f>IFERROR(VLOOKUP(G76,Masters!C$6:D1000,2, FALSE),"MISSING")</f>
        <v>MISSING</v>
      </c>
    </row>
    <row r="77" spans="1:9" ht="12.5" x14ac:dyDescent="0.25">
      <c r="A77" s="77" t="s">
        <v>1471</v>
      </c>
      <c r="B77" s="77">
        <v>1311</v>
      </c>
      <c r="C77" s="77" t="s">
        <v>1472</v>
      </c>
      <c r="D77" s="89" t="s">
        <v>1473</v>
      </c>
      <c r="E77" s="77" t="s">
        <v>1474</v>
      </c>
      <c r="F77" s="77" t="s">
        <v>1226</v>
      </c>
      <c r="G77" s="55">
        <f t="shared" si="0"/>
        <v>1311</v>
      </c>
      <c r="I77" s="55" t="str">
        <f>IFERROR(VLOOKUP(G77,Masters!C$6:D1000,2, FALSE),"MISSING")</f>
        <v>MISSING</v>
      </c>
    </row>
    <row r="78" spans="1:9" ht="12.5" x14ac:dyDescent="0.25">
      <c r="A78" s="77" t="s">
        <v>1475</v>
      </c>
      <c r="B78" s="77">
        <v>1312</v>
      </c>
      <c r="C78" s="77" t="s">
        <v>1476</v>
      </c>
      <c r="D78" s="89" t="s">
        <v>1477</v>
      </c>
      <c r="E78" s="77" t="s">
        <v>1226</v>
      </c>
      <c r="F78" s="77" t="s">
        <v>1226</v>
      </c>
      <c r="G78" s="55">
        <f t="shared" si="0"/>
        <v>1312</v>
      </c>
      <c r="I78" s="55" t="str">
        <f>IFERROR(VLOOKUP(G78,Masters!C$6:D1000,2, FALSE),"MISSING")</f>
        <v>MISSING</v>
      </c>
    </row>
    <row r="79" spans="1:9" ht="12.5" x14ac:dyDescent="0.25">
      <c r="A79" s="77" t="s">
        <v>1478</v>
      </c>
      <c r="B79" s="77">
        <v>1313</v>
      </c>
      <c r="C79" s="77" t="s">
        <v>1479</v>
      </c>
      <c r="D79" s="89" t="s">
        <v>1480</v>
      </c>
      <c r="E79" s="77" t="s">
        <v>1226</v>
      </c>
      <c r="F79" s="77" t="s">
        <v>1226</v>
      </c>
      <c r="G79" s="55">
        <f t="shared" si="0"/>
        <v>1313</v>
      </c>
      <c r="I79" s="55" t="str">
        <f>IFERROR(VLOOKUP(G79,Masters!C$6:D1000,2, FALSE),"MISSING")</f>
        <v>MISSING</v>
      </c>
    </row>
    <row r="80" spans="1:9" ht="12.5" x14ac:dyDescent="0.25">
      <c r="A80" s="77" t="s">
        <v>1481</v>
      </c>
      <c r="B80" s="77">
        <v>1314</v>
      </c>
      <c r="C80" s="77" t="s">
        <v>1482</v>
      </c>
      <c r="D80" s="89" t="s">
        <v>1483</v>
      </c>
      <c r="E80" s="77" t="s">
        <v>1226</v>
      </c>
      <c r="F80" s="77" t="s">
        <v>1226</v>
      </c>
      <c r="G80" s="55">
        <f t="shared" si="0"/>
        <v>1314</v>
      </c>
      <c r="I80" s="55" t="str">
        <f>IFERROR(VLOOKUP(G80,Masters!C$6:D1000,2, FALSE),"MISSING")</f>
        <v>MISSING</v>
      </c>
    </row>
    <row r="81" spans="1:9" ht="12.5" x14ac:dyDescent="0.25">
      <c r="A81" s="77" t="s">
        <v>1484</v>
      </c>
      <c r="B81" s="77">
        <v>1315</v>
      </c>
      <c r="C81" s="77" t="s">
        <v>1485</v>
      </c>
      <c r="D81" s="89" t="s">
        <v>1486</v>
      </c>
      <c r="E81" s="77" t="s">
        <v>1487</v>
      </c>
      <c r="F81" s="77" t="s">
        <v>1226</v>
      </c>
      <c r="G81" s="55">
        <f t="shared" si="0"/>
        <v>1315</v>
      </c>
      <c r="I81" s="55" t="str">
        <f>IFERROR(VLOOKUP(G81,Masters!C$6:D1000,2, FALSE),"MISSING")</f>
        <v>MISSING</v>
      </c>
    </row>
    <row r="82" spans="1:9" ht="12.5" x14ac:dyDescent="0.25">
      <c r="A82" s="77" t="s">
        <v>1488</v>
      </c>
      <c r="B82" s="77">
        <v>1411</v>
      </c>
      <c r="C82" s="77" t="s">
        <v>1489</v>
      </c>
      <c r="D82" s="89" t="s">
        <v>1490</v>
      </c>
      <c r="E82" s="77" t="s">
        <v>1491</v>
      </c>
      <c r="F82" s="77" t="s">
        <v>1226</v>
      </c>
      <c r="G82" s="55">
        <f t="shared" si="0"/>
        <v>1411</v>
      </c>
      <c r="I82" s="55" t="str">
        <f>IFERROR(VLOOKUP(G82,Masters!C$6:D1000,2, FALSE),"MISSING")</f>
        <v>MISSING</v>
      </c>
    </row>
    <row r="83" spans="1:9" ht="12.5" x14ac:dyDescent="0.25">
      <c r="A83" s="77" t="s">
        <v>1492</v>
      </c>
      <c r="B83" s="77">
        <v>1414</v>
      </c>
      <c r="C83" s="77" t="s">
        <v>419</v>
      </c>
      <c r="D83" s="89" t="s">
        <v>1493</v>
      </c>
      <c r="E83" s="77" t="s">
        <v>1494</v>
      </c>
      <c r="F83" s="77" t="s">
        <v>1226</v>
      </c>
      <c r="G83" s="55">
        <f t="shared" si="0"/>
        <v>1414</v>
      </c>
      <c r="I83" s="55" t="str">
        <f>IFERROR(VLOOKUP(G83,Masters!C$6:D1000,2, FALSE),"MISSING")</f>
        <v>MISSING</v>
      </c>
    </row>
    <row r="84" spans="1:9" ht="12.5" x14ac:dyDescent="0.25">
      <c r="A84" s="77" t="s">
        <v>1495</v>
      </c>
      <c r="B84" s="77">
        <v>1415</v>
      </c>
      <c r="C84" s="77" t="s">
        <v>1496</v>
      </c>
      <c r="D84" s="89" t="s">
        <v>1497</v>
      </c>
      <c r="E84" s="77" t="s">
        <v>1226</v>
      </c>
      <c r="F84" s="77" t="s">
        <v>1226</v>
      </c>
      <c r="G84" s="55">
        <f t="shared" si="0"/>
        <v>1415</v>
      </c>
      <c r="I84" s="55" t="str">
        <f>IFERROR(VLOOKUP(G84,Masters!C$6:D1000,2, FALSE),"MISSING")</f>
        <v>MISSING</v>
      </c>
    </row>
    <row r="85" spans="1:9" ht="12.5" x14ac:dyDescent="0.25">
      <c r="A85" s="77" t="s">
        <v>1498</v>
      </c>
      <c r="B85" s="77">
        <v>1416</v>
      </c>
      <c r="C85" s="77" t="s">
        <v>1499</v>
      </c>
      <c r="D85" s="89" t="s">
        <v>1500</v>
      </c>
      <c r="E85" s="77" t="s">
        <v>1226</v>
      </c>
      <c r="F85" s="77" t="s">
        <v>1226</v>
      </c>
      <c r="G85" s="55">
        <f t="shared" si="0"/>
        <v>1416</v>
      </c>
      <c r="I85" s="55" t="str">
        <f>IFERROR(VLOOKUP(G85,Masters!C$6:D1000,2, FALSE),"MISSING")</f>
        <v>MISSING</v>
      </c>
    </row>
    <row r="86" spans="1:9" ht="12.5" x14ac:dyDescent="0.25">
      <c r="A86" s="77" t="s">
        <v>1501</v>
      </c>
      <c r="B86" s="77">
        <v>1422</v>
      </c>
      <c r="C86" s="77" t="s">
        <v>1502</v>
      </c>
      <c r="D86" s="89" t="s">
        <v>1503</v>
      </c>
      <c r="E86" s="77" t="s">
        <v>1226</v>
      </c>
      <c r="F86" s="77" t="s">
        <v>1226</v>
      </c>
      <c r="G86" s="55">
        <f t="shared" si="0"/>
        <v>1422</v>
      </c>
      <c r="I86" s="55" t="str">
        <f>IFERROR(VLOOKUP(G86,Masters!C$6:D1000,2, FALSE),"MISSING")</f>
        <v>MISSING</v>
      </c>
    </row>
    <row r="87" spans="1:9" ht="12.5" x14ac:dyDescent="0.25">
      <c r="A87" s="77" t="s">
        <v>1504</v>
      </c>
      <c r="B87" s="77">
        <v>1423</v>
      </c>
      <c r="C87" s="77" t="s">
        <v>1505</v>
      </c>
      <c r="D87" s="89" t="s">
        <v>1506</v>
      </c>
      <c r="E87" s="77" t="s">
        <v>1226</v>
      </c>
      <c r="F87" s="77" t="s">
        <v>1226</v>
      </c>
      <c r="G87" s="55">
        <f t="shared" si="0"/>
        <v>1423</v>
      </c>
      <c r="I87" s="55" t="str">
        <f>IFERROR(VLOOKUP(G87,Masters!C$6:D1000,2, FALSE),"MISSING")</f>
        <v>MISSING</v>
      </c>
    </row>
    <row r="88" spans="1:9" ht="12.5" x14ac:dyDescent="0.25">
      <c r="A88" s="77" t="s">
        <v>1507</v>
      </c>
      <c r="B88" s="77">
        <v>1431</v>
      </c>
      <c r="C88" s="77" t="s">
        <v>1508</v>
      </c>
      <c r="D88" s="89" t="s">
        <v>1509</v>
      </c>
      <c r="E88" s="77" t="s">
        <v>1510</v>
      </c>
      <c r="F88" s="77" t="s">
        <v>1226</v>
      </c>
      <c r="G88" s="55">
        <f t="shared" si="0"/>
        <v>1431</v>
      </c>
      <c r="I88" s="55" t="str">
        <f>IFERROR(VLOOKUP(G88,Masters!C$6:D1000,2, FALSE),"MISSING")</f>
        <v>MISSING</v>
      </c>
    </row>
    <row r="89" spans="1:9" ht="12.5" x14ac:dyDescent="0.25">
      <c r="A89" s="77" t="s">
        <v>1511</v>
      </c>
      <c r="B89" s="77">
        <v>1432</v>
      </c>
      <c r="C89" s="77" t="s">
        <v>1512</v>
      </c>
      <c r="D89" s="89" t="s">
        <v>1513</v>
      </c>
      <c r="E89" s="77" t="s">
        <v>1226</v>
      </c>
      <c r="F89" s="77" t="s">
        <v>1226</v>
      </c>
      <c r="G89" s="55">
        <f t="shared" si="0"/>
        <v>1432</v>
      </c>
      <c r="I89" s="55" t="str">
        <f>IFERROR(VLOOKUP(G89,Masters!C$6:D1000,2, FALSE),"MISSING")</f>
        <v>MISSING</v>
      </c>
    </row>
    <row r="90" spans="1:9" ht="12.5" x14ac:dyDescent="0.25">
      <c r="A90" s="77" t="s">
        <v>1514</v>
      </c>
      <c r="B90" s="77">
        <v>1434</v>
      </c>
      <c r="C90" s="77" t="s">
        <v>1515</v>
      </c>
      <c r="D90" s="89" t="s">
        <v>1516</v>
      </c>
      <c r="E90" s="77" t="s">
        <v>1226</v>
      </c>
      <c r="F90" s="77" t="s">
        <v>1226</v>
      </c>
      <c r="G90" s="55">
        <f t="shared" si="0"/>
        <v>1434</v>
      </c>
      <c r="I90" s="55" t="str">
        <f>IFERROR(VLOOKUP(G90,Masters!C$6:D1000,2, FALSE),"MISSING")</f>
        <v>MISSING</v>
      </c>
    </row>
    <row r="91" spans="1:9" ht="12.5" x14ac:dyDescent="0.25">
      <c r="A91" s="77" t="s">
        <v>1517</v>
      </c>
      <c r="B91" s="77">
        <v>1435</v>
      </c>
      <c r="C91" s="77" t="s">
        <v>513</v>
      </c>
      <c r="D91" s="89" t="s">
        <v>1518</v>
      </c>
      <c r="E91" s="77" t="s">
        <v>1226</v>
      </c>
      <c r="F91" s="77" t="s">
        <v>1226</v>
      </c>
      <c r="G91" s="55">
        <f t="shared" si="0"/>
        <v>1435</v>
      </c>
      <c r="I91" s="55" t="str">
        <f>IFERROR(VLOOKUP(G91,Masters!C$6:D1000,2, FALSE),"MISSING")</f>
        <v>MISSING</v>
      </c>
    </row>
    <row r="92" spans="1:9" ht="12.5" x14ac:dyDescent="0.25">
      <c r="A92" s="77" t="s">
        <v>1519</v>
      </c>
      <c r="B92" s="77">
        <v>1451</v>
      </c>
      <c r="C92" s="77" t="s">
        <v>1520</v>
      </c>
      <c r="D92" s="89" t="s">
        <v>1521</v>
      </c>
      <c r="E92" s="77" t="s">
        <v>1226</v>
      </c>
      <c r="F92" s="77" t="s">
        <v>1226</v>
      </c>
      <c r="G92" s="55">
        <f t="shared" si="0"/>
        <v>1451</v>
      </c>
      <c r="I92" s="55" t="str">
        <f>IFERROR(VLOOKUP(G92,Masters!C$6:D1000,2, FALSE),"MISSING")</f>
        <v>MISSING</v>
      </c>
    </row>
    <row r="93" spans="1:9" ht="12.5" x14ac:dyDescent="0.25">
      <c r="A93" s="77" t="s">
        <v>1522</v>
      </c>
      <c r="B93" s="77">
        <v>1452</v>
      </c>
      <c r="C93" s="77" t="s">
        <v>1523</v>
      </c>
      <c r="D93" s="89" t="s">
        <v>1524</v>
      </c>
      <c r="E93" s="77" t="s">
        <v>1226</v>
      </c>
      <c r="F93" s="77" t="s">
        <v>1226</v>
      </c>
      <c r="G93" s="55">
        <f t="shared" si="0"/>
        <v>1452</v>
      </c>
      <c r="I93" s="55" t="str">
        <f>IFERROR(VLOOKUP(G93,Masters!C$6:D1000,2, FALSE),"MISSING")</f>
        <v>MISSING</v>
      </c>
    </row>
    <row r="94" spans="1:9" ht="12.5" x14ac:dyDescent="0.25">
      <c r="A94" s="77" t="s">
        <v>1525</v>
      </c>
      <c r="B94" s="77">
        <v>1454</v>
      </c>
      <c r="C94" s="77" t="s">
        <v>1526</v>
      </c>
      <c r="D94" s="89" t="s">
        <v>1527</v>
      </c>
      <c r="E94" s="77" t="s">
        <v>1226</v>
      </c>
      <c r="F94" s="77" t="s">
        <v>1226</v>
      </c>
      <c r="G94" s="55">
        <f t="shared" si="0"/>
        <v>1454</v>
      </c>
      <c r="I94" s="55" t="str">
        <f>IFERROR(VLOOKUP(G94,Masters!C$6:D1000,2, FALSE),"MISSING")</f>
        <v>MISSING</v>
      </c>
    </row>
    <row r="95" spans="1:9" ht="12.5" x14ac:dyDescent="0.25">
      <c r="A95" s="77" t="s">
        <v>1528</v>
      </c>
      <c r="B95" s="77">
        <v>1511</v>
      </c>
      <c r="C95" s="77" t="s">
        <v>1529</v>
      </c>
      <c r="D95" s="89" t="s">
        <v>1530</v>
      </c>
      <c r="E95" s="77" t="s">
        <v>1226</v>
      </c>
      <c r="F95" s="77" t="s">
        <v>1226</v>
      </c>
      <c r="G95" s="55">
        <f t="shared" si="0"/>
        <v>1511</v>
      </c>
      <c r="I95" s="55" t="str">
        <f>IFERROR(VLOOKUP(G95,Masters!C$6:D1000,2, FALSE),"MISSING")</f>
        <v>MISSING</v>
      </c>
    </row>
    <row r="96" spans="1:9" ht="12.5" x14ac:dyDescent="0.25">
      <c r="A96" s="77" t="s">
        <v>1531</v>
      </c>
      <c r="B96" s="77">
        <v>1512</v>
      </c>
      <c r="C96" s="77" t="s">
        <v>1532</v>
      </c>
      <c r="D96" s="89" t="s">
        <v>1533</v>
      </c>
      <c r="E96" s="77" t="s">
        <v>1226</v>
      </c>
      <c r="F96" s="77" t="s">
        <v>1226</v>
      </c>
      <c r="G96" s="55">
        <f t="shared" si="0"/>
        <v>1512</v>
      </c>
      <c r="I96" s="55" t="str">
        <f>IFERROR(VLOOKUP(G96,Masters!C$6:D1000,2, FALSE),"MISSING")</f>
        <v>MISSING</v>
      </c>
    </row>
    <row r="97" spans="1:9" ht="12.5" x14ac:dyDescent="0.25">
      <c r="A97" s="77" t="s">
        <v>1534</v>
      </c>
      <c r="B97" s="77">
        <v>1513</v>
      </c>
      <c r="C97" s="77" t="s">
        <v>1535</v>
      </c>
      <c r="D97" s="89" t="s">
        <v>1536</v>
      </c>
      <c r="E97" s="77" t="s">
        <v>1537</v>
      </c>
      <c r="F97" s="77" t="s">
        <v>1226</v>
      </c>
      <c r="G97" s="55">
        <f t="shared" si="0"/>
        <v>1513</v>
      </c>
      <c r="I97" s="55" t="str">
        <f>IFERROR(VLOOKUP(G97,Masters!C$6:D1000,2, FALSE),"MISSING")</f>
        <v>MISSING</v>
      </c>
    </row>
    <row r="98" spans="1:9" ht="12.5" x14ac:dyDescent="0.25">
      <c r="A98" s="77" t="s">
        <v>1538</v>
      </c>
      <c r="B98" s="77">
        <v>1521</v>
      </c>
      <c r="C98" s="77" t="s">
        <v>1539</v>
      </c>
      <c r="D98" s="89" t="s">
        <v>1540</v>
      </c>
      <c r="E98" s="77" t="s">
        <v>1541</v>
      </c>
      <c r="F98" s="77" t="s">
        <v>1226</v>
      </c>
      <c r="G98" s="55">
        <f t="shared" si="0"/>
        <v>1521</v>
      </c>
      <c r="I98" s="55" t="str">
        <f>IFERROR(VLOOKUP(G98,Masters!C$6:D1000,2, FALSE),"MISSING")</f>
        <v>MISSING</v>
      </c>
    </row>
    <row r="99" spans="1:9" ht="12.5" x14ac:dyDescent="0.25">
      <c r="A99" s="77" t="s">
        <v>1542</v>
      </c>
      <c r="B99" s="77">
        <v>1522</v>
      </c>
      <c r="C99" s="77" t="s">
        <v>1543</v>
      </c>
      <c r="D99" s="89" t="s">
        <v>1544</v>
      </c>
      <c r="E99" s="77" t="s">
        <v>1226</v>
      </c>
      <c r="F99" s="77" t="s">
        <v>1226</v>
      </c>
      <c r="G99" s="55">
        <f t="shared" si="0"/>
        <v>1522</v>
      </c>
      <c r="I99" s="55" t="str">
        <f>IFERROR(VLOOKUP(G99,Masters!C$6:D1000,2, FALSE),"MISSING")</f>
        <v>MISSING</v>
      </c>
    </row>
    <row r="100" spans="1:9" ht="12.5" x14ac:dyDescent="0.25">
      <c r="A100" s="77" t="s">
        <v>1545</v>
      </c>
      <c r="B100" s="77">
        <v>1523</v>
      </c>
      <c r="C100" s="77" t="s">
        <v>1546</v>
      </c>
      <c r="D100" s="89" t="s">
        <v>1547</v>
      </c>
      <c r="E100" s="77" t="s">
        <v>1226</v>
      </c>
      <c r="F100" s="77" t="s">
        <v>1226</v>
      </c>
      <c r="G100" s="55">
        <f t="shared" si="0"/>
        <v>1523</v>
      </c>
      <c r="I100" s="55" t="str">
        <f>IFERROR(VLOOKUP(G100,Masters!C$6:D1000,2, FALSE),"MISSING")</f>
        <v>MISSING</v>
      </c>
    </row>
    <row r="101" spans="1:9" ht="12.5" x14ac:dyDescent="0.25">
      <c r="A101" s="77" t="s">
        <v>1548</v>
      </c>
      <c r="B101" s="77">
        <v>1524</v>
      </c>
      <c r="C101" s="77" t="s">
        <v>1549</v>
      </c>
      <c r="D101" s="89" t="s">
        <v>1550</v>
      </c>
      <c r="E101" s="77" t="s">
        <v>1226</v>
      </c>
      <c r="F101" s="77" t="s">
        <v>1226</v>
      </c>
      <c r="G101" s="55">
        <f t="shared" si="0"/>
        <v>1524</v>
      </c>
      <c r="I101" s="55" t="str">
        <f>IFERROR(VLOOKUP(G101,Masters!C$6:D1000,2, FALSE),"MISSING")</f>
        <v>MISSING</v>
      </c>
    </row>
    <row r="102" spans="1:9" ht="12.5" x14ac:dyDescent="0.25">
      <c r="A102" s="77" t="s">
        <v>1551</v>
      </c>
      <c r="B102" s="77">
        <v>1525</v>
      </c>
      <c r="C102" s="77" t="s">
        <v>333</v>
      </c>
      <c r="D102" s="89" t="s">
        <v>1552</v>
      </c>
      <c r="E102" s="77" t="s">
        <v>1226</v>
      </c>
      <c r="F102" s="77" t="s">
        <v>1226</v>
      </c>
      <c r="G102" s="55">
        <f t="shared" si="0"/>
        <v>1525</v>
      </c>
      <c r="I102" s="55" t="str">
        <f>IFERROR(VLOOKUP(G102,Masters!C$6:D1000,2, FALSE),"MISSING")</f>
        <v>MISSING</v>
      </c>
    </row>
    <row r="103" spans="1:9" ht="12.5" x14ac:dyDescent="0.25">
      <c r="A103" s="77" t="s">
        <v>1553</v>
      </c>
      <c r="B103" s="77">
        <v>1526</v>
      </c>
      <c r="C103" s="77" t="s">
        <v>1554</v>
      </c>
      <c r="D103" s="89" t="s">
        <v>1555</v>
      </c>
      <c r="E103" s="77" t="s">
        <v>1226</v>
      </c>
      <c r="F103" s="77" t="s">
        <v>1226</v>
      </c>
      <c r="G103" s="55">
        <f t="shared" si="0"/>
        <v>1526</v>
      </c>
      <c r="I103" s="55" t="str">
        <f>IFERROR(VLOOKUP(G103,Masters!C$6:D1000,2, FALSE),"MISSING")</f>
        <v>MISSING</v>
      </c>
    </row>
    <row r="104" spans="1:9" ht="12.5" x14ac:dyDescent="0.25">
      <c r="A104" s="77" t="s">
        <v>1556</v>
      </c>
      <c r="B104" s="77">
        <v>2111</v>
      </c>
      <c r="C104" s="77" t="s">
        <v>1557</v>
      </c>
      <c r="D104" s="89" t="s">
        <v>1558</v>
      </c>
      <c r="E104" s="77" t="s">
        <v>1226</v>
      </c>
      <c r="F104" s="77" t="s">
        <v>1226</v>
      </c>
      <c r="G104" s="55">
        <f t="shared" si="0"/>
        <v>2111</v>
      </c>
      <c r="I104" s="55" t="str">
        <f>IFERROR(VLOOKUP(G104,Masters!C$6:D1000,2, FALSE),"MISSING")</f>
        <v>MISSING</v>
      </c>
    </row>
    <row r="105" spans="1:9" ht="12.5" x14ac:dyDescent="0.25">
      <c r="A105" s="77" t="s">
        <v>1559</v>
      </c>
      <c r="B105" s="77">
        <v>2112</v>
      </c>
      <c r="C105" s="77" t="s">
        <v>452</v>
      </c>
      <c r="D105" s="89" t="s">
        <v>1560</v>
      </c>
      <c r="E105" s="77" t="s">
        <v>1561</v>
      </c>
      <c r="F105" s="77" t="s">
        <v>1226</v>
      </c>
      <c r="G105" s="55">
        <f t="shared" si="0"/>
        <v>2112</v>
      </c>
      <c r="I105" s="55" t="str">
        <f>IFERROR(VLOOKUP(G105,Masters!C$6:D1000,2, FALSE),"MISSING")</f>
        <v>MISSING</v>
      </c>
    </row>
    <row r="106" spans="1:9" ht="12.5" x14ac:dyDescent="0.25">
      <c r="A106" s="77" t="s">
        <v>1562</v>
      </c>
      <c r="B106" s="77">
        <v>2113</v>
      </c>
      <c r="C106" s="77" t="s">
        <v>1563</v>
      </c>
      <c r="D106" s="89" t="s">
        <v>1564</v>
      </c>
      <c r="E106" s="77" t="s">
        <v>1565</v>
      </c>
      <c r="F106" s="77" t="s">
        <v>1226</v>
      </c>
      <c r="G106" s="55">
        <f t="shared" si="0"/>
        <v>2113</v>
      </c>
      <c r="I106" s="55" t="str">
        <f>IFERROR(VLOOKUP(G106,Masters!C$6:D1000,2, FALSE),"MISSING")</f>
        <v>MISSING</v>
      </c>
    </row>
    <row r="107" spans="1:9" ht="12.5" x14ac:dyDescent="0.25">
      <c r="A107" s="77" t="s">
        <v>1566</v>
      </c>
      <c r="B107" s="77">
        <v>2114</v>
      </c>
      <c r="C107" s="77" t="s">
        <v>1567</v>
      </c>
      <c r="D107" s="89" t="s">
        <v>1568</v>
      </c>
      <c r="E107" s="77" t="s">
        <v>1226</v>
      </c>
      <c r="F107" s="77" t="s">
        <v>1226</v>
      </c>
      <c r="G107" s="55">
        <f t="shared" si="0"/>
        <v>2114</v>
      </c>
      <c r="I107" s="55" t="str">
        <f>IFERROR(VLOOKUP(G107,Masters!C$6:D1000,2, FALSE),"MISSING")</f>
        <v>MISSING</v>
      </c>
    </row>
    <row r="108" spans="1:9" ht="12.5" x14ac:dyDescent="0.25">
      <c r="A108" s="77" t="s">
        <v>1569</v>
      </c>
      <c r="B108" s="77">
        <v>2115</v>
      </c>
      <c r="C108" s="77" t="s">
        <v>1570</v>
      </c>
      <c r="D108" s="89" t="s">
        <v>1571</v>
      </c>
      <c r="E108" s="77" t="s">
        <v>1226</v>
      </c>
      <c r="F108" s="77" t="s">
        <v>1226</v>
      </c>
      <c r="G108" s="55">
        <f t="shared" si="0"/>
        <v>2115</v>
      </c>
      <c r="I108" s="55" t="str">
        <f>IFERROR(VLOOKUP(G108,Masters!C$6:D1000,2, FALSE),"MISSING")</f>
        <v>MISSING</v>
      </c>
    </row>
    <row r="109" spans="1:9" ht="12.5" x14ac:dyDescent="0.25">
      <c r="A109" s="77" t="s">
        <v>1572</v>
      </c>
      <c r="B109" s="77">
        <v>2121</v>
      </c>
      <c r="C109" s="77" t="s">
        <v>1573</v>
      </c>
      <c r="D109" s="89" t="s">
        <v>1574</v>
      </c>
      <c r="E109" s="77" t="s">
        <v>1575</v>
      </c>
      <c r="F109" s="77" t="s">
        <v>1226</v>
      </c>
      <c r="G109" s="55">
        <f t="shared" si="0"/>
        <v>2121</v>
      </c>
      <c r="I109" s="55" t="str">
        <f>IFERROR(VLOOKUP(G109,Masters!C$6:D1000,2, FALSE),"MISSING")</f>
        <v>MISSING</v>
      </c>
    </row>
    <row r="110" spans="1:9" ht="12.5" x14ac:dyDescent="0.25">
      <c r="A110" s="77" t="s">
        <v>1576</v>
      </c>
      <c r="B110" s="77">
        <v>2122</v>
      </c>
      <c r="C110" s="77" t="s">
        <v>1577</v>
      </c>
      <c r="D110" s="89" t="s">
        <v>1578</v>
      </c>
      <c r="E110" s="77" t="s">
        <v>1579</v>
      </c>
      <c r="F110" s="77" t="s">
        <v>1226</v>
      </c>
      <c r="G110" s="55">
        <f t="shared" si="0"/>
        <v>2122</v>
      </c>
      <c r="I110" s="55" t="str">
        <f>IFERROR(VLOOKUP(G110,Masters!C$6:D1000,2, FALSE),"MISSING")</f>
        <v>MISSING</v>
      </c>
    </row>
    <row r="111" spans="1:9" ht="12.5" x14ac:dyDescent="0.25">
      <c r="A111" s="77" t="s">
        <v>1580</v>
      </c>
      <c r="B111" s="77">
        <v>2123</v>
      </c>
      <c r="C111" s="77" t="s">
        <v>1581</v>
      </c>
      <c r="D111" s="89" t="s">
        <v>1582</v>
      </c>
      <c r="E111" s="77" t="s">
        <v>1226</v>
      </c>
      <c r="F111" s="77" t="s">
        <v>1226</v>
      </c>
      <c r="G111" s="55">
        <f t="shared" si="0"/>
        <v>2123</v>
      </c>
      <c r="I111" s="55" t="str">
        <f>IFERROR(VLOOKUP(G111,Masters!C$6:D1000,2, FALSE),"MISSING")</f>
        <v>MISSING</v>
      </c>
    </row>
    <row r="112" spans="1:9" ht="12.5" x14ac:dyDescent="0.25">
      <c r="A112" s="77" t="s">
        <v>1583</v>
      </c>
      <c r="B112" s="77">
        <v>2131</v>
      </c>
      <c r="C112" s="77" t="s">
        <v>1584</v>
      </c>
      <c r="D112" s="89" t="s">
        <v>1585</v>
      </c>
      <c r="E112" s="77" t="s">
        <v>1586</v>
      </c>
      <c r="F112" s="77" t="s">
        <v>1226</v>
      </c>
      <c r="G112" s="55">
        <f t="shared" si="0"/>
        <v>2131</v>
      </c>
      <c r="I112" s="55" t="str">
        <f>IFERROR(VLOOKUP(G112,Masters!C$6:D1000,2, FALSE),"MISSING")</f>
        <v>MISSING</v>
      </c>
    </row>
    <row r="113" spans="1:9" ht="12.5" x14ac:dyDescent="0.25">
      <c r="A113" s="77" t="s">
        <v>1587</v>
      </c>
      <c r="B113" s="77">
        <v>2132</v>
      </c>
      <c r="C113" s="77" t="s">
        <v>1588</v>
      </c>
      <c r="D113" s="89" t="s">
        <v>1589</v>
      </c>
      <c r="E113" s="77" t="s">
        <v>1226</v>
      </c>
      <c r="F113" s="77" t="s">
        <v>1226</v>
      </c>
      <c r="G113" s="55">
        <f t="shared" si="0"/>
        <v>2132</v>
      </c>
      <c r="I113" s="55" t="str">
        <f>IFERROR(VLOOKUP(G113,Masters!C$6:D1000,2, FALSE),"MISSING")</f>
        <v>MISSING</v>
      </c>
    </row>
    <row r="114" spans="1:9" ht="12.5" x14ac:dyDescent="0.25">
      <c r="A114" s="77" t="s">
        <v>1590</v>
      </c>
      <c r="B114" s="77">
        <v>2133</v>
      </c>
      <c r="C114" s="77" t="s">
        <v>1591</v>
      </c>
      <c r="D114" s="89" t="s">
        <v>1592</v>
      </c>
      <c r="E114" s="77" t="s">
        <v>1593</v>
      </c>
      <c r="F114" s="77" t="s">
        <v>1226</v>
      </c>
      <c r="G114" s="55">
        <f t="shared" si="0"/>
        <v>2133</v>
      </c>
      <c r="I114" s="55" t="str">
        <f>IFERROR(VLOOKUP(G114,Masters!C$6:D1000,2, FALSE),"MISSING")</f>
        <v>MISSING</v>
      </c>
    </row>
    <row r="115" spans="1:9" ht="12.5" x14ac:dyDescent="0.25">
      <c r="A115" s="77" t="s">
        <v>1594</v>
      </c>
      <c r="B115" s="77">
        <v>2134</v>
      </c>
      <c r="C115" s="77" t="s">
        <v>1595</v>
      </c>
      <c r="D115" s="89" t="s">
        <v>1596</v>
      </c>
      <c r="E115" s="77" t="s">
        <v>1226</v>
      </c>
      <c r="F115" s="77" t="s">
        <v>1226</v>
      </c>
      <c r="G115" s="55">
        <f t="shared" si="0"/>
        <v>2134</v>
      </c>
      <c r="I115" s="55" t="str">
        <f>IFERROR(VLOOKUP(G115,Masters!C$6:D1000,2, FALSE),"MISSING")</f>
        <v>MISSING</v>
      </c>
    </row>
    <row r="116" spans="1:9" ht="12.5" x14ac:dyDescent="0.25">
      <c r="A116" s="77" t="s">
        <v>1597</v>
      </c>
      <c r="B116" s="77">
        <v>2141</v>
      </c>
      <c r="C116" s="77" t="s">
        <v>1598</v>
      </c>
      <c r="D116" s="89" t="s">
        <v>1599</v>
      </c>
      <c r="E116" s="77" t="s">
        <v>1226</v>
      </c>
      <c r="F116" s="77" t="s">
        <v>1226</v>
      </c>
      <c r="G116" s="55">
        <f t="shared" si="0"/>
        <v>2141</v>
      </c>
      <c r="I116" s="55" t="str">
        <f>IFERROR(VLOOKUP(G116,Masters!C$6:D1000,2, FALSE),"MISSING")</f>
        <v>MISSING</v>
      </c>
    </row>
    <row r="117" spans="1:9" ht="12.5" x14ac:dyDescent="0.25">
      <c r="A117" s="77" t="s">
        <v>1600</v>
      </c>
      <c r="B117" s="77">
        <v>2142</v>
      </c>
      <c r="C117" s="77" t="s">
        <v>1601</v>
      </c>
      <c r="D117" s="89" t="s">
        <v>1602</v>
      </c>
      <c r="E117" s="77" t="s">
        <v>1226</v>
      </c>
      <c r="F117" s="77" t="s">
        <v>1226</v>
      </c>
      <c r="G117" s="55">
        <f t="shared" si="0"/>
        <v>2142</v>
      </c>
      <c r="I117" s="55" t="str">
        <f>IFERROR(VLOOKUP(G117,Masters!C$6:D1000,2, FALSE),"MISSING")</f>
        <v>MISSING</v>
      </c>
    </row>
    <row r="118" spans="1:9" ht="12.5" x14ac:dyDescent="0.25">
      <c r="A118" s="77" t="s">
        <v>1603</v>
      </c>
      <c r="B118" s="77">
        <v>2143</v>
      </c>
      <c r="C118" s="77" t="s">
        <v>1604</v>
      </c>
      <c r="D118" s="89" t="s">
        <v>1605</v>
      </c>
      <c r="E118" s="77" t="s">
        <v>1226</v>
      </c>
      <c r="F118" s="77" t="s">
        <v>1226</v>
      </c>
      <c r="G118" s="55">
        <f t="shared" si="0"/>
        <v>2143</v>
      </c>
      <c r="I118" s="55" t="str">
        <f>IFERROR(VLOOKUP(G118,Masters!C$6:D1000,2, FALSE),"MISSING")</f>
        <v>MISSING</v>
      </c>
    </row>
    <row r="119" spans="1:9" ht="12.5" x14ac:dyDescent="0.25">
      <c r="A119" s="77" t="s">
        <v>1606</v>
      </c>
      <c r="B119" s="77">
        <v>2144</v>
      </c>
      <c r="C119" s="77" t="s">
        <v>1607</v>
      </c>
      <c r="D119" s="89" t="s">
        <v>1608</v>
      </c>
      <c r="E119" s="77" t="s">
        <v>1226</v>
      </c>
      <c r="F119" s="77" t="s">
        <v>1226</v>
      </c>
      <c r="G119" s="55">
        <f t="shared" si="0"/>
        <v>2144</v>
      </c>
      <c r="I119" s="55" t="str">
        <f>IFERROR(VLOOKUP(G119,Masters!C$6:D1000,2, FALSE),"MISSING")</f>
        <v>MISSING</v>
      </c>
    </row>
    <row r="120" spans="1:9" ht="12.5" x14ac:dyDescent="0.25">
      <c r="A120" s="77" t="s">
        <v>1609</v>
      </c>
      <c r="B120" s="77">
        <v>2145</v>
      </c>
      <c r="C120" s="77" t="s">
        <v>1610</v>
      </c>
      <c r="D120" s="89" t="s">
        <v>1611</v>
      </c>
      <c r="E120" s="77" t="s">
        <v>1226</v>
      </c>
      <c r="F120" s="77" t="s">
        <v>1226</v>
      </c>
      <c r="G120" s="55">
        <f t="shared" si="0"/>
        <v>2145</v>
      </c>
      <c r="I120" s="55" t="str">
        <f>IFERROR(VLOOKUP(G120,Masters!C$6:D1000,2, FALSE),"MISSING")</f>
        <v>MISSING</v>
      </c>
    </row>
    <row r="121" spans="1:9" ht="12.5" x14ac:dyDescent="0.25">
      <c r="A121" s="77" t="s">
        <v>1612</v>
      </c>
      <c r="B121" s="77">
        <v>2146</v>
      </c>
      <c r="C121" s="77" t="s">
        <v>1613</v>
      </c>
      <c r="D121" s="89" t="s">
        <v>1614</v>
      </c>
      <c r="E121" s="77" t="s">
        <v>1226</v>
      </c>
      <c r="F121" s="77" t="s">
        <v>1226</v>
      </c>
      <c r="G121" s="55">
        <f t="shared" si="0"/>
        <v>2146</v>
      </c>
      <c r="I121" s="55" t="str">
        <f>IFERROR(VLOOKUP(G121,Masters!C$6:D1000,2, FALSE),"MISSING")</f>
        <v>MISSING</v>
      </c>
    </row>
    <row r="122" spans="1:9" ht="12.5" x14ac:dyDescent="0.25">
      <c r="A122" s="77" t="s">
        <v>1615</v>
      </c>
      <c r="B122" s="77">
        <v>2147</v>
      </c>
      <c r="C122" s="77" t="s">
        <v>1616</v>
      </c>
      <c r="D122" s="89" t="s">
        <v>1617</v>
      </c>
      <c r="E122" s="77" t="s">
        <v>1226</v>
      </c>
      <c r="F122" s="77" t="s">
        <v>1226</v>
      </c>
      <c r="G122" s="55">
        <f t="shared" si="0"/>
        <v>2147</v>
      </c>
      <c r="I122" s="55" t="str">
        <f>IFERROR(VLOOKUP(G122,Masters!C$6:D1000,2, FALSE),"MISSING")</f>
        <v>MISSING</v>
      </c>
    </row>
    <row r="123" spans="1:9" ht="12.5" x14ac:dyDescent="0.25">
      <c r="A123" s="77" t="s">
        <v>1618</v>
      </c>
      <c r="B123" s="77">
        <v>2148</v>
      </c>
      <c r="C123" s="77" t="s">
        <v>1619</v>
      </c>
      <c r="D123" s="89" t="s">
        <v>1620</v>
      </c>
      <c r="E123" s="77" t="s">
        <v>1226</v>
      </c>
      <c r="F123" s="77" t="s">
        <v>1226</v>
      </c>
      <c r="G123" s="55">
        <f t="shared" si="0"/>
        <v>2148</v>
      </c>
      <c r="I123" s="55" t="str">
        <f>IFERROR(VLOOKUP(G123,Masters!C$6:D1000,2, FALSE),"MISSING")</f>
        <v>MISSING</v>
      </c>
    </row>
    <row r="124" spans="1:9" ht="12.5" x14ac:dyDescent="0.25">
      <c r="A124" s="77" t="s">
        <v>1621</v>
      </c>
      <c r="B124" s="77">
        <v>2151</v>
      </c>
      <c r="C124" s="77" t="s">
        <v>857</v>
      </c>
      <c r="D124" s="89" t="s">
        <v>1622</v>
      </c>
      <c r="E124" s="77" t="s">
        <v>1623</v>
      </c>
      <c r="F124" s="77" t="s">
        <v>1226</v>
      </c>
      <c r="G124" s="55">
        <f t="shared" si="0"/>
        <v>2151</v>
      </c>
      <c r="I124" s="55" t="str">
        <f>IFERROR(VLOOKUP(G124,Masters!C$6:D1000,2, FALSE),"MISSING")</f>
        <v>MISSING</v>
      </c>
    </row>
    <row r="125" spans="1:9" ht="12.5" x14ac:dyDescent="0.25">
      <c r="A125" s="77" t="s">
        <v>1624</v>
      </c>
      <c r="B125" s="77">
        <v>2152</v>
      </c>
      <c r="C125" s="77" t="s">
        <v>1625</v>
      </c>
      <c r="D125" s="89" t="s">
        <v>1626</v>
      </c>
      <c r="E125" s="77" t="s">
        <v>1226</v>
      </c>
      <c r="F125" s="77" t="s">
        <v>1226</v>
      </c>
      <c r="G125" s="55">
        <f t="shared" si="0"/>
        <v>2152</v>
      </c>
      <c r="I125" s="55" t="str">
        <f>IFERROR(VLOOKUP(G125,Masters!C$6:D1000,2, FALSE),"MISSING")</f>
        <v>MISSING</v>
      </c>
    </row>
    <row r="126" spans="1:9" ht="12.5" x14ac:dyDescent="0.25">
      <c r="A126" s="77" t="s">
        <v>1627</v>
      </c>
      <c r="B126" s="77">
        <v>2153</v>
      </c>
      <c r="C126" s="77" t="s">
        <v>1628</v>
      </c>
      <c r="D126" s="89" t="s">
        <v>1629</v>
      </c>
      <c r="E126" s="77" t="s">
        <v>1630</v>
      </c>
      <c r="F126" s="77" t="s">
        <v>1226</v>
      </c>
      <c r="G126" s="55">
        <f t="shared" si="0"/>
        <v>2153</v>
      </c>
      <c r="I126" s="55" t="str">
        <f>IFERROR(VLOOKUP(G126,Masters!C$6:D1000,2, FALSE),"MISSING")</f>
        <v>MISSING</v>
      </c>
    </row>
    <row r="127" spans="1:9" ht="12.5" x14ac:dyDescent="0.25">
      <c r="A127" s="77" t="s">
        <v>1631</v>
      </c>
      <c r="B127" s="77">
        <v>2154</v>
      </c>
      <c r="C127" s="77" t="s">
        <v>1632</v>
      </c>
      <c r="D127" s="89" t="s">
        <v>1633</v>
      </c>
      <c r="E127" s="77" t="s">
        <v>1634</v>
      </c>
      <c r="F127" s="77" t="s">
        <v>1226</v>
      </c>
      <c r="G127" s="55">
        <f t="shared" si="0"/>
        <v>2154</v>
      </c>
      <c r="I127" s="55" t="str">
        <f>IFERROR(VLOOKUP(G127,Masters!C$6:D1000,2, FALSE),"MISSING")</f>
        <v>MISSING</v>
      </c>
    </row>
    <row r="128" spans="1:9" ht="12.5" x14ac:dyDescent="0.25">
      <c r="A128" s="77" t="s">
        <v>1635</v>
      </c>
      <c r="B128" s="77">
        <v>2161</v>
      </c>
      <c r="C128" s="77" t="s">
        <v>1636</v>
      </c>
      <c r="D128" s="89" t="s">
        <v>1637</v>
      </c>
      <c r="E128" s="77" t="s">
        <v>1226</v>
      </c>
      <c r="F128" s="77" t="s">
        <v>1226</v>
      </c>
      <c r="G128" s="55">
        <f t="shared" si="0"/>
        <v>2161</v>
      </c>
      <c r="I128" s="55" t="str">
        <f>IFERROR(VLOOKUP(G128,Masters!C$6:D1000,2, FALSE),"MISSING")</f>
        <v>MISSING</v>
      </c>
    </row>
    <row r="129" spans="1:9" ht="12.5" x14ac:dyDescent="0.25">
      <c r="A129" s="77" t="s">
        <v>1638</v>
      </c>
      <c r="B129" s="77">
        <v>2171</v>
      </c>
      <c r="C129" s="77" t="s">
        <v>1639</v>
      </c>
      <c r="D129" s="89" t="s">
        <v>1640</v>
      </c>
      <c r="E129" s="77" t="s">
        <v>1641</v>
      </c>
      <c r="F129" s="77" t="s">
        <v>1226</v>
      </c>
      <c r="G129" s="55">
        <f t="shared" si="0"/>
        <v>2171</v>
      </c>
      <c r="I129" s="55" t="str">
        <f>IFERROR(VLOOKUP(G129,Masters!C$6:D1000,2, FALSE),"MISSING")</f>
        <v>MISSING</v>
      </c>
    </row>
    <row r="130" spans="1:9" ht="12.5" x14ac:dyDescent="0.25">
      <c r="A130" s="77" t="s">
        <v>1642</v>
      </c>
      <c r="B130" s="77">
        <v>2172</v>
      </c>
      <c r="C130" s="77" t="s">
        <v>1643</v>
      </c>
      <c r="D130" s="89" t="s">
        <v>1644</v>
      </c>
      <c r="E130" s="77" t="s">
        <v>1226</v>
      </c>
      <c r="F130" s="77" t="s">
        <v>1226</v>
      </c>
      <c r="G130" s="55">
        <f t="shared" si="0"/>
        <v>2172</v>
      </c>
      <c r="I130" s="55" t="str">
        <f>IFERROR(VLOOKUP(G130,Masters!C$6:D1000,2, FALSE),"MISSING")</f>
        <v>MISSING</v>
      </c>
    </row>
    <row r="131" spans="1:9" ht="12.5" x14ac:dyDescent="0.25">
      <c r="A131" s="77" t="s">
        <v>1645</v>
      </c>
      <c r="B131" s="77">
        <v>2173</v>
      </c>
      <c r="C131" s="77" t="s">
        <v>1646</v>
      </c>
      <c r="D131" s="89" t="s">
        <v>1647</v>
      </c>
      <c r="E131" s="77" t="s">
        <v>1648</v>
      </c>
      <c r="F131" s="77" t="s">
        <v>1226</v>
      </c>
      <c r="G131" s="55">
        <f t="shared" si="0"/>
        <v>2173</v>
      </c>
      <c r="I131" s="55" t="str">
        <f>IFERROR(VLOOKUP(G131,Masters!C$6:D1000,2, FALSE),"MISSING")</f>
        <v>MISSING</v>
      </c>
    </row>
    <row r="132" spans="1:9" ht="12.5" x14ac:dyDescent="0.25">
      <c r="A132" s="77" t="s">
        <v>1649</v>
      </c>
      <c r="B132" s="77">
        <v>2174</v>
      </c>
      <c r="C132" s="77" t="s">
        <v>1650</v>
      </c>
      <c r="D132" s="89" t="s">
        <v>1651</v>
      </c>
      <c r="E132" s="77" t="s">
        <v>1652</v>
      </c>
      <c r="F132" s="77" t="s">
        <v>1226</v>
      </c>
      <c r="G132" s="55">
        <f t="shared" si="0"/>
        <v>2174</v>
      </c>
      <c r="I132" s="55" t="str">
        <f>IFERROR(VLOOKUP(G132,Masters!C$6:D1000,2, FALSE),"MISSING")</f>
        <v>MISSING</v>
      </c>
    </row>
    <row r="133" spans="1:9" ht="12.5" x14ac:dyDescent="0.25">
      <c r="A133" s="77" t="s">
        <v>1653</v>
      </c>
      <c r="B133" s="77">
        <v>2175</v>
      </c>
      <c r="C133" s="77" t="s">
        <v>1654</v>
      </c>
      <c r="D133" s="89" t="s">
        <v>1655</v>
      </c>
      <c r="E133" s="77" t="s">
        <v>1656</v>
      </c>
      <c r="F133" s="77" t="s">
        <v>1657</v>
      </c>
      <c r="G133" s="55">
        <f t="shared" si="0"/>
        <v>2175</v>
      </c>
      <c r="I133" s="55" t="str">
        <f>IFERROR(VLOOKUP(G133,Masters!C$6:D1000,2, FALSE),"MISSING")</f>
        <v>MISSING</v>
      </c>
    </row>
    <row r="134" spans="1:9" ht="12.5" x14ac:dyDescent="0.25">
      <c r="A134" s="77" t="s">
        <v>1658</v>
      </c>
      <c r="B134" s="77">
        <v>2211</v>
      </c>
      <c r="C134" s="77" t="s">
        <v>1659</v>
      </c>
      <c r="D134" s="89" t="s">
        <v>1660</v>
      </c>
      <c r="E134" s="77" t="s">
        <v>1661</v>
      </c>
      <c r="F134" s="77" t="s">
        <v>1226</v>
      </c>
      <c r="G134" s="55">
        <f t="shared" si="0"/>
        <v>2211</v>
      </c>
      <c r="I134" s="55" t="str">
        <f>IFERROR(VLOOKUP(G134,Masters!C$6:D1000,2, FALSE),"MISSING")</f>
        <v>MISSING</v>
      </c>
    </row>
    <row r="135" spans="1:9" ht="12.5" x14ac:dyDescent="0.25">
      <c r="A135" s="77" t="s">
        <v>1662</v>
      </c>
      <c r="B135" s="77">
        <v>2212</v>
      </c>
      <c r="C135" s="77" t="s">
        <v>1663</v>
      </c>
      <c r="D135" s="89" t="s">
        <v>1664</v>
      </c>
      <c r="E135" s="77" t="s">
        <v>1665</v>
      </c>
      <c r="F135" s="77" t="s">
        <v>1226</v>
      </c>
      <c r="G135" s="55">
        <f t="shared" si="0"/>
        <v>2212</v>
      </c>
      <c r="I135" s="55" t="str">
        <f>IFERROR(VLOOKUP(G135,Masters!C$6:D1000,2, FALSE),"MISSING")</f>
        <v>MISSING</v>
      </c>
    </row>
    <row r="136" spans="1:9" ht="12.5" x14ac:dyDescent="0.25">
      <c r="A136" s="90">
        <v>2214</v>
      </c>
      <c r="B136" s="90">
        <v>2214</v>
      </c>
      <c r="C136" s="77"/>
      <c r="D136" s="77"/>
      <c r="E136" s="77"/>
      <c r="F136" s="77"/>
      <c r="G136" s="55">
        <f t="shared" si="0"/>
        <v>2214</v>
      </c>
      <c r="I136" s="55" t="str">
        <f>IFERROR(VLOOKUP(G136,Masters!C$6:D1000,2, FALSE),"MISSING")</f>
        <v>MISSING</v>
      </c>
    </row>
    <row r="137" spans="1:9" ht="12.5" x14ac:dyDescent="0.25">
      <c r="A137" s="77" t="s">
        <v>1666</v>
      </c>
      <c r="B137" s="77">
        <v>2221</v>
      </c>
      <c r="C137" s="77" t="s">
        <v>1667</v>
      </c>
      <c r="D137" s="89" t="s">
        <v>1668</v>
      </c>
      <c r="E137" s="77" t="s">
        <v>1226</v>
      </c>
      <c r="F137" s="77" t="s">
        <v>1226</v>
      </c>
      <c r="G137" s="55">
        <f t="shared" si="0"/>
        <v>2221</v>
      </c>
      <c r="I137" s="55" t="str">
        <f>IFERROR(VLOOKUP(G137,Masters!C$6:D1000,2, FALSE),"MISSING")</f>
        <v>MISSING</v>
      </c>
    </row>
    <row r="138" spans="1:9" ht="12.5" x14ac:dyDescent="0.25">
      <c r="A138" s="77" t="s">
        <v>1669</v>
      </c>
      <c r="B138" s="77">
        <v>2222</v>
      </c>
      <c r="C138" s="77" t="s">
        <v>1670</v>
      </c>
      <c r="D138" s="89" t="s">
        <v>1671</v>
      </c>
      <c r="E138" s="77" t="s">
        <v>1226</v>
      </c>
      <c r="F138" s="77" t="s">
        <v>1226</v>
      </c>
      <c r="G138" s="55">
        <f t="shared" si="0"/>
        <v>2222</v>
      </c>
      <c r="I138" s="55" t="str">
        <f>IFERROR(VLOOKUP(G138,Masters!C$6:D1000,2, FALSE),"MISSING")</f>
        <v>MISSING</v>
      </c>
    </row>
    <row r="139" spans="1:9" ht="12.5" x14ac:dyDescent="0.25">
      <c r="A139" s="77" t="s">
        <v>1672</v>
      </c>
      <c r="B139" s="77">
        <v>2223</v>
      </c>
      <c r="C139" s="77" t="s">
        <v>1673</v>
      </c>
      <c r="D139" s="89" t="s">
        <v>1674</v>
      </c>
      <c r="E139" s="77" t="s">
        <v>1226</v>
      </c>
      <c r="F139" s="77" t="s">
        <v>1226</v>
      </c>
      <c r="G139" s="55">
        <f t="shared" si="0"/>
        <v>2223</v>
      </c>
      <c r="I139" s="55" t="str">
        <f>IFERROR(VLOOKUP(G139,Masters!C$6:D1000,2, FALSE),"MISSING")</f>
        <v>MISSING</v>
      </c>
    </row>
    <row r="140" spans="1:9" ht="12.5" x14ac:dyDescent="0.25">
      <c r="A140" s="77" t="s">
        <v>1675</v>
      </c>
      <c r="B140" s="77">
        <v>2224</v>
      </c>
      <c r="C140" s="77" t="s">
        <v>1676</v>
      </c>
      <c r="D140" s="89" t="s">
        <v>1677</v>
      </c>
      <c r="E140" s="77" t="s">
        <v>1678</v>
      </c>
      <c r="F140" s="77" t="s">
        <v>1226</v>
      </c>
      <c r="G140" s="55">
        <f t="shared" si="0"/>
        <v>2224</v>
      </c>
      <c r="I140" s="55" t="str">
        <f>IFERROR(VLOOKUP(G140,Masters!C$6:D1000,2, FALSE),"MISSING")</f>
        <v>MISSING</v>
      </c>
    </row>
    <row r="141" spans="1:9" ht="12.5" x14ac:dyDescent="0.25">
      <c r="A141" s="77" t="s">
        <v>1679</v>
      </c>
      <c r="B141" s="77">
        <v>2225</v>
      </c>
      <c r="C141" s="77" t="s">
        <v>1680</v>
      </c>
      <c r="D141" s="89" t="s">
        <v>1681</v>
      </c>
      <c r="E141" s="77" t="s">
        <v>1682</v>
      </c>
      <c r="F141" s="77" t="s">
        <v>1226</v>
      </c>
      <c r="G141" s="55">
        <f t="shared" si="0"/>
        <v>2225</v>
      </c>
      <c r="I141" s="55" t="str">
        <f>IFERROR(VLOOKUP(G141,Masters!C$6:D1000,2, FALSE),"MISSING")</f>
        <v>MISSING</v>
      </c>
    </row>
    <row r="142" spans="1:9" ht="12.5" x14ac:dyDescent="0.25">
      <c r="A142" s="77" t="s">
        <v>1683</v>
      </c>
      <c r="B142" s="77">
        <v>2231</v>
      </c>
      <c r="C142" s="77" t="s">
        <v>1684</v>
      </c>
      <c r="D142" s="89" t="s">
        <v>1685</v>
      </c>
      <c r="E142" s="77" t="s">
        <v>1226</v>
      </c>
      <c r="F142" s="77" t="s">
        <v>1226</v>
      </c>
      <c r="G142" s="55">
        <f t="shared" si="0"/>
        <v>2231</v>
      </c>
      <c r="I142" s="55" t="str">
        <f>IFERROR(VLOOKUP(G142,Masters!C$6:D1000,2, FALSE),"MISSING")</f>
        <v>MISSING</v>
      </c>
    </row>
    <row r="143" spans="1:9" ht="12.5" x14ac:dyDescent="0.25">
      <c r="A143" s="77" t="s">
        <v>1686</v>
      </c>
      <c r="B143" s="77">
        <v>2232</v>
      </c>
      <c r="C143" s="77" t="s">
        <v>1687</v>
      </c>
      <c r="D143" s="89" t="s">
        <v>1688</v>
      </c>
      <c r="E143" s="77" t="s">
        <v>1226</v>
      </c>
      <c r="F143" s="77" t="s">
        <v>1226</v>
      </c>
      <c r="G143" s="55">
        <f t="shared" si="0"/>
        <v>2232</v>
      </c>
      <c r="I143" s="55" t="str">
        <f>IFERROR(VLOOKUP(G143,Masters!C$6:D1000,2, FALSE),"MISSING")</f>
        <v>MISSING</v>
      </c>
    </row>
    <row r="144" spans="1:9" ht="12.5" x14ac:dyDescent="0.25">
      <c r="A144" s="77" t="s">
        <v>1689</v>
      </c>
      <c r="B144" s="77">
        <v>2233</v>
      </c>
      <c r="C144" s="77" t="s">
        <v>1690</v>
      </c>
      <c r="D144" s="89" t="s">
        <v>1691</v>
      </c>
      <c r="E144" s="77" t="s">
        <v>1226</v>
      </c>
      <c r="F144" s="77" t="s">
        <v>1226</v>
      </c>
      <c r="G144" s="55">
        <f t="shared" si="0"/>
        <v>2233</v>
      </c>
      <c r="I144" s="55" t="str">
        <f>IFERROR(VLOOKUP(G144,Masters!C$6:D1000,2, FALSE),"MISSING")</f>
        <v>MISSING</v>
      </c>
    </row>
    <row r="145" spans="1:9" ht="12.5" x14ac:dyDescent="0.25">
      <c r="A145" s="77" t="s">
        <v>1692</v>
      </c>
      <c r="B145" s="77">
        <v>2234</v>
      </c>
      <c r="C145" s="77" t="s">
        <v>1693</v>
      </c>
      <c r="D145" s="89" t="s">
        <v>1694</v>
      </c>
      <c r="E145" s="77" t="s">
        <v>1226</v>
      </c>
      <c r="F145" s="77" t="s">
        <v>1226</v>
      </c>
      <c r="G145" s="55">
        <f t="shared" si="0"/>
        <v>2234</v>
      </c>
      <c r="I145" s="55" t="str">
        <f>IFERROR(VLOOKUP(G145,Masters!C$6:D1000,2, FALSE),"MISSING")</f>
        <v>MISSING</v>
      </c>
    </row>
    <row r="146" spans="1:9" ht="12.5" x14ac:dyDescent="0.25">
      <c r="A146" s="77" t="s">
        <v>1695</v>
      </c>
      <c r="B146" s="77">
        <v>2241</v>
      </c>
      <c r="C146" s="77" t="s">
        <v>1696</v>
      </c>
      <c r="D146" s="89" t="s">
        <v>1697</v>
      </c>
      <c r="E146" s="77" t="s">
        <v>1226</v>
      </c>
      <c r="F146" s="77" t="s">
        <v>1226</v>
      </c>
      <c r="G146" s="55">
        <f t="shared" si="0"/>
        <v>2241</v>
      </c>
      <c r="I146" s="55" t="str">
        <f>IFERROR(VLOOKUP(G146,Masters!C$6:D1000,2, FALSE),"MISSING")</f>
        <v>MISSING</v>
      </c>
    </row>
    <row r="147" spans="1:9" ht="12.5" x14ac:dyDescent="0.25">
      <c r="A147" s="77" t="s">
        <v>1698</v>
      </c>
      <c r="B147" s="77">
        <v>2242</v>
      </c>
      <c r="C147" s="77" t="s">
        <v>1699</v>
      </c>
      <c r="D147" s="89" t="s">
        <v>1700</v>
      </c>
      <c r="E147" s="77" t="s">
        <v>1226</v>
      </c>
      <c r="F147" s="77" t="s">
        <v>1226</v>
      </c>
      <c r="G147" s="55">
        <f t="shared" si="0"/>
        <v>2242</v>
      </c>
      <c r="I147" s="55" t="str">
        <f>IFERROR(VLOOKUP(G147,Masters!C$6:D1000,2, FALSE),"MISSING")</f>
        <v>MISSING</v>
      </c>
    </row>
    <row r="148" spans="1:9" ht="12.5" x14ac:dyDescent="0.25">
      <c r="A148" s="77" t="s">
        <v>1701</v>
      </c>
      <c r="B148" s="77">
        <v>2243</v>
      </c>
      <c r="C148" s="77" t="s">
        <v>1702</v>
      </c>
      <c r="D148" s="89" t="s">
        <v>1703</v>
      </c>
      <c r="E148" s="77" t="s">
        <v>1704</v>
      </c>
      <c r="F148" s="77" t="s">
        <v>1226</v>
      </c>
      <c r="G148" s="55">
        <f t="shared" si="0"/>
        <v>2243</v>
      </c>
      <c r="I148" s="55" t="str">
        <f>IFERROR(VLOOKUP(G148,Masters!C$6:D1000,2, FALSE),"MISSING")</f>
        <v>MISSING</v>
      </c>
    </row>
    <row r="149" spans="1:9" ht="12.5" x14ac:dyDescent="0.25">
      <c r="A149" s="77" t="s">
        <v>1705</v>
      </c>
      <c r="B149" s="77">
        <v>2244</v>
      </c>
      <c r="C149" s="77" t="s">
        <v>1706</v>
      </c>
      <c r="D149" s="89" t="s">
        <v>1707</v>
      </c>
      <c r="E149" s="77" t="s">
        <v>1226</v>
      </c>
      <c r="F149" s="77" t="s">
        <v>1226</v>
      </c>
      <c r="G149" s="55">
        <f t="shared" si="0"/>
        <v>2244</v>
      </c>
      <c r="I149" s="55" t="str">
        <f>IFERROR(VLOOKUP(G149,Masters!C$6:D1000,2, FALSE),"MISSING")</f>
        <v>MISSING</v>
      </c>
    </row>
    <row r="150" spans="1:9" ht="12.5" x14ac:dyDescent="0.25">
      <c r="A150" s="77" t="s">
        <v>1708</v>
      </c>
      <c r="B150" s="77">
        <v>2251</v>
      </c>
      <c r="C150" s="77" t="s">
        <v>1709</v>
      </c>
      <c r="D150" s="89" t="s">
        <v>1710</v>
      </c>
      <c r="E150" s="77" t="s">
        <v>1226</v>
      </c>
      <c r="F150" s="77" t="s">
        <v>1226</v>
      </c>
      <c r="G150" s="55">
        <f t="shared" si="0"/>
        <v>2251</v>
      </c>
      <c r="I150" s="55" t="str">
        <f>IFERROR(VLOOKUP(G150,Masters!C$6:D1000,2, FALSE),"MISSING")</f>
        <v>MISSING</v>
      </c>
    </row>
    <row r="151" spans="1:9" ht="12.5" x14ac:dyDescent="0.25">
      <c r="A151" s="77" t="s">
        <v>1711</v>
      </c>
      <c r="B151" s="77">
        <v>2252</v>
      </c>
      <c r="C151" s="77" t="s">
        <v>1712</v>
      </c>
      <c r="D151" s="89" t="s">
        <v>1713</v>
      </c>
      <c r="E151" s="77" t="s">
        <v>1226</v>
      </c>
      <c r="F151" s="77" t="s">
        <v>1226</v>
      </c>
      <c r="G151" s="55">
        <f t="shared" si="0"/>
        <v>2252</v>
      </c>
      <c r="I151" s="55" t="str">
        <f>IFERROR(VLOOKUP(G151,Masters!C$6:D1000,2, FALSE),"MISSING")</f>
        <v>MISSING</v>
      </c>
    </row>
    <row r="152" spans="1:9" ht="12.5" x14ac:dyDescent="0.25">
      <c r="A152" s="77" t="s">
        <v>1714</v>
      </c>
      <c r="B152" s="77">
        <v>2253</v>
      </c>
      <c r="C152" s="77" t="s">
        <v>1715</v>
      </c>
      <c r="D152" s="89" t="s">
        <v>1716</v>
      </c>
      <c r="E152" s="77" t="e">
        <v>#NAME?</v>
      </c>
      <c r="F152" s="77" t="s">
        <v>1226</v>
      </c>
      <c r="G152" s="55">
        <f t="shared" si="0"/>
        <v>2253</v>
      </c>
      <c r="I152" s="55" t="str">
        <f>IFERROR(VLOOKUP(G152,Masters!C$6:D1000,2, FALSE),"MISSING")</f>
        <v>MISSING</v>
      </c>
    </row>
    <row r="153" spans="1:9" ht="12.5" x14ac:dyDescent="0.25">
      <c r="A153" s="77" t="s">
        <v>1717</v>
      </c>
      <c r="B153" s="77">
        <v>2254</v>
      </c>
      <c r="C153" s="77" t="s">
        <v>1718</v>
      </c>
      <c r="D153" s="89" t="s">
        <v>1719</v>
      </c>
      <c r="E153" s="77" t="s">
        <v>1226</v>
      </c>
      <c r="F153" s="77" t="s">
        <v>1226</v>
      </c>
      <c r="G153" s="55">
        <f t="shared" si="0"/>
        <v>2254</v>
      </c>
      <c r="I153" s="55" t="str">
        <f>IFERROR(VLOOKUP(G153,Masters!C$6:D1000,2, FALSE),"MISSING")</f>
        <v>MISSING</v>
      </c>
    </row>
    <row r="154" spans="1:9" ht="12.5" x14ac:dyDescent="0.25">
      <c r="A154" s="77" t="s">
        <v>1720</v>
      </c>
      <c r="B154" s="77">
        <v>2255</v>
      </c>
      <c r="C154" s="77" t="s">
        <v>1721</v>
      </c>
      <c r="D154" s="89" t="s">
        <v>1722</v>
      </c>
      <c r="E154" s="77" t="s">
        <v>1226</v>
      </c>
      <c r="F154" s="77" t="s">
        <v>1226</v>
      </c>
      <c r="G154" s="55">
        <f t="shared" si="0"/>
        <v>2255</v>
      </c>
      <c r="I154" s="55" t="str">
        <f>IFERROR(VLOOKUP(G154,Masters!C$6:D1000,2, FALSE),"MISSING")</f>
        <v>MISSING</v>
      </c>
    </row>
    <row r="155" spans="1:9" ht="12.5" x14ac:dyDescent="0.25">
      <c r="A155" s="77" t="s">
        <v>1723</v>
      </c>
      <c r="B155" s="77">
        <v>2261</v>
      </c>
      <c r="C155" s="77" t="s">
        <v>1724</v>
      </c>
      <c r="D155" s="89" t="s">
        <v>1725</v>
      </c>
      <c r="E155" s="77" t="s">
        <v>1226</v>
      </c>
      <c r="F155" s="77" t="s">
        <v>1226</v>
      </c>
      <c r="G155" s="55">
        <f t="shared" si="0"/>
        <v>2261</v>
      </c>
      <c r="I155" s="55" t="str">
        <f>IFERROR(VLOOKUP(G155,Masters!C$6:D1000,2, FALSE),"MISSING")</f>
        <v>MISSING</v>
      </c>
    </row>
    <row r="156" spans="1:9" ht="12.5" x14ac:dyDescent="0.25">
      <c r="A156" s="77" t="s">
        <v>1726</v>
      </c>
      <c r="B156" s="77">
        <v>2262</v>
      </c>
      <c r="C156" s="77" t="s">
        <v>1727</v>
      </c>
      <c r="D156" s="89" t="s">
        <v>1728</v>
      </c>
      <c r="E156" s="77" t="s">
        <v>1226</v>
      </c>
      <c r="F156" s="77" t="s">
        <v>1226</v>
      </c>
      <c r="G156" s="55">
        <f t="shared" si="0"/>
        <v>2262</v>
      </c>
      <c r="I156" s="55" t="str">
        <f>IFERROR(VLOOKUP(G156,Masters!C$6:D1000,2, FALSE),"MISSING")</f>
        <v>MISSING</v>
      </c>
    </row>
    <row r="157" spans="1:9" ht="12.5" x14ac:dyDescent="0.25">
      <c r="A157" s="77" t="s">
        <v>1729</v>
      </c>
      <c r="B157" s="77">
        <v>2263</v>
      </c>
      <c r="C157" s="77" t="s">
        <v>1730</v>
      </c>
      <c r="D157" s="89" t="s">
        <v>1731</v>
      </c>
      <c r="E157" s="77" t="s">
        <v>1732</v>
      </c>
      <c r="F157" s="77" t="s">
        <v>1226</v>
      </c>
      <c r="G157" s="55">
        <f t="shared" si="0"/>
        <v>2263</v>
      </c>
      <c r="I157" s="55" t="str">
        <f>IFERROR(VLOOKUP(G157,Masters!C$6:D1000,2, FALSE),"MISSING")</f>
        <v>MISSING</v>
      </c>
    </row>
    <row r="158" spans="1:9" ht="12.5" x14ac:dyDescent="0.25">
      <c r="A158" s="77" t="s">
        <v>1733</v>
      </c>
      <c r="B158" s="77">
        <v>2264</v>
      </c>
      <c r="C158" s="77" t="s">
        <v>1734</v>
      </c>
      <c r="D158" s="89" t="s">
        <v>1735</v>
      </c>
      <c r="E158" s="77" t="s">
        <v>1736</v>
      </c>
      <c r="F158" s="77" t="s">
        <v>1226</v>
      </c>
      <c r="G158" s="55">
        <f t="shared" si="0"/>
        <v>2264</v>
      </c>
      <c r="I158" s="55" t="str">
        <f>IFERROR(VLOOKUP(G158,Masters!C$6:D1000,2, FALSE),"MISSING")</f>
        <v>MISSING</v>
      </c>
    </row>
    <row r="159" spans="1:9" ht="12.5" x14ac:dyDescent="0.25">
      <c r="A159" s="77" t="s">
        <v>1737</v>
      </c>
      <c r="B159" s="77">
        <v>2271</v>
      </c>
      <c r="C159" s="77" t="s">
        <v>1738</v>
      </c>
      <c r="D159" s="89" t="s">
        <v>1739</v>
      </c>
      <c r="E159" s="77" t="s">
        <v>1740</v>
      </c>
      <c r="F159" s="77" t="s">
        <v>1226</v>
      </c>
      <c r="G159" s="55">
        <f t="shared" si="0"/>
        <v>2271</v>
      </c>
      <c r="I159" s="55" t="str">
        <f>IFERROR(VLOOKUP(G159,Masters!C$6:D1000,2, FALSE),"MISSING")</f>
        <v>MISSING</v>
      </c>
    </row>
    <row r="160" spans="1:9" ht="12.5" x14ac:dyDescent="0.25">
      <c r="A160" s="77" t="s">
        <v>1741</v>
      </c>
      <c r="B160" s="77">
        <v>2272</v>
      </c>
      <c r="C160" s="77" t="s">
        <v>1742</v>
      </c>
      <c r="D160" s="89" t="s">
        <v>1743</v>
      </c>
      <c r="E160" s="77" t="s">
        <v>1226</v>
      </c>
      <c r="F160" s="77" t="s">
        <v>1226</v>
      </c>
      <c r="G160" s="55">
        <f t="shared" si="0"/>
        <v>2272</v>
      </c>
      <c r="I160" s="55" t="str">
        <f>IFERROR(VLOOKUP(G160,Masters!C$6:D1000,2, FALSE),"MISSING")</f>
        <v>MISSING</v>
      </c>
    </row>
    <row r="161" spans="1:9" ht="12.5" x14ac:dyDescent="0.25">
      <c r="A161" s="77" t="s">
        <v>1744</v>
      </c>
      <c r="B161" s="77">
        <v>2273</v>
      </c>
      <c r="C161" s="77" t="s">
        <v>1745</v>
      </c>
      <c r="D161" s="89" t="s">
        <v>1746</v>
      </c>
      <c r="E161" s="77" t="s">
        <v>1747</v>
      </c>
      <c r="F161" s="77" t="s">
        <v>1226</v>
      </c>
      <c r="G161" s="55">
        <f t="shared" si="0"/>
        <v>2273</v>
      </c>
      <c r="I161" s="55" t="str">
        <f>IFERROR(VLOOKUP(G161,Masters!C$6:D1000,2, FALSE),"MISSING")</f>
        <v>MISSING</v>
      </c>
    </row>
    <row r="162" spans="1:9" ht="12.5" x14ac:dyDescent="0.25">
      <c r="A162" s="77" t="s">
        <v>1748</v>
      </c>
      <c r="B162" s="77">
        <v>2274</v>
      </c>
      <c r="C162" s="77" t="s">
        <v>1749</v>
      </c>
      <c r="D162" s="89" t="s">
        <v>1750</v>
      </c>
      <c r="E162" s="77" t="s">
        <v>1226</v>
      </c>
      <c r="F162" s="77" t="s">
        <v>1226</v>
      </c>
      <c r="G162" s="55">
        <f t="shared" si="0"/>
        <v>2274</v>
      </c>
      <c r="I162" s="55" t="str">
        <f>IFERROR(VLOOKUP(G162,Masters!C$6:D1000,2, FALSE),"MISSING")</f>
        <v>MISSING</v>
      </c>
    </row>
    <row r="163" spans="1:9" ht="12.5" x14ac:dyDescent="0.25">
      <c r="A163" s="77" t="s">
        <v>1751</v>
      </c>
      <c r="B163" s="77">
        <v>2275</v>
      </c>
      <c r="C163" s="77" t="s">
        <v>1752</v>
      </c>
      <c r="D163" s="89" t="s">
        <v>1753</v>
      </c>
      <c r="E163" s="77" t="s">
        <v>1754</v>
      </c>
      <c r="F163" s="77" t="s">
        <v>1226</v>
      </c>
      <c r="G163" s="55">
        <f t="shared" si="0"/>
        <v>2275</v>
      </c>
      <c r="I163" s="55" t="str">
        <f>IFERROR(VLOOKUP(G163,Masters!C$6:D1000,2, FALSE),"MISSING")</f>
        <v>MISSING</v>
      </c>
    </row>
    <row r="164" spans="1:9" ht="12.5" x14ac:dyDescent="0.25">
      <c r="A164" s="77" t="s">
        <v>1755</v>
      </c>
      <c r="B164" s="77">
        <v>2281</v>
      </c>
      <c r="C164" s="77" t="s">
        <v>1756</v>
      </c>
      <c r="D164" s="89" t="s">
        <v>1757</v>
      </c>
      <c r="E164" s="77" t="s">
        <v>1758</v>
      </c>
      <c r="F164" s="77" t="s">
        <v>1226</v>
      </c>
      <c r="G164" s="55">
        <f t="shared" si="0"/>
        <v>2281</v>
      </c>
      <c r="I164" s="55" t="str">
        <f>IFERROR(VLOOKUP(G164,Masters!C$6:D1000,2, FALSE),"MISSING")</f>
        <v>MISSING</v>
      </c>
    </row>
    <row r="165" spans="1:9" ht="12.5" x14ac:dyDescent="0.25">
      <c r="A165" s="77" t="s">
        <v>1759</v>
      </c>
      <c r="B165" s="77">
        <v>2282</v>
      </c>
      <c r="C165" s="77" t="s">
        <v>1760</v>
      </c>
      <c r="D165" s="89" t="s">
        <v>1761</v>
      </c>
      <c r="E165" s="77" t="s">
        <v>1762</v>
      </c>
      <c r="F165" s="77" t="s">
        <v>1226</v>
      </c>
      <c r="G165" s="55">
        <f t="shared" si="0"/>
        <v>2282</v>
      </c>
      <c r="I165" s="55" t="str">
        <f>IFERROR(VLOOKUP(G165,Masters!C$6:D1000,2, FALSE),"MISSING")</f>
        <v>MISSING</v>
      </c>
    </row>
    <row r="166" spans="1:9" ht="12.5" x14ac:dyDescent="0.25">
      <c r="A166" s="77" t="s">
        <v>1763</v>
      </c>
      <c r="B166" s="77">
        <v>2283</v>
      </c>
      <c r="C166" s="77" t="s">
        <v>1764</v>
      </c>
      <c r="D166" s="89" t="s">
        <v>1765</v>
      </c>
      <c r="E166" s="77" t="s">
        <v>1226</v>
      </c>
      <c r="F166" s="77" t="s">
        <v>1226</v>
      </c>
      <c r="G166" s="55">
        <f t="shared" si="0"/>
        <v>2283</v>
      </c>
      <c r="I166" s="55" t="str">
        <f>IFERROR(VLOOKUP(G166,Masters!C$6:D1000,2, FALSE),"MISSING")</f>
        <v>MISSING</v>
      </c>
    </row>
    <row r="167" spans="1:9" ht="12.5" x14ac:dyDescent="0.25">
      <c r="A167" s="77" t="s">
        <v>1766</v>
      </c>
      <c r="B167" s="77">
        <v>3011</v>
      </c>
      <c r="C167" s="77" t="s">
        <v>1767</v>
      </c>
      <c r="D167" s="89" t="s">
        <v>1768</v>
      </c>
      <c r="E167" s="77" t="s">
        <v>1226</v>
      </c>
      <c r="F167" s="77" t="s">
        <v>1226</v>
      </c>
      <c r="G167" s="55">
        <f t="shared" si="0"/>
        <v>3011</v>
      </c>
      <c r="I167" s="55" t="str">
        <f>IFERROR(VLOOKUP(G167,Masters!C$6:D1000,2, FALSE),"MISSING")</f>
        <v>MISSING</v>
      </c>
    </row>
    <row r="168" spans="1:9" ht="12.5" x14ac:dyDescent="0.25">
      <c r="A168" s="77" t="s">
        <v>1769</v>
      </c>
      <c r="B168" s="77">
        <v>3012</v>
      </c>
      <c r="C168" s="77" t="s">
        <v>1770</v>
      </c>
      <c r="D168" s="89" t="s">
        <v>1771</v>
      </c>
      <c r="E168" s="77" t="s">
        <v>1772</v>
      </c>
      <c r="F168" s="77" t="s">
        <v>1226</v>
      </c>
      <c r="G168" s="55">
        <f t="shared" si="0"/>
        <v>3012</v>
      </c>
      <c r="I168" s="55" t="str">
        <f>IFERROR(VLOOKUP(G168,Masters!C$6:D1000,2, FALSE),"MISSING")</f>
        <v>MISSING</v>
      </c>
    </row>
    <row r="169" spans="1:9" ht="12.5" x14ac:dyDescent="0.25">
      <c r="A169" s="77" t="s">
        <v>1773</v>
      </c>
      <c r="B169" s="77">
        <v>3111</v>
      </c>
      <c r="C169" s="77" t="s">
        <v>1774</v>
      </c>
      <c r="D169" s="89" t="s">
        <v>1775</v>
      </c>
      <c r="E169" s="77" t="s">
        <v>1776</v>
      </c>
      <c r="F169" s="77" t="s">
        <v>1226</v>
      </c>
      <c r="G169" s="55">
        <f t="shared" si="0"/>
        <v>3111</v>
      </c>
      <c r="I169" s="55" t="str">
        <f>IFERROR(VLOOKUP(G169,Masters!C$6:D1000,2, FALSE),"MISSING")</f>
        <v>MISSING</v>
      </c>
    </row>
    <row r="170" spans="1:9" ht="12.5" x14ac:dyDescent="0.25">
      <c r="A170" s="77" t="s">
        <v>1777</v>
      </c>
      <c r="B170" s="77">
        <v>3112</v>
      </c>
      <c r="C170" s="77" t="s">
        <v>1778</v>
      </c>
      <c r="D170" s="89" t="s">
        <v>1779</v>
      </c>
      <c r="E170" s="77" t="s">
        <v>1780</v>
      </c>
      <c r="F170" s="77" t="s">
        <v>1226</v>
      </c>
      <c r="G170" s="55">
        <f t="shared" si="0"/>
        <v>3112</v>
      </c>
      <c r="I170" s="55" t="str">
        <f>IFERROR(VLOOKUP(G170,Masters!C$6:D1000,2, FALSE),"MISSING")</f>
        <v>MISSING</v>
      </c>
    </row>
    <row r="171" spans="1:9" ht="12.5" x14ac:dyDescent="0.25">
      <c r="A171" s="77" t="s">
        <v>1781</v>
      </c>
      <c r="B171" s="77">
        <v>3113</v>
      </c>
      <c r="C171" s="77" t="s">
        <v>640</v>
      </c>
      <c r="D171" s="89" t="s">
        <v>1782</v>
      </c>
      <c r="E171" s="77" t="s">
        <v>1783</v>
      </c>
      <c r="F171" s="77" t="s">
        <v>1226</v>
      </c>
      <c r="G171" s="55">
        <f t="shared" si="0"/>
        <v>3113</v>
      </c>
      <c r="I171" s="55" t="str">
        <f>IFERROR(VLOOKUP(G171,Masters!C$6:D1000,2, FALSE),"MISSING")</f>
        <v>MISSING</v>
      </c>
    </row>
    <row r="172" spans="1:9" ht="12.5" x14ac:dyDescent="0.25">
      <c r="A172" s="77" t="s">
        <v>1784</v>
      </c>
      <c r="B172" s="77">
        <v>3114</v>
      </c>
      <c r="C172" s="77" t="s">
        <v>641</v>
      </c>
      <c r="D172" s="89" t="s">
        <v>1785</v>
      </c>
      <c r="E172" s="77" t="s">
        <v>1226</v>
      </c>
      <c r="F172" s="77" t="s">
        <v>1226</v>
      </c>
      <c r="G172" s="55">
        <f t="shared" si="0"/>
        <v>3114</v>
      </c>
      <c r="I172" s="55" t="str">
        <f>IFERROR(VLOOKUP(G172,Masters!C$6:D1000,2, FALSE),"MISSING")</f>
        <v>MISSING</v>
      </c>
    </row>
    <row r="173" spans="1:9" ht="12.5" x14ac:dyDescent="0.25">
      <c r="A173" s="77" t="s">
        <v>1786</v>
      </c>
      <c r="B173" s="77">
        <v>3121</v>
      </c>
      <c r="C173" s="77" t="s">
        <v>885</v>
      </c>
      <c r="D173" s="89" t="s">
        <v>1787</v>
      </c>
      <c r="E173" s="77" t="s">
        <v>1226</v>
      </c>
      <c r="F173" s="77" t="s">
        <v>1226</v>
      </c>
      <c r="G173" s="55">
        <f t="shared" si="0"/>
        <v>3121</v>
      </c>
      <c r="I173" s="55" t="str">
        <f>IFERROR(VLOOKUP(G173,Masters!C$6:D1000,2, FALSE),"MISSING")</f>
        <v>MISSING</v>
      </c>
    </row>
    <row r="174" spans="1:9" ht="12.5" x14ac:dyDescent="0.25">
      <c r="A174" s="77" t="s">
        <v>1788</v>
      </c>
      <c r="B174" s="77">
        <v>3122</v>
      </c>
      <c r="C174" s="77" t="s">
        <v>540</v>
      </c>
      <c r="D174" s="89" t="s">
        <v>1789</v>
      </c>
      <c r="E174" s="77" t="s">
        <v>1226</v>
      </c>
      <c r="F174" s="77" t="s">
        <v>1226</v>
      </c>
      <c r="G174" s="55">
        <f t="shared" si="0"/>
        <v>3122</v>
      </c>
      <c r="I174" s="55" t="str">
        <f>IFERROR(VLOOKUP(G174,Masters!C$6:D1000,2, FALSE),"MISSING")</f>
        <v>MISSING</v>
      </c>
    </row>
    <row r="175" spans="1:9" ht="12.5" x14ac:dyDescent="0.25">
      <c r="A175" s="77" t="s">
        <v>1790</v>
      </c>
      <c r="B175" s="77">
        <v>3124</v>
      </c>
      <c r="C175" s="77" t="s">
        <v>1791</v>
      </c>
      <c r="D175" s="89" t="s">
        <v>1792</v>
      </c>
      <c r="E175" s="77" t="s">
        <v>1793</v>
      </c>
      <c r="F175" s="77" t="s">
        <v>1794</v>
      </c>
      <c r="G175" s="55">
        <f t="shared" si="0"/>
        <v>3124</v>
      </c>
      <c r="I175" s="55" t="str">
        <f>IFERROR(VLOOKUP(G175,Masters!C$6:D1000,2, FALSE),"MISSING")</f>
        <v>MISSING</v>
      </c>
    </row>
    <row r="176" spans="1:9" ht="12.5" x14ac:dyDescent="0.25">
      <c r="A176" s="77" t="s">
        <v>1795</v>
      </c>
      <c r="B176" s="77">
        <v>3125</v>
      </c>
      <c r="C176" s="77" t="s">
        <v>1796</v>
      </c>
      <c r="D176" s="89" t="s">
        <v>1797</v>
      </c>
      <c r="E176" s="77" t="s">
        <v>1226</v>
      </c>
      <c r="F176" s="77" t="s">
        <v>1226</v>
      </c>
      <c r="G176" s="55">
        <f t="shared" si="0"/>
        <v>3125</v>
      </c>
      <c r="I176" s="55" t="str">
        <f>IFERROR(VLOOKUP(G176,Masters!C$6:D1000,2, FALSE),"MISSING")</f>
        <v>MISSING</v>
      </c>
    </row>
    <row r="177" spans="1:9" ht="12.5" x14ac:dyDescent="0.25">
      <c r="A177" s="77" t="s">
        <v>1798</v>
      </c>
      <c r="B177" s="77">
        <v>3131</v>
      </c>
      <c r="C177" s="77" t="s">
        <v>1799</v>
      </c>
      <c r="D177" s="89" t="s">
        <v>1800</v>
      </c>
      <c r="E177" s="77" t="s">
        <v>1801</v>
      </c>
      <c r="F177" s="77" t="s">
        <v>1226</v>
      </c>
      <c r="G177" s="55">
        <f t="shared" si="0"/>
        <v>3131</v>
      </c>
      <c r="I177" s="55" t="str">
        <f>IFERROR(VLOOKUP(G177,Masters!C$6:D1000,2, FALSE),"MISSING")</f>
        <v>MISSING</v>
      </c>
    </row>
    <row r="178" spans="1:9" ht="12.5" x14ac:dyDescent="0.25">
      <c r="A178" s="77" t="s">
        <v>1802</v>
      </c>
      <c r="B178" s="77">
        <v>3132</v>
      </c>
      <c r="C178" s="77" t="s">
        <v>1803</v>
      </c>
      <c r="D178" s="89" t="s">
        <v>1804</v>
      </c>
      <c r="E178" s="77" t="s">
        <v>1805</v>
      </c>
      <c r="F178" s="77" t="s">
        <v>1226</v>
      </c>
      <c r="G178" s="55">
        <f t="shared" si="0"/>
        <v>3132</v>
      </c>
      <c r="I178" s="55" t="str">
        <f>IFERROR(VLOOKUP(G178,Masters!C$6:D1000,2, FALSE),"MISSING")</f>
        <v>MISSING</v>
      </c>
    </row>
    <row r="179" spans="1:9" ht="12.5" x14ac:dyDescent="0.25">
      <c r="A179" s="77" t="s">
        <v>1806</v>
      </c>
      <c r="B179" s="77">
        <v>3141</v>
      </c>
      <c r="C179" s="77" t="s">
        <v>1807</v>
      </c>
      <c r="D179" s="89" t="s">
        <v>1808</v>
      </c>
      <c r="E179" s="77" t="s">
        <v>1226</v>
      </c>
      <c r="F179" s="77" t="s">
        <v>1226</v>
      </c>
      <c r="G179" s="55">
        <f t="shared" si="0"/>
        <v>3141</v>
      </c>
      <c r="I179" s="55" t="str">
        <f>IFERROR(VLOOKUP(G179,Masters!C$6:D1000,2, FALSE),"MISSING")</f>
        <v>MISSING</v>
      </c>
    </row>
    <row r="180" spans="1:9" ht="12.5" x14ac:dyDescent="0.25">
      <c r="A180" s="77" t="s">
        <v>1809</v>
      </c>
      <c r="B180" s="77">
        <v>3142</v>
      </c>
      <c r="C180" s="77" t="s">
        <v>507</v>
      </c>
      <c r="D180" s="89" t="s">
        <v>1810</v>
      </c>
      <c r="E180" s="77" t="s">
        <v>1811</v>
      </c>
      <c r="F180" s="77" t="s">
        <v>1226</v>
      </c>
      <c r="G180" s="55">
        <f t="shared" si="0"/>
        <v>3142</v>
      </c>
      <c r="I180" s="55" t="str">
        <f>IFERROR(VLOOKUP(G180,Masters!C$6:D1000,2, FALSE),"MISSING")</f>
        <v>MISSING</v>
      </c>
    </row>
    <row r="181" spans="1:9" ht="12.5" x14ac:dyDescent="0.25">
      <c r="A181" s="77" t="s">
        <v>1812</v>
      </c>
      <c r="B181" s="77">
        <v>3143</v>
      </c>
      <c r="C181" s="77" t="s">
        <v>1813</v>
      </c>
      <c r="D181" s="89" t="s">
        <v>1814</v>
      </c>
      <c r="E181" s="77" t="s">
        <v>1815</v>
      </c>
      <c r="F181" s="77" t="s">
        <v>1226</v>
      </c>
      <c r="G181" s="55">
        <f t="shared" si="0"/>
        <v>3143</v>
      </c>
      <c r="I181" s="55" t="str">
        <f>IFERROR(VLOOKUP(G181,Masters!C$6:D1000,2, FALSE),"MISSING")</f>
        <v>MISSING</v>
      </c>
    </row>
    <row r="182" spans="1:9" ht="12.5" x14ac:dyDescent="0.25">
      <c r="A182" s="77" t="s">
        <v>1816</v>
      </c>
      <c r="B182" s="77">
        <v>3144</v>
      </c>
      <c r="C182" s="77" t="s">
        <v>1817</v>
      </c>
      <c r="D182" s="89" t="s">
        <v>1818</v>
      </c>
      <c r="E182" s="77" t="s">
        <v>1226</v>
      </c>
      <c r="F182" s="77" t="s">
        <v>1226</v>
      </c>
      <c r="G182" s="55">
        <f t="shared" si="0"/>
        <v>3144</v>
      </c>
      <c r="I182" s="55" t="str">
        <f>IFERROR(VLOOKUP(G182,Masters!C$6:D1000,2, FALSE),"MISSING")</f>
        <v>MISSING</v>
      </c>
    </row>
    <row r="183" spans="1:9" ht="12.5" x14ac:dyDescent="0.25">
      <c r="A183" s="77" t="s">
        <v>1819</v>
      </c>
      <c r="B183" s="77">
        <v>3211</v>
      </c>
      <c r="C183" s="77" t="s">
        <v>1820</v>
      </c>
      <c r="D183" s="89" t="s">
        <v>1821</v>
      </c>
      <c r="E183" s="77" t="s">
        <v>1822</v>
      </c>
      <c r="F183" s="77" t="s">
        <v>1226</v>
      </c>
      <c r="G183" s="55">
        <f t="shared" si="0"/>
        <v>3211</v>
      </c>
      <c r="I183" s="55" t="str">
        <f>IFERROR(VLOOKUP(G183,Masters!C$6:D1000,2, FALSE),"MISSING")</f>
        <v>MISSING</v>
      </c>
    </row>
    <row r="184" spans="1:9" ht="12.5" x14ac:dyDescent="0.25">
      <c r="A184" s="77" t="s">
        <v>1823</v>
      </c>
      <c r="B184" s="77">
        <v>3212</v>
      </c>
      <c r="C184" s="77" t="s">
        <v>1824</v>
      </c>
      <c r="D184" s="89" t="s">
        <v>1825</v>
      </c>
      <c r="E184" s="77" t="s">
        <v>1226</v>
      </c>
      <c r="F184" s="77" t="s">
        <v>1226</v>
      </c>
      <c r="G184" s="55">
        <f t="shared" si="0"/>
        <v>3212</v>
      </c>
      <c r="I184" s="55" t="str">
        <f>IFERROR(VLOOKUP(G184,Masters!C$6:D1000,2, FALSE),"MISSING")</f>
        <v>MISSING</v>
      </c>
    </row>
    <row r="185" spans="1:9" ht="12.5" x14ac:dyDescent="0.25">
      <c r="A185" s="77" t="s">
        <v>1826</v>
      </c>
      <c r="B185" s="77">
        <v>3213</v>
      </c>
      <c r="C185" s="77" t="s">
        <v>1827</v>
      </c>
      <c r="D185" s="89" t="s">
        <v>1828</v>
      </c>
      <c r="E185" s="77" t="s">
        <v>1829</v>
      </c>
      <c r="F185" s="77" t="s">
        <v>1226</v>
      </c>
      <c r="G185" s="55">
        <f t="shared" si="0"/>
        <v>3213</v>
      </c>
      <c r="I185" s="55" t="str">
        <f>IFERROR(VLOOKUP(G185,Masters!C$6:D1000,2, FALSE),"MISSING")</f>
        <v>MISSING</v>
      </c>
    </row>
    <row r="186" spans="1:9" ht="12.5" x14ac:dyDescent="0.25">
      <c r="A186" s="77" t="s">
        <v>1830</v>
      </c>
      <c r="B186" s="77">
        <v>3214</v>
      </c>
      <c r="C186" s="77" t="s">
        <v>1831</v>
      </c>
      <c r="D186" s="89" t="s">
        <v>1832</v>
      </c>
      <c r="E186" s="77" t="s">
        <v>1833</v>
      </c>
      <c r="F186" s="77" t="s">
        <v>1226</v>
      </c>
      <c r="G186" s="55">
        <f t="shared" si="0"/>
        <v>3214</v>
      </c>
      <c r="I186" s="55" t="str">
        <f>IFERROR(VLOOKUP(G186,Masters!C$6:D1000,2, FALSE),"MISSING")</f>
        <v>MISSING</v>
      </c>
    </row>
    <row r="187" spans="1:9" ht="12.5" x14ac:dyDescent="0.25">
      <c r="A187" s="77" t="s">
        <v>1834</v>
      </c>
      <c r="B187" s="77">
        <v>3215</v>
      </c>
      <c r="C187" s="77" t="s">
        <v>1835</v>
      </c>
      <c r="D187" s="89" t="s">
        <v>1836</v>
      </c>
      <c r="E187" s="77" t="s">
        <v>1226</v>
      </c>
      <c r="F187" s="77" t="s">
        <v>1226</v>
      </c>
      <c r="G187" s="55">
        <f t="shared" si="0"/>
        <v>3215</v>
      </c>
      <c r="I187" s="55" t="str">
        <f>IFERROR(VLOOKUP(G187,Masters!C$6:D1000,2, FALSE),"MISSING")</f>
        <v>MISSING</v>
      </c>
    </row>
    <row r="188" spans="1:9" ht="12.5" x14ac:dyDescent="0.25">
      <c r="A188" s="77" t="s">
        <v>1837</v>
      </c>
      <c r="B188" s="77">
        <v>3216</v>
      </c>
      <c r="C188" s="77" t="s">
        <v>1838</v>
      </c>
      <c r="D188" s="89" t="s">
        <v>1839</v>
      </c>
      <c r="E188" s="77" t="s">
        <v>1840</v>
      </c>
      <c r="F188" s="77" t="s">
        <v>1226</v>
      </c>
      <c r="G188" s="55">
        <f t="shared" si="0"/>
        <v>3216</v>
      </c>
      <c r="I188" s="55" t="str">
        <f>IFERROR(VLOOKUP(G188,Masters!C$6:D1000,2, FALSE),"MISSING")</f>
        <v>MISSING</v>
      </c>
    </row>
    <row r="189" spans="1:9" ht="12.5" x14ac:dyDescent="0.25">
      <c r="A189" s="77" t="s">
        <v>1841</v>
      </c>
      <c r="B189" s="77">
        <v>3217</v>
      </c>
      <c r="C189" s="77" t="s">
        <v>1842</v>
      </c>
      <c r="D189" s="89" t="s">
        <v>1843</v>
      </c>
      <c r="E189" s="77" t="s">
        <v>1226</v>
      </c>
      <c r="F189" s="77" t="s">
        <v>1226</v>
      </c>
      <c r="G189" s="55">
        <f t="shared" si="0"/>
        <v>3217</v>
      </c>
      <c r="I189" s="55" t="str">
        <f>IFERROR(VLOOKUP(G189,Masters!C$6:D1000,2, FALSE),"MISSING")</f>
        <v>MISSING</v>
      </c>
    </row>
    <row r="190" spans="1:9" ht="12.5" x14ac:dyDescent="0.25">
      <c r="A190" s="77" t="s">
        <v>1844</v>
      </c>
      <c r="B190" s="77">
        <v>3219</v>
      </c>
      <c r="C190" s="77" t="s">
        <v>1845</v>
      </c>
      <c r="D190" s="89" t="s">
        <v>1846</v>
      </c>
      <c r="E190" s="77" t="s">
        <v>1226</v>
      </c>
      <c r="F190" s="77" t="s">
        <v>1226</v>
      </c>
      <c r="G190" s="55">
        <f t="shared" si="0"/>
        <v>3219</v>
      </c>
      <c r="I190" s="55" t="str">
        <f>IFERROR(VLOOKUP(G190,Masters!C$6:D1000,2, FALSE),"MISSING")</f>
        <v>MISSING</v>
      </c>
    </row>
    <row r="191" spans="1:9" ht="12.5" x14ac:dyDescent="0.25">
      <c r="A191" s="77" t="s">
        <v>1847</v>
      </c>
      <c r="B191" s="77">
        <v>3221</v>
      </c>
      <c r="C191" s="77" t="s">
        <v>902</v>
      </c>
      <c r="D191" s="89" t="s">
        <v>1848</v>
      </c>
      <c r="E191" s="77" t="s">
        <v>1226</v>
      </c>
      <c r="F191" s="77" t="s">
        <v>1226</v>
      </c>
      <c r="G191" s="55">
        <f t="shared" si="0"/>
        <v>3221</v>
      </c>
      <c r="I191" s="55" t="str">
        <f>IFERROR(VLOOKUP(G191,Masters!C$6:D1000,2, FALSE),"MISSING")</f>
        <v>MISSING</v>
      </c>
    </row>
    <row r="192" spans="1:9" ht="12.5" x14ac:dyDescent="0.25">
      <c r="A192" s="77" t="s">
        <v>1849</v>
      </c>
      <c r="B192" s="77">
        <v>3222</v>
      </c>
      <c r="C192" s="77" t="s">
        <v>1850</v>
      </c>
      <c r="D192" s="89" t="s">
        <v>1851</v>
      </c>
      <c r="E192" s="77" t="s">
        <v>1852</v>
      </c>
      <c r="F192" s="77" t="s">
        <v>1226</v>
      </c>
      <c r="G192" s="55">
        <f t="shared" si="0"/>
        <v>3222</v>
      </c>
      <c r="I192" s="55" t="str">
        <f>IFERROR(VLOOKUP(G192,Masters!C$6:D1000,2, FALSE),"MISSING")</f>
        <v>MISSING</v>
      </c>
    </row>
    <row r="193" spans="1:9" ht="12.5" x14ac:dyDescent="0.25">
      <c r="A193" s="77" t="s">
        <v>1853</v>
      </c>
      <c r="B193" s="77">
        <v>3223</v>
      </c>
      <c r="C193" s="77" t="s">
        <v>1854</v>
      </c>
      <c r="D193" s="89" t="s">
        <v>1855</v>
      </c>
      <c r="E193" s="77" t="s">
        <v>1226</v>
      </c>
      <c r="F193" s="77" t="s">
        <v>1226</v>
      </c>
      <c r="G193" s="55">
        <f t="shared" si="0"/>
        <v>3223</v>
      </c>
      <c r="I193" s="55" t="str">
        <f>IFERROR(VLOOKUP(G193,Masters!C$6:D1000,2, FALSE),"MISSING")</f>
        <v>MISSING</v>
      </c>
    </row>
    <row r="194" spans="1:9" ht="12.5" x14ac:dyDescent="0.25">
      <c r="A194" s="77" t="s">
        <v>1856</v>
      </c>
      <c r="B194" s="77">
        <v>3231</v>
      </c>
      <c r="C194" s="77" t="s">
        <v>615</v>
      </c>
      <c r="D194" s="89" t="s">
        <v>1857</v>
      </c>
      <c r="E194" s="77" t="s">
        <v>1858</v>
      </c>
      <c r="F194" s="77" t="s">
        <v>1226</v>
      </c>
      <c r="G194" s="55">
        <f t="shared" si="0"/>
        <v>3231</v>
      </c>
      <c r="I194" s="55" t="str">
        <f>IFERROR(VLOOKUP(G194,Masters!C$6:D1000,2, FALSE),"MISSING")</f>
        <v>MISSING</v>
      </c>
    </row>
    <row r="195" spans="1:9" ht="12.5" x14ac:dyDescent="0.25">
      <c r="A195" s="77" t="s">
        <v>1859</v>
      </c>
      <c r="B195" s="77">
        <v>3232</v>
      </c>
      <c r="C195" s="77" t="s">
        <v>1860</v>
      </c>
      <c r="D195" s="89" t="s">
        <v>1861</v>
      </c>
      <c r="E195" s="77" t="s">
        <v>1226</v>
      </c>
      <c r="F195" s="77" t="s">
        <v>1226</v>
      </c>
      <c r="G195" s="55">
        <f t="shared" si="0"/>
        <v>3232</v>
      </c>
      <c r="I195" s="55" t="str">
        <f>IFERROR(VLOOKUP(G195,Masters!C$6:D1000,2, FALSE),"MISSING")</f>
        <v>MISSING</v>
      </c>
    </row>
    <row r="196" spans="1:9" ht="12.5" x14ac:dyDescent="0.25">
      <c r="A196" s="77" t="s">
        <v>1862</v>
      </c>
      <c r="B196" s="77">
        <v>3233</v>
      </c>
      <c r="C196" s="77" t="s">
        <v>1863</v>
      </c>
      <c r="D196" s="89" t="s">
        <v>1864</v>
      </c>
      <c r="E196" s="77" t="s">
        <v>1865</v>
      </c>
      <c r="F196" s="77" t="s">
        <v>1226</v>
      </c>
      <c r="G196" s="55">
        <f t="shared" si="0"/>
        <v>3233</v>
      </c>
      <c r="I196" s="55" t="str">
        <f>IFERROR(VLOOKUP(G196,Masters!C$6:D1000,2, FALSE),"MISSING")</f>
        <v>MISSING</v>
      </c>
    </row>
    <row r="197" spans="1:9" ht="12.5" x14ac:dyDescent="0.25">
      <c r="A197" s="77" t="s">
        <v>1866</v>
      </c>
      <c r="B197" s="77">
        <v>3234</v>
      </c>
      <c r="C197" s="77" t="s">
        <v>1867</v>
      </c>
      <c r="D197" s="89" t="s">
        <v>1868</v>
      </c>
      <c r="E197" s="77" t="s">
        <v>1869</v>
      </c>
      <c r="F197" s="77" t="s">
        <v>1226</v>
      </c>
      <c r="G197" s="55">
        <f t="shared" si="0"/>
        <v>3234</v>
      </c>
      <c r="I197" s="55" t="str">
        <f>IFERROR(VLOOKUP(G197,Masters!C$6:D1000,2, FALSE),"MISSING")</f>
        <v>MISSING</v>
      </c>
    </row>
    <row r="198" spans="1:9" ht="12.5" x14ac:dyDescent="0.25">
      <c r="A198" s="77" t="s">
        <v>1870</v>
      </c>
      <c r="B198" s="77">
        <v>3236</v>
      </c>
      <c r="C198" s="77" t="s">
        <v>1871</v>
      </c>
      <c r="D198" s="89" t="s">
        <v>1872</v>
      </c>
      <c r="E198" s="77" t="s">
        <v>1873</v>
      </c>
      <c r="F198" s="77" t="s">
        <v>1226</v>
      </c>
      <c r="G198" s="55">
        <f t="shared" si="0"/>
        <v>3236</v>
      </c>
      <c r="I198" s="55" t="str">
        <f>IFERROR(VLOOKUP(G198,Masters!C$6:D1000,2, FALSE),"MISSING")</f>
        <v>MISSING</v>
      </c>
    </row>
    <row r="199" spans="1:9" ht="12.5" x14ac:dyDescent="0.25">
      <c r="A199" s="77" t="s">
        <v>1874</v>
      </c>
      <c r="B199" s="77">
        <v>3237</v>
      </c>
      <c r="C199" s="77" t="s">
        <v>1875</v>
      </c>
      <c r="D199" s="89" t="s">
        <v>1876</v>
      </c>
      <c r="E199" s="77" t="s">
        <v>1226</v>
      </c>
      <c r="F199" s="77" t="s">
        <v>1226</v>
      </c>
      <c r="G199" s="55">
        <f t="shared" si="0"/>
        <v>3237</v>
      </c>
      <c r="I199" s="55" t="str">
        <f>IFERROR(VLOOKUP(G199,Masters!C$6:D1000,2, FALSE),"MISSING")</f>
        <v>MISSING</v>
      </c>
    </row>
    <row r="200" spans="1:9" ht="12.5" x14ac:dyDescent="0.25">
      <c r="A200" s="77" t="s">
        <v>1877</v>
      </c>
      <c r="B200" s="77">
        <v>3411</v>
      </c>
      <c r="C200" s="77" t="s">
        <v>1878</v>
      </c>
      <c r="D200" s="89" t="s">
        <v>1879</v>
      </c>
      <c r="E200" s="77" t="s">
        <v>1880</v>
      </c>
      <c r="F200" s="77" t="s">
        <v>1226</v>
      </c>
      <c r="G200" s="55">
        <f t="shared" si="0"/>
        <v>3411</v>
      </c>
      <c r="I200" s="55" t="str">
        <f>IFERROR(VLOOKUP(G200,Masters!C$6:D1000,2, FALSE),"MISSING")</f>
        <v>MISSING</v>
      </c>
    </row>
    <row r="201" spans="1:9" ht="12.5" x14ac:dyDescent="0.25">
      <c r="A201" s="77" t="s">
        <v>1881</v>
      </c>
      <c r="B201" s="77">
        <v>3413</v>
      </c>
      <c r="C201" s="77" t="s">
        <v>1882</v>
      </c>
      <c r="D201" s="89" t="s">
        <v>1883</v>
      </c>
      <c r="E201" s="77" t="s">
        <v>1884</v>
      </c>
      <c r="F201" s="77" t="s">
        <v>1226</v>
      </c>
      <c r="G201" s="55">
        <f t="shared" si="0"/>
        <v>3413</v>
      </c>
      <c r="I201" s="55" t="str">
        <f>IFERROR(VLOOKUP(G201,Masters!C$6:D1000,2, FALSE),"MISSING")</f>
        <v>MISSING</v>
      </c>
    </row>
    <row r="202" spans="1:9" ht="12.5" x14ac:dyDescent="0.25">
      <c r="A202" s="77" t="s">
        <v>1885</v>
      </c>
      <c r="B202" s="77">
        <v>3414</v>
      </c>
      <c r="C202" s="77" t="s">
        <v>1886</v>
      </c>
      <c r="D202" s="89" t="s">
        <v>1887</v>
      </c>
      <c r="E202" s="77" t="s">
        <v>1226</v>
      </c>
      <c r="F202" s="77" t="s">
        <v>1226</v>
      </c>
      <c r="G202" s="55">
        <f t="shared" si="0"/>
        <v>3414</v>
      </c>
      <c r="I202" s="55" t="str">
        <f>IFERROR(VLOOKUP(G202,Masters!C$6:D1000,2, FALSE),"MISSING")</f>
        <v>MISSING</v>
      </c>
    </row>
    <row r="203" spans="1:9" ht="12.5" x14ac:dyDescent="0.25">
      <c r="A203" s="77" t="s">
        <v>1888</v>
      </c>
      <c r="B203" s="77">
        <v>4011</v>
      </c>
      <c r="C203" s="77" t="s">
        <v>1889</v>
      </c>
      <c r="D203" s="89" t="s">
        <v>1890</v>
      </c>
      <c r="E203" s="77" t="e">
        <v>#NAME?</v>
      </c>
      <c r="F203" s="77" t="s">
        <v>1226</v>
      </c>
      <c r="G203" s="55">
        <f t="shared" si="0"/>
        <v>4011</v>
      </c>
      <c r="I203" s="55" t="str">
        <f>IFERROR(VLOOKUP(G203,Masters!C$6:D1000,2, FALSE),"MISSING")</f>
        <v>MISSING</v>
      </c>
    </row>
    <row r="204" spans="1:9" ht="12.5" x14ac:dyDescent="0.25">
      <c r="A204" s="77" t="s">
        <v>1891</v>
      </c>
      <c r="B204" s="77">
        <v>4012</v>
      </c>
      <c r="C204" s="77" t="s">
        <v>1892</v>
      </c>
      <c r="D204" s="89" t="s">
        <v>1893</v>
      </c>
      <c r="E204" s="77" t="s">
        <v>1226</v>
      </c>
      <c r="F204" s="77" t="s">
        <v>1226</v>
      </c>
      <c r="G204" s="55">
        <f t="shared" si="0"/>
        <v>4012</v>
      </c>
      <c r="I204" s="55" t="str">
        <f>IFERROR(VLOOKUP(G204,Masters!C$6:D1000,2, FALSE),"MISSING")</f>
        <v>MISSING</v>
      </c>
    </row>
    <row r="205" spans="1:9" ht="12.5" x14ac:dyDescent="0.25">
      <c r="A205" s="77" t="s">
        <v>1894</v>
      </c>
      <c r="B205" s="77">
        <v>4021</v>
      </c>
      <c r="C205" s="77" t="s">
        <v>1895</v>
      </c>
      <c r="D205" s="89" t="s">
        <v>1896</v>
      </c>
      <c r="E205" s="77" t="s">
        <v>1897</v>
      </c>
      <c r="F205" s="77" t="s">
        <v>1226</v>
      </c>
      <c r="G205" s="55">
        <f t="shared" si="0"/>
        <v>4021</v>
      </c>
      <c r="I205" s="55" t="str">
        <f>IFERROR(VLOOKUP(G205,Masters!C$6:D1000,2, FALSE),"MISSING")</f>
        <v>MISSING</v>
      </c>
    </row>
    <row r="206" spans="1:9" ht="12.5" x14ac:dyDescent="0.25">
      <c r="A206" s="77" t="s">
        <v>1898</v>
      </c>
      <c r="B206" s="77">
        <v>4031</v>
      </c>
      <c r="C206" s="77" t="s">
        <v>1899</v>
      </c>
      <c r="D206" s="89" t="s">
        <v>1900</v>
      </c>
      <c r="E206" s="77" t="s">
        <v>1226</v>
      </c>
      <c r="F206" s="77" t="s">
        <v>1226</v>
      </c>
      <c r="G206" s="55">
        <f t="shared" si="0"/>
        <v>4031</v>
      </c>
      <c r="I206" s="55" t="str">
        <f>IFERROR(VLOOKUP(G206,Masters!C$6:D1000,2, FALSE),"MISSING")</f>
        <v>MISSING</v>
      </c>
    </row>
    <row r="207" spans="1:9" ht="12.5" x14ac:dyDescent="0.25">
      <c r="A207" s="77" t="s">
        <v>1901</v>
      </c>
      <c r="B207" s="77">
        <v>4032</v>
      </c>
      <c r="C207" s="77" t="s">
        <v>1902</v>
      </c>
      <c r="D207" s="89" t="s">
        <v>1903</v>
      </c>
      <c r="E207" s="77" t="s">
        <v>1226</v>
      </c>
      <c r="F207" s="77" t="s">
        <v>1226</v>
      </c>
      <c r="G207" s="55">
        <f t="shared" si="0"/>
        <v>4032</v>
      </c>
      <c r="I207" s="55" t="str">
        <f>IFERROR(VLOOKUP(G207,Masters!C$6:D1000,2, FALSE),"MISSING")</f>
        <v>MISSING</v>
      </c>
    </row>
    <row r="208" spans="1:9" ht="12.5" x14ac:dyDescent="0.25">
      <c r="A208" s="77" t="s">
        <v>1904</v>
      </c>
      <c r="B208" s="77">
        <v>4033</v>
      </c>
      <c r="C208" s="77" t="s">
        <v>1905</v>
      </c>
      <c r="D208" s="89" t="s">
        <v>1906</v>
      </c>
      <c r="E208" s="77" t="s">
        <v>1226</v>
      </c>
      <c r="F208" s="77" t="s">
        <v>1226</v>
      </c>
      <c r="G208" s="55">
        <f t="shared" si="0"/>
        <v>4033</v>
      </c>
      <c r="I208" s="55" t="str">
        <f>IFERROR(VLOOKUP(G208,Masters!C$6:D1000,2, FALSE),"MISSING")</f>
        <v>MISSING</v>
      </c>
    </row>
    <row r="209" spans="1:9" ht="12.5" x14ac:dyDescent="0.25">
      <c r="A209" s="77" t="s">
        <v>1907</v>
      </c>
      <c r="B209" s="77">
        <v>4111</v>
      </c>
      <c r="C209" s="77" t="s">
        <v>1193</v>
      </c>
      <c r="D209" s="89" t="s">
        <v>1908</v>
      </c>
      <c r="E209" s="77" t="s">
        <v>1226</v>
      </c>
      <c r="F209" s="77" t="s">
        <v>1226</v>
      </c>
      <c r="G209" s="55">
        <f t="shared" si="0"/>
        <v>4111</v>
      </c>
      <c r="I209" s="55" t="str">
        <f>IFERROR(VLOOKUP(G209,Masters!C$6:D1000,2, FALSE),"MISSING")</f>
        <v>MISSING</v>
      </c>
    </row>
    <row r="210" spans="1:9" ht="12.5" x14ac:dyDescent="0.25">
      <c r="A210" s="77" t="s">
        <v>1909</v>
      </c>
      <c r="B210" s="77">
        <v>4112</v>
      </c>
      <c r="C210" s="77" t="s">
        <v>1910</v>
      </c>
      <c r="D210" s="89" t="s">
        <v>1911</v>
      </c>
      <c r="E210" s="77" t="s">
        <v>1912</v>
      </c>
      <c r="F210" s="77" t="s">
        <v>1226</v>
      </c>
      <c r="G210" s="55">
        <f t="shared" si="0"/>
        <v>4112</v>
      </c>
      <c r="I210" s="55" t="str">
        <f>IFERROR(VLOOKUP(G210,Masters!C$6:D1000,2, FALSE),"MISSING")</f>
        <v>MISSING</v>
      </c>
    </row>
    <row r="211" spans="1:9" ht="12.5" x14ac:dyDescent="0.25">
      <c r="A211" s="77" t="s">
        <v>1913</v>
      </c>
      <c r="B211" s="77">
        <v>4151</v>
      </c>
      <c r="C211" s="77" t="s">
        <v>554</v>
      </c>
      <c r="D211" s="89" t="s">
        <v>1914</v>
      </c>
      <c r="E211" s="77" t="s">
        <v>1915</v>
      </c>
      <c r="F211" s="77" t="s">
        <v>1226</v>
      </c>
      <c r="G211" s="55">
        <f t="shared" si="0"/>
        <v>4151</v>
      </c>
      <c r="I211" s="55" t="str">
        <f>IFERROR(VLOOKUP(G211,Masters!C$6:D1000,2, FALSE),"MISSING")</f>
        <v>MISSING</v>
      </c>
    </row>
    <row r="212" spans="1:9" ht="12.5" x14ac:dyDescent="0.25">
      <c r="A212" s="77" t="s">
        <v>1916</v>
      </c>
      <c r="B212" s="77">
        <v>4152</v>
      </c>
      <c r="C212" s="77" t="s">
        <v>1917</v>
      </c>
      <c r="D212" s="89" t="s">
        <v>1918</v>
      </c>
      <c r="E212" s="77" t="s">
        <v>1919</v>
      </c>
      <c r="F212" s="77" t="s">
        <v>1226</v>
      </c>
      <c r="G212" s="55">
        <f t="shared" si="0"/>
        <v>4152</v>
      </c>
      <c r="I212" s="55" t="str">
        <f>IFERROR(VLOOKUP(G212,Masters!C$6:D1000,2, FALSE),"MISSING")</f>
        <v>MISSING</v>
      </c>
    </row>
    <row r="213" spans="1:9" ht="12.5" x14ac:dyDescent="0.25">
      <c r="A213" s="77" t="s">
        <v>1920</v>
      </c>
      <c r="B213" s="77">
        <v>4153</v>
      </c>
      <c r="C213" s="77" t="s">
        <v>1921</v>
      </c>
      <c r="D213" s="89" t="s">
        <v>1922</v>
      </c>
      <c r="E213" s="77" t="s">
        <v>1923</v>
      </c>
      <c r="F213" s="77" t="s">
        <v>1226</v>
      </c>
      <c r="G213" s="55">
        <f t="shared" si="0"/>
        <v>4153</v>
      </c>
      <c r="I213" s="55" t="str">
        <f>IFERROR(VLOOKUP(G213,Masters!C$6:D1000,2, FALSE),"MISSING")</f>
        <v>MISSING</v>
      </c>
    </row>
    <row r="214" spans="1:9" ht="12.5" x14ac:dyDescent="0.25">
      <c r="A214" s="77" t="s">
        <v>1924</v>
      </c>
      <c r="B214" s="77">
        <v>4154</v>
      </c>
      <c r="C214" s="77" t="s">
        <v>1925</v>
      </c>
      <c r="D214" s="89" t="s">
        <v>1926</v>
      </c>
      <c r="E214" s="77" t="s">
        <v>1226</v>
      </c>
      <c r="F214" s="77" t="s">
        <v>1226</v>
      </c>
      <c r="G214" s="55">
        <f t="shared" si="0"/>
        <v>4154</v>
      </c>
      <c r="I214" s="55" t="str">
        <f>IFERROR(VLOOKUP(G214,Masters!C$6:D1000,2, FALSE),"MISSING")</f>
        <v>MISSING</v>
      </c>
    </row>
    <row r="215" spans="1:9" ht="12.5" x14ac:dyDescent="0.25">
      <c r="A215" s="77" t="s">
        <v>1927</v>
      </c>
      <c r="B215" s="77">
        <v>4155</v>
      </c>
      <c r="C215" s="77" t="s">
        <v>1928</v>
      </c>
      <c r="D215" s="89" t="s">
        <v>1929</v>
      </c>
      <c r="E215" s="77" t="s">
        <v>1226</v>
      </c>
      <c r="F215" s="77" t="s">
        <v>1226</v>
      </c>
      <c r="G215" s="55">
        <f t="shared" si="0"/>
        <v>4155</v>
      </c>
      <c r="I215" s="55" t="str">
        <f>IFERROR(VLOOKUP(G215,Masters!C$6:D1000,2, FALSE),"MISSING")</f>
        <v>MISSING</v>
      </c>
    </row>
    <row r="216" spans="1:9" ht="12.5" x14ac:dyDescent="0.25">
      <c r="A216" s="77" t="s">
        <v>1930</v>
      </c>
      <c r="B216" s="77">
        <v>4156</v>
      </c>
      <c r="C216" s="77" t="s">
        <v>1931</v>
      </c>
      <c r="D216" s="89" t="s">
        <v>1932</v>
      </c>
      <c r="E216" s="77" t="s">
        <v>1933</v>
      </c>
      <c r="F216" s="77" t="s">
        <v>1226</v>
      </c>
      <c r="G216" s="55">
        <f t="shared" si="0"/>
        <v>4156</v>
      </c>
      <c r="I216" s="55" t="str">
        <f>IFERROR(VLOOKUP(G216,Masters!C$6:D1000,2, FALSE),"MISSING")</f>
        <v>MISSING</v>
      </c>
    </row>
    <row r="217" spans="1:9" ht="12.5" x14ac:dyDescent="0.25">
      <c r="A217" s="77" t="s">
        <v>1934</v>
      </c>
      <c r="B217" s="77">
        <v>4161</v>
      </c>
      <c r="C217" s="77" t="s">
        <v>1935</v>
      </c>
      <c r="D217" s="89" t="s">
        <v>1936</v>
      </c>
      <c r="E217" s="77" t="s">
        <v>1937</v>
      </c>
      <c r="F217" s="77" t="s">
        <v>1226</v>
      </c>
      <c r="G217" s="55">
        <f t="shared" si="0"/>
        <v>4161</v>
      </c>
      <c r="I217" s="55" t="str">
        <f>IFERROR(VLOOKUP(G217,Masters!C$6:D1000,2, FALSE),"MISSING")</f>
        <v>MISSING</v>
      </c>
    </row>
    <row r="218" spans="1:9" ht="12.5" x14ac:dyDescent="0.25">
      <c r="A218" s="77" t="s">
        <v>1938</v>
      </c>
      <c r="B218" s="77">
        <v>4162</v>
      </c>
      <c r="C218" s="77" t="s">
        <v>1939</v>
      </c>
      <c r="D218" s="89" t="s">
        <v>1940</v>
      </c>
      <c r="E218" s="77" t="s">
        <v>1941</v>
      </c>
      <c r="F218" s="77" t="s">
        <v>1226</v>
      </c>
      <c r="G218" s="55">
        <f t="shared" si="0"/>
        <v>4162</v>
      </c>
      <c r="I218" s="55" t="str">
        <f>IFERROR(VLOOKUP(G218,Masters!C$6:D1000,2, FALSE),"MISSING")</f>
        <v>MISSING</v>
      </c>
    </row>
    <row r="219" spans="1:9" ht="12.5" x14ac:dyDescent="0.25">
      <c r="A219" s="77" t="s">
        <v>1942</v>
      </c>
      <c r="B219" s="77">
        <v>4163</v>
      </c>
      <c r="C219" s="77" t="s">
        <v>1943</v>
      </c>
      <c r="D219" s="89" t="s">
        <v>1944</v>
      </c>
      <c r="E219" s="77" t="s">
        <v>1226</v>
      </c>
      <c r="F219" s="77" t="s">
        <v>1226</v>
      </c>
      <c r="G219" s="55">
        <f t="shared" si="0"/>
        <v>4163</v>
      </c>
      <c r="I219" s="55" t="str">
        <f>IFERROR(VLOOKUP(G219,Masters!C$6:D1000,2, FALSE),"MISSING")</f>
        <v>MISSING</v>
      </c>
    </row>
    <row r="220" spans="1:9" ht="12.5" x14ac:dyDescent="0.25">
      <c r="A220" s="77" t="s">
        <v>1945</v>
      </c>
      <c r="B220" s="77">
        <v>4164</v>
      </c>
      <c r="C220" s="77" t="s">
        <v>1946</v>
      </c>
      <c r="D220" s="89" t="s">
        <v>1947</v>
      </c>
      <c r="E220" s="77" t="s">
        <v>1948</v>
      </c>
      <c r="F220" s="77" t="s">
        <v>1226</v>
      </c>
      <c r="G220" s="55">
        <f t="shared" si="0"/>
        <v>4164</v>
      </c>
      <c r="I220" s="55" t="str">
        <f>IFERROR(VLOOKUP(G220,Masters!C$6:D1000,2, FALSE),"MISSING")</f>
        <v>MISSING</v>
      </c>
    </row>
    <row r="221" spans="1:9" ht="12.5" x14ac:dyDescent="0.25">
      <c r="A221" s="77" t="s">
        <v>1949</v>
      </c>
      <c r="B221" s="77">
        <v>4165</v>
      </c>
      <c r="C221" s="77" t="s">
        <v>1950</v>
      </c>
      <c r="D221" s="89" t="s">
        <v>1951</v>
      </c>
      <c r="E221" s="77" t="s">
        <v>1952</v>
      </c>
      <c r="F221" s="77" t="s">
        <v>1226</v>
      </c>
      <c r="G221" s="55">
        <f t="shared" si="0"/>
        <v>4165</v>
      </c>
      <c r="I221" s="55" t="str">
        <f>IFERROR(VLOOKUP(G221,Masters!C$6:D1000,2, FALSE),"MISSING")</f>
        <v>MISSING</v>
      </c>
    </row>
    <row r="222" spans="1:9" ht="12.5" x14ac:dyDescent="0.25">
      <c r="A222" s="77" t="s">
        <v>1953</v>
      </c>
      <c r="B222" s="77">
        <v>4166</v>
      </c>
      <c r="C222" s="77" t="s">
        <v>1954</v>
      </c>
      <c r="D222" s="89" t="s">
        <v>1955</v>
      </c>
      <c r="E222" s="77" t="s">
        <v>1226</v>
      </c>
      <c r="F222" s="77" t="s">
        <v>1226</v>
      </c>
      <c r="G222" s="55">
        <f t="shared" si="0"/>
        <v>4166</v>
      </c>
      <c r="I222" s="55" t="str">
        <f>IFERROR(VLOOKUP(G222,Masters!C$6:D1000,2, FALSE),"MISSING")</f>
        <v>MISSING</v>
      </c>
    </row>
    <row r="223" spans="1:9" ht="12.5" x14ac:dyDescent="0.25">
      <c r="A223" s="77" t="s">
        <v>1956</v>
      </c>
      <c r="B223" s="77">
        <v>4167</v>
      </c>
      <c r="C223" s="77" t="s">
        <v>1957</v>
      </c>
      <c r="D223" s="89" t="s">
        <v>1958</v>
      </c>
      <c r="E223" s="77" t="s">
        <v>1226</v>
      </c>
      <c r="F223" s="77" t="s">
        <v>1226</v>
      </c>
      <c r="G223" s="55">
        <f t="shared" si="0"/>
        <v>4167</v>
      </c>
      <c r="I223" s="55" t="str">
        <f>IFERROR(VLOOKUP(G223,Masters!C$6:D1000,2, FALSE),"MISSING")</f>
        <v>MISSING</v>
      </c>
    </row>
    <row r="224" spans="1:9" ht="12.5" x14ac:dyDescent="0.25">
      <c r="A224" s="77" t="s">
        <v>1959</v>
      </c>
      <c r="B224" s="77">
        <v>4168</v>
      </c>
      <c r="C224" s="77" t="s">
        <v>1960</v>
      </c>
      <c r="D224" s="89" t="s">
        <v>1961</v>
      </c>
      <c r="E224" s="77" t="s">
        <v>1226</v>
      </c>
      <c r="F224" s="77" t="s">
        <v>1226</v>
      </c>
      <c r="G224" s="55">
        <f t="shared" si="0"/>
        <v>4168</v>
      </c>
      <c r="I224" s="55" t="str">
        <f>IFERROR(VLOOKUP(G224,Masters!C$6:D1000,2, FALSE),"MISSING")</f>
        <v>MISSING</v>
      </c>
    </row>
    <row r="225" spans="1:9" ht="12.5" x14ac:dyDescent="0.25">
      <c r="A225" s="77" t="s">
        <v>1962</v>
      </c>
      <c r="B225" s="77">
        <v>4169</v>
      </c>
      <c r="C225" s="77" t="s">
        <v>1963</v>
      </c>
      <c r="D225" s="89" t="s">
        <v>1964</v>
      </c>
      <c r="E225" s="77" t="s">
        <v>1226</v>
      </c>
      <c r="F225" s="77" t="s">
        <v>1226</v>
      </c>
      <c r="G225" s="55">
        <f t="shared" si="0"/>
        <v>4169</v>
      </c>
      <c r="I225" s="55" t="str">
        <f>IFERROR(VLOOKUP(G225,Masters!C$6:D1000,2, FALSE),"MISSING")</f>
        <v>MISSING</v>
      </c>
    </row>
    <row r="226" spans="1:9" ht="12.5" x14ac:dyDescent="0.25">
      <c r="A226" s="77" t="s">
        <v>1965</v>
      </c>
      <c r="B226" s="77">
        <v>4211</v>
      </c>
      <c r="C226" s="77" t="s">
        <v>1966</v>
      </c>
      <c r="D226" s="89" t="s">
        <v>1967</v>
      </c>
      <c r="E226" s="77" t="s">
        <v>1968</v>
      </c>
      <c r="F226" s="77" t="s">
        <v>1226</v>
      </c>
      <c r="G226" s="55">
        <f t="shared" si="0"/>
        <v>4211</v>
      </c>
      <c r="I226" s="55" t="str">
        <f>IFERROR(VLOOKUP(G226,Masters!C$6:D1000,2, FALSE),"MISSING")</f>
        <v>MISSING</v>
      </c>
    </row>
    <row r="227" spans="1:9" ht="12.5" x14ac:dyDescent="0.25">
      <c r="A227" s="77" t="s">
        <v>1969</v>
      </c>
      <c r="B227" s="77">
        <v>4212</v>
      </c>
      <c r="C227" s="77" t="s">
        <v>1970</v>
      </c>
      <c r="D227" s="89" t="s">
        <v>1971</v>
      </c>
      <c r="E227" s="77" t="s">
        <v>1972</v>
      </c>
      <c r="F227" s="77" t="s">
        <v>1226</v>
      </c>
      <c r="G227" s="55">
        <f t="shared" si="0"/>
        <v>4212</v>
      </c>
      <c r="I227" s="55" t="str">
        <f>IFERROR(VLOOKUP(G227,Masters!C$6:D1000,2, FALSE),"MISSING")</f>
        <v>MISSING</v>
      </c>
    </row>
    <row r="228" spans="1:9" ht="12.5" x14ac:dyDescent="0.25">
      <c r="A228" s="77" t="s">
        <v>1973</v>
      </c>
      <c r="B228" s="77">
        <v>4214</v>
      </c>
      <c r="C228" s="77" t="s">
        <v>1974</v>
      </c>
      <c r="D228" s="89" t="s">
        <v>1975</v>
      </c>
      <c r="E228" s="77" t="e">
        <v>#NAME?</v>
      </c>
      <c r="F228" s="77" t="s">
        <v>1226</v>
      </c>
      <c r="G228" s="55">
        <f t="shared" si="0"/>
        <v>4214</v>
      </c>
      <c r="I228" s="55" t="str">
        <f>IFERROR(VLOOKUP(G228,Masters!C$6:D1000,2, FALSE),"MISSING")</f>
        <v>MISSING</v>
      </c>
    </row>
    <row r="229" spans="1:9" ht="12.5" x14ac:dyDescent="0.25">
      <c r="A229" s="77" t="s">
        <v>1976</v>
      </c>
      <c r="B229" s="77">
        <v>4215</v>
      </c>
      <c r="C229" s="77" t="s">
        <v>1977</v>
      </c>
      <c r="D229" s="89" t="s">
        <v>1978</v>
      </c>
      <c r="E229" s="77" t="s">
        <v>1226</v>
      </c>
      <c r="F229" s="77" t="s">
        <v>1226</v>
      </c>
      <c r="G229" s="55">
        <f t="shared" si="0"/>
        <v>4215</v>
      </c>
      <c r="I229" s="55" t="str">
        <f>IFERROR(VLOOKUP(G229,Masters!C$6:D1000,2, FALSE),"MISSING")</f>
        <v>MISSING</v>
      </c>
    </row>
    <row r="230" spans="1:9" ht="12.5" x14ac:dyDescent="0.25">
      <c r="A230" s="77" t="s">
        <v>1979</v>
      </c>
      <c r="B230" s="77">
        <v>4216</v>
      </c>
      <c r="C230" s="77" t="s">
        <v>1980</v>
      </c>
      <c r="D230" s="89" t="s">
        <v>1981</v>
      </c>
      <c r="E230" s="77" t="s">
        <v>1226</v>
      </c>
      <c r="F230" s="77" t="s">
        <v>1226</v>
      </c>
      <c r="G230" s="55">
        <f t="shared" si="0"/>
        <v>4216</v>
      </c>
      <c r="I230" s="55" t="str">
        <f>IFERROR(VLOOKUP(G230,Masters!C$6:D1000,2, FALSE),"MISSING")</f>
        <v>MISSING</v>
      </c>
    </row>
    <row r="231" spans="1:9" ht="12.5" x14ac:dyDescent="0.25">
      <c r="A231" s="77" t="s">
        <v>1982</v>
      </c>
      <c r="B231" s="77">
        <v>4217</v>
      </c>
      <c r="C231" s="77" t="s">
        <v>1983</v>
      </c>
      <c r="D231" s="89" t="s">
        <v>1984</v>
      </c>
      <c r="E231" s="77" t="s">
        <v>1226</v>
      </c>
      <c r="F231" s="77" t="s">
        <v>1226</v>
      </c>
      <c r="G231" s="55">
        <f t="shared" si="0"/>
        <v>4217</v>
      </c>
      <c r="I231" s="55" t="str">
        <f>IFERROR(VLOOKUP(G231,Masters!C$6:D1000,2, FALSE),"MISSING")</f>
        <v>MISSING</v>
      </c>
    </row>
    <row r="232" spans="1:9" ht="12.5" x14ac:dyDescent="0.25">
      <c r="A232" s="77" t="s">
        <v>1985</v>
      </c>
      <c r="B232" s="77">
        <v>4311</v>
      </c>
      <c r="C232" s="77" t="s">
        <v>1986</v>
      </c>
      <c r="D232" s="89" t="s">
        <v>1987</v>
      </c>
      <c r="E232" s="77" t="s">
        <v>1988</v>
      </c>
      <c r="F232" s="77" t="s">
        <v>1226</v>
      </c>
      <c r="G232" s="55">
        <f t="shared" si="0"/>
        <v>4311</v>
      </c>
      <c r="I232" s="55" t="str">
        <f>IFERROR(VLOOKUP(G232,Masters!C$6:D1000,2, FALSE),"MISSING")</f>
        <v>MISSING</v>
      </c>
    </row>
    <row r="233" spans="1:9" ht="12.5" x14ac:dyDescent="0.25">
      <c r="A233" s="77" t="s">
        <v>1989</v>
      </c>
      <c r="B233" s="77">
        <v>4312</v>
      </c>
      <c r="C233" s="77" t="s">
        <v>807</v>
      </c>
      <c r="D233" s="89" t="s">
        <v>1990</v>
      </c>
      <c r="E233" s="77" t="s">
        <v>1991</v>
      </c>
      <c r="F233" s="77" t="s">
        <v>1226</v>
      </c>
      <c r="G233" s="55">
        <f t="shared" si="0"/>
        <v>4312</v>
      </c>
      <c r="I233" s="55" t="str">
        <f>IFERROR(VLOOKUP(G233,Masters!C$6:D1000,2, FALSE),"MISSING")</f>
        <v>MISSING</v>
      </c>
    </row>
    <row r="234" spans="1:9" ht="12.5" x14ac:dyDescent="0.25">
      <c r="A234" s="77" t="s">
        <v>1992</v>
      </c>
      <c r="B234" s="77">
        <v>4313</v>
      </c>
      <c r="C234" s="77" t="s">
        <v>1993</v>
      </c>
      <c r="D234" s="89" t="s">
        <v>1994</v>
      </c>
      <c r="E234" s="77" t="s">
        <v>1226</v>
      </c>
      <c r="F234" s="77" t="s">
        <v>1226</v>
      </c>
      <c r="G234" s="55">
        <f t="shared" si="0"/>
        <v>4313</v>
      </c>
      <c r="I234" s="55" t="str">
        <f>IFERROR(VLOOKUP(G234,Masters!C$6:D1000,2, FALSE),"MISSING")</f>
        <v>MISSING</v>
      </c>
    </row>
    <row r="235" spans="1:9" ht="12.5" x14ac:dyDescent="0.25">
      <c r="A235" s="77" t="s">
        <v>1995</v>
      </c>
      <c r="B235" s="77">
        <v>4411</v>
      </c>
      <c r="C235" s="77" t="s">
        <v>1996</v>
      </c>
      <c r="D235" s="89" t="s">
        <v>1997</v>
      </c>
      <c r="E235" s="77" t="s">
        <v>1998</v>
      </c>
      <c r="F235" s="77" t="s">
        <v>1226</v>
      </c>
      <c r="G235" s="55">
        <f t="shared" si="0"/>
        <v>4411</v>
      </c>
      <c r="I235" s="55" t="str">
        <f>IFERROR(VLOOKUP(G235,Masters!C$6:D1000,2, FALSE),"MISSING")</f>
        <v>MISSING</v>
      </c>
    </row>
    <row r="236" spans="1:9" ht="12.5" x14ac:dyDescent="0.25">
      <c r="A236" s="77" t="s">
        <v>1999</v>
      </c>
      <c r="B236" s="77">
        <v>4412</v>
      </c>
      <c r="C236" s="77" t="s">
        <v>2000</v>
      </c>
      <c r="D236" s="89" t="s">
        <v>2001</v>
      </c>
      <c r="E236" s="77" t="s">
        <v>2002</v>
      </c>
      <c r="F236" s="77" t="s">
        <v>1226</v>
      </c>
      <c r="G236" s="55">
        <f t="shared" si="0"/>
        <v>4412</v>
      </c>
      <c r="I236" s="55" t="str">
        <f>IFERROR(VLOOKUP(G236,Masters!C$6:D1000,2, FALSE),"MISSING")</f>
        <v>MISSING</v>
      </c>
    </row>
    <row r="237" spans="1:9" ht="12.5" x14ac:dyDescent="0.25">
      <c r="A237" s="77" t="s">
        <v>2003</v>
      </c>
      <c r="B237" s="77">
        <v>4413</v>
      </c>
      <c r="C237" s="77" t="s">
        <v>2004</v>
      </c>
      <c r="D237" s="89" t="s">
        <v>2005</v>
      </c>
      <c r="E237" s="77" t="s">
        <v>2006</v>
      </c>
      <c r="F237" s="77" t="s">
        <v>1226</v>
      </c>
      <c r="G237" s="55">
        <f t="shared" si="0"/>
        <v>4413</v>
      </c>
      <c r="I237" s="55" t="str">
        <f>IFERROR(VLOOKUP(G237,Masters!C$6:D1000,2, FALSE),"MISSING")</f>
        <v>MISSING</v>
      </c>
    </row>
    <row r="238" spans="1:9" ht="12.5" x14ac:dyDescent="0.25">
      <c r="A238" s="77" t="s">
        <v>2007</v>
      </c>
      <c r="B238" s="77">
        <v>4421</v>
      </c>
      <c r="C238" s="77" t="s">
        <v>2008</v>
      </c>
      <c r="D238" s="89" t="s">
        <v>2009</v>
      </c>
      <c r="E238" s="77" t="s">
        <v>1226</v>
      </c>
      <c r="F238" s="77" t="s">
        <v>1226</v>
      </c>
      <c r="G238" s="55">
        <f t="shared" si="0"/>
        <v>4421</v>
      </c>
      <c r="I238" s="55" t="str">
        <f>IFERROR(VLOOKUP(G238,Masters!C$6:D1000,2, FALSE),"MISSING")</f>
        <v>MISSING</v>
      </c>
    </row>
    <row r="239" spans="1:9" ht="12.5" x14ac:dyDescent="0.25">
      <c r="A239" s="77" t="s">
        <v>2010</v>
      </c>
      <c r="B239" s="77">
        <v>4422</v>
      </c>
      <c r="C239" s="77" t="s">
        <v>2011</v>
      </c>
      <c r="D239" s="89" t="s">
        <v>2012</v>
      </c>
      <c r="E239" s="77" t="s">
        <v>1226</v>
      </c>
      <c r="F239" s="77" t="s">
        <v>1226</v>
      </c>
      <c r="G239" s="55">
        <f t="shared" si="0"/>
        <v>4422</v>
      </c>
      <c r="I239" s="55" t="str">
        <f>IFERROR(VLOOKUP(G239,Masters!C$6:D1000,2, FALSE),"MISSING")</f>
        <v>MISSING</v>
      </c>
    </row>
    <row r="240" spans="1:9" ht="12.5" x14ac:dyDescent="0.25">
      <c r="A240" s="77" t="s">
        <v>2013</v>
      </c>
      <c r="B240" s="77">
        <v>4423</v>
      </c>
      <c r="C240" s="77" t="s">
        <v>2014</v>
      </c>
      <c r="D240" s="89" t="s">
        <v>2015</v>
      </c>
      <c r="E240" s="77" t="s">
        <v>1226</v>
      </c>
      <c r="F240" s="77" t="s">
        <v>1226</v>
      </c>
      <c r="G240" s="55">
        <f t="shared" si="0"/>
        <v>4423</v>
      </c>
      <c r="I240" s="55" t="str">
        <f>IFERROR(VLOOKUP(G240,Masters!C$6:D1000,2, FALSE),"MISSING")</f>
        <v>MISSING</v>
      </c>
    </row>
    <row r="241" spans="1:9" ht="12.5" x14ac:dyDescent="0.25">
      <c r="A241" s="77" t="s">
        <v>2016</v>
      </c>
      <c r="B241" s="77">
        <v>5111</v>
      </c>
      <c r="C241" s="77" t="s">
        <v>379</v>
      </c>
      <c r="D241" s="89" t="s">
        <v>2017</v>
      </c>
      <c r="E241" s="77" t="s">
        <v>2018</v>
      </c>
      <c r="F241" s="77" t="s">
        <v>1226</v>
      </c>
      <c r="G241" s="55">
        <f t="shared" si="0"/>
        <v>5111</v>
      </c>
      <c r="I241" s="55" t="str">
        <f>IFERROR(VLOOKUP(G241,Masters!C$6:D1000,2, FALSE),"MISSING")</f>
        <v>MISSING</v>
      </c>
    </row>
    <row r="242" spans="1:9" ht="12.5" x14ac:dyDescent="0.25">
      <c r="A242" s="77" t="s">
        <v>2019</v>
      </c>
      <c r="B242" s="77">
        <v>5112</v>
      </c>
      <c r="C242" s="77" t="s">
        <v>2020</v>
      </c>
      <c r="D242" s="89" t="s">
        <v>2021</v>
      </c>
      <c r="E242" s="77" t="s">
        <v>1226</v>
      </c>
      <c r="F242" s="77" t="s">
        <v>1226</v>
      </c>
      <c r="G242" s="55">
        <f t="shared" si="0"/>
        <v>5112</v>
      </c>
      <c r="I242" s="55" t="str">
        <f>IFERROR(VLOOKUP(G242,Masters!C$6:D1000,2, FALSE),"MISSING")</f>
        <v>MISSING</v>
      </c>
    </row>
    <row r="243" spans="1:9" ht="12.5" x14ac:dyDescent="0.25">
      <c r="A243" s="77" t="s">
        <v>2022</v>
      </c>
      <c r="B243" s="77">
        <v>5113</v>
      </c>
      <c r="C243" s="77" t="s">
        <v>506</v>
      </c>
      <c r="D243" s="89" t="s">
        <v>2023</v>
      </c>
      <c r="E243" s="77" t="s">
        <v>1226</v>
      </c>
      <c r="F243" s="77" t="s">
        <v>1226</v>
      </c>
      <c r="G243" s="55">
        <f t="shared" si="0"/>
        <v>5113</v>
      </c>
      <c r="I243" s="55" t="str">
        <f>IFERROR(VLOOKUP(G243,Masters!C$6:D1000,2, FALSE),"MISSING")</f>
        <v>MISSING</v>
      </c>
    </row>
    <row r="244" spans="1:9" ht="12.5" x14ac:dyDescent="0.25">
      <c r="A244" s="77" t="s">
        <v>2024</v>
      </c>
      <c r="B244" s="77">
        <v>5121</v>
      </c>
      <c r="C244" s="77" t="s">
        <v>2025</v>
      </c>
      <c r="D244" s="89" t="s">
        <v>2026</v>
      </c>
      <c r="E244" s="77" t="s">
        <v>2027</v>
      </c>
      <c r="F244" s="77" t="s">
        <v>1226</v>
      </c>
      <c r="G244" s="55">
        <f t="shared" si="0"/>
        <v>5121</v>
      </c>
      <c r="I244" s="55" t="str">
        <f>IFERROR(VLOOKUP(G244,Masters!C$6:D1000,2, FALSE),"MISSING")</f>
        <v>MISSING</v>
      </c>
    </row>
    <row r="245" spans="1:9" ht="12.5" x14ac:dyDescent="0.25">
      <c r="A245" s="77" t="s">
        <v>2028</v>
      </c>
      <c r="B245" s="77">
        <v>5122</v>
      </c>
      <c r="C245" s="77" t="s">
        <v>665</v>
      </c>
      <c r="D245" s="89" t="s">
        <v>2029</v>
      </c>
      <c r="E245" s="77" t="s">
        <v>2030</v>
      </c>
      <c r="F245" s="77" t="s">
        <v>1226</v>
      </c>
      <c r="G245" s="55">
        <f t="shared" si="0"/>
        <v>5122</v>
      </c>
      <c r="I245" s="55" t="str">
        <f>IFERROR(VLOOKUP(G245,Masters!C$6:D1000,2, FALSE),"MISSING")</f>
        <v>MISSING</v>
      </c>
    </row>
    <row r="246" spans="1:9" ht="12.5" x14ac:dyDescent="0.25">
      <c r="A246" s="77" t="s">
        <v>2031</v>
      </c>
      <c r="B246" s="77">
        <v>5123</v>
      </c>
      <c r="C246" s="77" t="s">
        <v>541</v>
      </c>
      <c r="D246" s="89" t="s">
        <v>2032</v>
      </c>
      <c r="E246" s="77" t="s">
        <v>2033</v>
      </c>
      <c r="F246" s="77" t="s">
        <v>1226</v>
      </c>
      <c r="G246" s="55">
        <f t="shared" si="0"/>
        <v>5123</v>
      </c>
      <c r="I246" s="55" t="str">
        <f>IFERROR(VLOOKUP(G246,Masters!C$6:D1000,2, FALSE),"MISSING")</f>
        <v>MISSING</v>
      </c>
    </row>
    <row r="247" spans="1:9" ht="12.5" x14ac:dyDescent="0.25">
      <c r="A247" s="77" t="s">
        <v>2034</v>
      </c>
      <c r="B247" s="77">
        <v>5125</v>
      </c>
      <c r="C247" s="77" t="s">
        <v>2035</v>
      </c>
      <c r="D247" s="89" t="s">
        <v>2036</v>
      </c>
      <c r="E247" s="77" t="s">
        <v>1226</v>
      </c>
      <c r="F247" s="77" t="s">
        <v>1226</v>
      </c>
      <c r="G247" s="55">
        <f t="shared" si="0"/>
        <v>5125</v>
      </c>
      <c r="I247" s="55" t="str">
        <f>IFERROR(VLOOKUP(G247,Masters!C$6:D1000,2, FALSE),"MISSING")</f>
        <v>MISSING</v>
      </c>
    </row>
    <row r="248" spans="1:9" ht="12.5" x14ac:dyDescent="0.25">
      <c r="A248" s="77" t="s">
        <v>2037</v>
      </c>
      <c r="B248" s="77">
        <v>5131</v>
      </c>
      <c r="C248" s="77" t="s">
        <v>2038</v>
      </c>
      <c r="D248" s="89" t="s">
        <v>2039</v>
      </c>
      <c r="E248" s="77" t="s">
        <v>2040</v>
      </c>
      <c r="F248" s="77" t="s">
        <v>1226</v>
      </c>
      <c r="G248" s="55">
        <f t="shared" si="0"/>
        <v>5131</v>
      </c>
      <c r="I248" s="55" t="str">
        <f>IFERROR(VLOOKUP(G248,Masters!C$6:D1000,2, FALSE),"MISSING")</f>
        <v>MISSING</v>
      </c>
    </row>
    <row r="249" spans="1:9" ht="12.5" x14ac:dyDescent="0.25">
      <c r="A249" s="77" t="s">
        <v>2041</v>
      </c>
      <c r="B249" s="77">
        <v>5132</v>
      </c>
      <c r="C249" s="77" t="s">
        <v>2042</v>
      </c>
      <c r="D249" s="89" t="s">
        <v>2043</v>
      </c>
      <c r="E249" s="77" t="s">
        <v>1226</v>
      </c>
      <c r="F249" s="77" t="s">
        <v>1226</v>
      </c>
      <c r="G249" s="55">
        <f t="shared" si="0"/>
        <v>5132</v>
      </c>
      <c r="I249" s="55" t="str">
        <f>IFERROR(VLOOKUP(G249,Masters!C$6:D1000,2, FALSE),"MISSING")</f>
        <v>MISSING</v>
      </c>
    </row>
    <row r="250" spans="1:9" ht="12.5" x14ac:dyDescent="0.25">
      <c r="A250" s="77" t="s">
        <v>2044</v>
      </c>
      <c r="B250" s="77">
        <v>5133</v>
      </c>
      <c r="C250" s="77" t="s">
        <v>2045</v>
      </c>
      <c r="D250" s="89" t="s">
        <v>2046</v>
      </c>
      <c r="E250" s="77" t="s">
        <v>1226</v>
      </c>
      <c r="F250" s="77" t="s">
        <v>1226</v>
      </c>
      <c r="G250" s="55">
        <f t="shared" si="0"/>
        <v>5133</v>
      </c>
      <c r="I250" s="55" t="str">
        <f>IFERROR(VLOOKUP(G250,Masters!C$6:D1000,2, FALSE),"MISSING")</f>
        <v>MISSING</v>
      </c>
    </row>
    <row r="251" spans="1:9" ht="12.5" x14ac:dyDescent="0.25">
      <c r="A251" s="77" t="s">
        <v>2047</v>
      </c>
      <c r="B251" s="77">
        <v>5134</v>
      </c>
      <c r="C251" s="77" t="s">
        <v>714</v>
      </c>
      <c r="D251" s="89" t="s">
        <v>2048</v>
      </c>
      <c r="E251" s="77" t="s">
        <v>1226</v>
      </c>
      <c r="F251" s="77" t="s">
        <v>1226</v>
      </c>
      <c r="G251" s="55">
        <f t="shared" si="0"/>
        <v>5134</v>
      </c>
      <c r="I251" s="55" t="str">
        <f>IFERROR(VLOOKUP(G251,Masters!C$6:D1000,2, FALSE),"MISSING")</f>
        <v>MISSING</v>
      </c>
    </row>
    <row r="252" spans="1:9" ht="12.5" x14ac:dyDescent="0.25">
      <c r="A252" s="77" t="s">
        <v>2049</v>
      </c>
      <c r="B252" s="77">
        <v>5135</v>
      </c>
      <c r="C252" s="77" t="s">
        <v>2050</v>
      </c>
      <c r="D252" s="89" t="s">
        <v>2051</v>
      </c>
      <c r="E252" s="77" t="s">
        <v>1226</v>
      </c>
      <c r="F252" s="77" t="s">
        <v>1226</v>
      </c>
      <c r="G252" s="55">
        <f t="shared" si="0"/>
        <v>5135</v>
      </c>
      <c r="I252" s="55" t="str">
        <f>IFERROR(VLOOKUP(G252,Masters!C$6:D1000,2, FALSE),"MISSING")</f>
        <v>MISSING</v>
      </c>
    </row>
    <row r="253" spans="1:9" ht="12.5" x14ac:dyDescent="0.25">
      <c r="A253" s="77" t="s">
        <v>2052</v>
      </c>
      <c r="B253" s="77">
        <v>5136</v>
      </c>
      <c r="C253" s="77" t="s">
        <v>2053</v>
      </c>
      <c r="D253" s="89" t="s">
        <v>2054</v>
      </c>
      <c r="E253" s="77" t="s">
        <v>1226</v>
      </c>
      <c r="F253" s="77" t="s">
        <v>1226</v>
      </c>
      <c r="G253" s="55">
        <f t="shared" si="0"/>
        <v>5136</v>
      </c>
      <c r="I253" s="55" t="str">
        <f>IFERROR(VLOOKUP(G253,Masters!C$6:D1000,2, FALSE),"MISSING")</f>
        <v>MISSING</v>
      </c>
    </row>
    <row r="254" spans="1:9" ht="12.5" x14ac:dyDescent="0.25">
      <c r="A254" s="77" t="s">
        <v>2055</v>
      </c>
      <c r="B254" s="77">
        <v>5211</v>
      </c>
      <c r="C254" s="77" t="s">
        <v>2056</v>
      </c>
      <c r="D254" s="89" t="s">
        <v>2057</v>
      </c>
      <c r="E254" s="77" t="s">
        <v>1226</v>
      </c>
      <c r="F254" s="77" t="s">
        <v>1226</v>
      </c>
      <c r="G254" s="55">
        <f t="shared" si="0"/>
        <v>5211</v>
      </c>
      <c r="I254" s="55" t="str">
        <f>IFERROR(VLOOKUP(G254,Masters!C$6:D1000,2, FALSE),"MISSING")</f>
        <v>MISSING</v>
      </c>
    </row>
    <row r="255" spans="1:9" ht="12.5" x14ac:dyDescent="0.25">
      <c r="A255" s="77" t="s">
        <v>2058</v>
      </c>
      <c r="B255" s="77">
        <v>5212</v>
      </c>
      <c r="C255" s="77" t="s">
        <v>2059</v>
      </c>
      <c r="D255" s="89" t="s">
        <v>2060</v>
      </c>
      <c r="E255" s="77" t="s">
        <v>1226</v>
      </c>
      <c r="F255" s="77" t="s">
        <v>1226</v>
      </c>
      <c r="G255" s="55">
        <f t="shared" si="0"/>
        <v>5212</v>
      </c>
      <c r="I255" s="55" t="str">
        <f>IFERROR(VLOOKUP(G255,Masters!C$6:D1000,2, FALSE),"MISSING")</f>
        <v>MISSING</v>
      </c>
    </row>
    <row r="256" spans="1:9" ht="12.5" x14ac:dyDescent="0.25">
      <c r="A256" s="77" t="s">
        <v>2061</v>
      </c>
      <c r="B256" s="77">
        <v>5221</v>
      </c>
      <c r="C256" s="77" t="s">
        <v>989</v>
      </c>
      <c r="D256" s="89" t="s">
        <v>2062</v>
      </c>
      <c r="E256" s="77" t="s">
        <v>1226</v>
      </c>
      <c r="F256" s="77" t="s">
        <v>1226</v>
      </c>
      <c r="G256" s="55">
        <f t="shared" si="0"/>
        <v>5221</v>
      </c>
      <c r="I256" s="55" t="str">
        <f>IFERROR(VLOOKUP(G256,Masters!C$6:D1000,2, FALSE),"MISSING")</f>
        <v>MISSING</v>
      </c>
    </row>
    <row r="257" spans="1:9" ht="12.5" x14ac:dyDescent="0.25">
      <c r="A257" s="77" t="s">
        <v>2063</v>
      </c>
      <c r="B257" s="77">
        <v>5222</v>
      </c>
      <c r="C257" s="77" t="s">
        <v>2064</v>
      </c>
      <c r="D257" s="89" t="s">
        <v>2065</v>
      </c>
      <c r="E257" s="77" t="s">
        <v>2066</v>
      </c>
      <c r="F257" s="77" t="s">
        <v>1226</v>
      </c>
      <c r="G257" s="55">
        <f t="shared" ref="G257:G502" si="1">INT(SUBSTITUTE(A257,"#",""))</f>
        <v>5222</v>
      </c>
      <c r="I257" s="55" t="str">
        <f>IFERROR(VLOOKUP(G257,Masters!C$6:D1000,2, FALSE),"MISSING")</f>
        <v>MISSING</v>
      </c>
    </row>
    <row r="258" spans="1:9" ht="12.5" x14ac:dyDescent="0.25">
      <c r="A258" s="77" t="s">
        <v>2067</v>
      </c>
      <c r="B258" s="77">
        <v>5223</v>
      </c>
      <c r="C258" s="77" t="s">
        <v>2068</v>
      </c>
      <c r="D258" s="89" t="s">
        <v>2069</v>
      </c>
      <c r="E258" s="77" t="s">
        <v>1226</v>
      </c>
      <c r="F258" s="77" t="s">
        <v>1226</v>
      </c>
      <c r="G258" s="55">
        <f t="shared" si="1"/>
        <v>5223</v>
      </c>
      <c r="I258" s="55" t="str">
        <f>IFERROR(VLOOKUP(G258,Masters!C$6:D1000,2, FALSE),"MISSING")</f>
        <v>MISSING</v>
      </c>
    </row>
    <row r="259" spans="1:9" ht="12.5" x14ac:dyDescent="0.25">
      <c r="A259" s="77" t="s">
        <v>2070</v>
      </c>
      <c r="B259" s="77">
        <v>5224</v>
      </c>
      <c r="C259" s="77" t="s">
        <v>2071</v>
      </c>
      <c r="D259" s="89" t="s">
        <v>2072</v>
      </c>
      <c r="E259" s="77" t="s">
        <v>1226</v>
      </c>
      <c r="F259" s="77" t="s">
        <v>1226</v>
      </c>
      <c r="G259" s="55">
        <f t="shared" si="1"/>
        <v>5224</v>
      </c>
      <c r="I259" s="55" t="str">
        <f>IFERROR(VLOOKUP(G259,Masters!C$6:D1000,2, FALSE),"MISSING")</f>
        <v>MISSING</v>
      </c>
    </row>
    <row r="260" spans="1:9" ht="12.5" x14ac:dyDescent="0.25">
      <c r="A260" s="77" t="s">
        <v>2073</v>
      </c>
      <c r="B260" s="77">
        <v>5225</v>
      </c>
      <c r="C260" s="77" t="s">
        <v>2074</v>
      </c>
      <c r="D260" s="89" t="s">
        <v>2075</v>
      </c>
      <c r="E260" s="77" t="s">
        <v>2076</v>
      </c>
      <c r="F260" s="77" t="s">
        <v>1226</v>
      </c>
      <c r="G260" s="55">
        <f t="shared" si="1"/>
        <v>5225</v>
      </c>
      <c r="I260" s="55" t="str">
        <f>IFERROR(VLOOKUP(G260,Masters!C$6:D1000,2, FALSE),"MISSING")</f>
        <v>MISSING</v>
      </c>
    </row>
    <row r="261" spans="1:9" ht="12.5" x14ac:dyDescent="0.25">
      <c r="A261" s="77" t="s">
        <v>2077</v>
      </c>
      <c r="B261" s="77">
        <v>5226</v>
      </c>
      <c r="C261" s="77" t="s">
        <v>2078</v>
      </c>
      <c r="D261" s="89" t="s">
        <v>2079</v>
      </c>
      <c r="E261" s="77" t="s">
        <v>2080</v>
      </c>
      <c r="F261" s="77" t="s">
        <v>1226</v>
      </c>
      <c r="G261" s="55">
        <f t="shared" si="1"/>
        <v>5226</v>
      </c>
      <c r="I261" s="55" t="str">
        <f>IFERROR(VLOOKUP(G261,Masters!C$6:D1000,2, FALSE),"MISSING")</f>
        <v>MISSING</v>
      </c>
    </row>
    <row r="262" spans="1:9" ht="12.5" x14ac:dyDescent="0.25">
      <c r="A262" s="77" t="s">
        <v>2081</v>
      </c>
      <c r="B262" s="77">
        <v>5227</v>
      </c>
      <c r="C262" s="77" t="s">
        <v>2082</v>
      </c>
      <c r="D262" s="89" t="s">
        <v>2083</v>
      </c>
      <c r="E262" s="77" t="s">
        <v>2084</v>
      </c>
      <c r="F262" s="77" t="s">
        <v>1226</v>
      </c>
      <c r="G262" s="55">
        <f t="shared" si="1"/>
        <v>5227</v>
      </c>
      <c r="I262" s="55" t="str">
        <f>IFERROR(VLOOKUP(G262,Masters!C$6:D1000,2, FALSE),"MISSING")</f>
        <v>MISSING</v>
      </c>
    </row>
    <row r="263" spans="1:9" ht="12.5" x14ac:dyDescent="0.25">
      <c r="A263" s="77" t="s">
        <v>2085</v>
      </c>
      <c r="B263" s="77">
        <v>5231</v>
      </c>
      <c r="C263" s="77" t="s">
        <v>2086</v>
      </c>
      <c r="D263" s="89" t="s">
        <v>2087</v>
      </c>
      <c r="E263" s="77" t="s">
        <v>1226</v>
      </c>
      <c r="F263" s="77" t="s">
        <v>1226</v>
      </c>
      <c r="G263" s="55">
        <f t="shared" si="1"/>
        <v>5231</v>
      </c>
      <c r="I263" s="55" t="str">
        <f>IFERROR(VLOOKUP(G263,Masters!C$6:D1000,2, FALSE),"MISSING")</f>
        <v>MISSING</v>
      </c>
    </row>
    <row r="264" spans="1:9" ht="12.5" x14ac:dyDescent="0.25">
      <c r="A264" s="77" t="s">
        <v>2088</v>
      </c>
      <c r="B264" s="77">
        <v>5232</v>
      </c>
      <c r="C264" s="77" t="s">
        <v>2089</v>
      </c>
      <c r="D264" s="89" t="s">
        <v>2090</v>
      </c>
      <c r="E264" s="77" t="s">
        <v>1226</v>
      </c>
      <c r="F264" s="77" t="s">
        <v>1226</v>
      </c>
      <c r="G264" s="55">
        <f t="shared" si="1"/>
        <v>5232</v>
      </c>
      <c r="I264" s="55" t="str">
        <f>IFERROR(VLOOKUP(G264,Masters!C$6:D1000,2, FALSE),"MISSING")</f>
        <v>MISSING</v>
      </c>
    </row>
    <row r="265" spans="1:9" ht="12.5" x14ac:dyDescent="0.25">
      <c r="A265" s="77" t="s">
        <v>2091</v>
      </c>
      <c r="B265" s="77">
        <v>5241</v>
      </c>
      <c r="C265" s="77" t="s">
        <v>2092</v>
      </c>
      <c r="D265" s="89" t="s">
        <v>2093</v>
      </c>
      <c r="E265" s="77" t="s">
        <v>2094</v>
      </c>
      <c r="F265" s="77" t="s">
        <v>1226</v>
      </c>
      <c r="G265" s="55">
        <f t="shared" si="1"/>
        <v>5241</v>
      </c>
      <c r="I265" s="55" t="str">
        <f>IFERROR(VLOOKUP(G265,Masters!C$6:D1000,2, FALSE),"MISSING")</f>
        <v>MISSING</v>
      </c>
    </row>
    <row r="266" spans="1:9" ht="12.5" x14ac:dyDescent="0.25">
      <c r="A266" s="77" t="s">
        <v>2095</v>
      </c>
      <c r="B266" s="77">
        <v>5242</v>
      </c>
      <c r="C266" s="77" t="s">
        <v>2096</v>
      </c>
      <c r="D266" s="89" t="s">
        <v>2097</v>
      </c>
      <c r="E266" s="77" t="s">
        <v>1226</v>
      </c>
      <c r="F266" s="77" t="s">
        <v>1226</v>
      </c>
      <c r="G266" s="55">
        <f t="shared" si="1"/>
        <v>5242</v>
      </c>
      <c r="I266" s="55" t="str">
        <f>IFERROR(VLOOKUP(G266,Masters!C$6:D1000,2, FALSE),"MISSING")</f>
        <v>MISSING</v>
      </c>
    </row>
    <row r="267" spans="1:9" ht="12.5" x14ac:dyDescent="0.25">
      <c r="A267" s="77" t="s">
        <v>2098</v>
      </c>
      <c r="B267" s="77">
        <v>5243</v>
      </c>
      <c r="C267" s="77" t="s">
        <v>2099</v>
      </c>
      <c r="D267" s="89" t="s">
        <v>2100</v>
      </c>
      <c r="E267" s="77" t="s">
        <v>2101</v>
      </c>
      <c r="F267" s="77" t="s">
        <v>1226</v>
      </c>
      <c r="G267" s="55">
        <f t="shared" si="1"/>
        <v>5243</v>
      </c>
      <c r="I267" s="55" t="str">
        <f>IFERROR(VLOOKUP(G267,Masters!C$6:D1000,2, FALSE),"MISSING")</f>
        <v>MISSING</v>
      </c>
    </row>
    <row r="268" spans="1:9" ht="12.5" x14ac:dyDescent="0.25">
      <c r="A268" s="77" t="s">
        <v>2102</v>
      </c>
      <c r="B268" s="77">
        <v>5244</v>
      </c>
      <c r="C268" s="77" t="s">
        <v>2103</v>
      </c>
      <c r="D268" s="89" t="s">
        <v>2104</v>
      </c>
      <c r="E268" s="77" t="s">
        <v>1226</v>
      </c>
      <c r="F268" s="77" t="s">
        <v>1226</v>
      </c>
      <c r="G268" s="55">
        <f t="shared" si="1"/>
        <v>5244</v>
      </c>
      <c r="I268" s="55" t="str">
        <f>IFERROR(VLOOKUP(G268,Masters!C$6:D1000,2, FALSE),"MISSING")</f>
        <v>MISSING</v>
      </c>
    </row>
    <row r="269" spans="1:9" ht="12.5" x14ac:dyDescent="0.25">
      <c r="A269" s="77" t="s">
        <v>2105</v>
      </c>
      <c r="B269" s="77">
        <v>5245</v>
      </c>
      <c r="C269" s="77" t="s">
        <v>2106</v>
      </c>
      <c r="D269" s="89" t="s">
        <v>2107</v>
      </c>
      <c r="E269" s="77" t="s">
        <v>1226</v>
      </c>
      <c r="F269" s="77" t="s">
        <v>1226</v>
      </c>
      <c r="G269" s="55">
        <f t="shared" si="1"/>
        <v>5245</v>
      </c>
      <c r="I269" s="55" t="str">
        <f>IFERROR(VLOOKUP(G269,Masters!C$6:D1000,2, FALSE),"MISSING")</f>
        <v>MISSING</v>
      </c>
    </row>
    <row r="270" spans="1:9" ht="12.5" x14ac:dyDescent="0.25">
      <c r="A270" s="77" t="s">
        <v>2108</v>
      </c>
      <c r="B270" s="77">
        <v>5251</v>
      </c>
      <c r="C270" s="77" t="s">
        <v>686</v>
      </c>
      <c r="D270" s="89" t="s">
        <v>2109</v>
      </c>
      <c r="E270" s="77" t="s">
        <v>1226</v>
      </c>
      <c r="F270" s="77" t="s">
        <v>1226</v>
      </c>
      <c r="G270" s="55">
        <f t="shared" si="1"/>
        <v>5251</v>
      </c>
      <c r="I270" s="55" t="str">
        <f>IFERROR(VLOOKUP(G270,Masters!C$6:D1000,2, FALSE),"MISSING")</f>
        <v>MISSING</v>
      </c>
    </row>
    <row r="271" spans="1:9" ht="12.5" x14ac:dyDescent="0.25">
      <c r="A271" s="77" t="s">
        <v>2110</v>
      </c>
      <c r="B271" s="77">
        <v>5252</v>
      </c>
      <c r="C271" s="77" t="s">
        <v>327</v>
      </c>
      <c r="D271" s="89" t="s">
        <v>2111</v>
      </c>
      <c r="E271" s="77" t="s">
        <v>1226</v>
      </c>
      <c r="F271" s="77" t="s">
        <v>1226</v>
      </c>
      <c r="G271" s="55">
        <f t="shared" si="1"/>
        <v>5252</v>
      </c>
      <c r="I271" s="55" t="str">
        <f>IFERROR(VLOOKUP(G271,Masters!C$6:D1000,2, FALSE),"MISSING")</f>
        <v>MISSING</v>
      </c>
    </row>
    <row r="272" spans="1:9" ht="12.5" x14ac:dyDescent="0.25">
      <c r="A272" s="77" t="s">
        <v>2112</v>
      </c>
      <c r="B272" s="77">
        <v>5253</v>
      </c>
      <c r="C272" s="77" t="s">
        <v>2113</v>
      </c>
      <c r="D272" s="89" t="s">
        <v>2114</v>
      </c>
      <c r="E272" s="77" t="s">
        <v>1226</v>
      </c>
      <c r="F272" s="77" t="s">
        <v>1226</v>
      </c>
      <c r="G272" s="55">
        <f t="shared" si="1"/>
        <v>5253</v>
      </c>
      <c r="I272" s="55" t="str">
        <f>IFERROR(VLOOKUP(G272,Masters!C$6:D1000,2, FALSE),"MISSING")</f>
        <v>MISSING</v>
      </c>
    </row>
    <row r="273" spans="1:9" ht="12.5" x14ac:dyDescent="0.25">
      <c r="A273" s="77" t="s">
        <v>2115</v>
      </c>
      <c r="B273" s="77">
        <v>5254</v>
      </c>
      <c r="C273" s="77" t="s">
        <v>2116</v>
      </c>
      <c r="D273" s="89" t="s">
        <v>2117</v>
      </c>
      <c r="E273" s="77" t="s">
        <v>2118</v>
      </c>
      <c r="F273" s="77" t="s">
        <v>1226</v>
      </c>
      <c r="G273" s="55">
        <f t="shared" si="1"/>
        <v>5254</v>
      </c>
      <c r="I273" s="55" t="str">
        <f>IFERROR(VLOOKUP(G273,Masters!C$6:D1000,2, FALSE),"MISSING")</f>
        <v>MISSING</v>
      </c>
    </row>
    <row r="274" spans="1:9" ht="12.5" x14ac:dyDescent="0.25">
      <c r="A274" s="77" t="s">
        <v>2119</v>
      </c>
      <c r="B274" s="77">
        <v>6211</v>
      </c>
      <c r="C274" s="77" t="s">
        <v>2120</v>
      </c>
      <c r="D274" s="89" t="s">
        <v>2121</v>
      </c>
      <c r="E274" s="77" t="s">
        <v>2122</v>
      </c>
      <c r="F274" s="77" t="s">
        <v>1226</v>
      </c>
      <c r="G274" s="55">
        <f t="shared" si="1"/>
        <v>6211</v>
      </c>
      <c r="I274" s="55" t="str">
        <f>IFERROR(VLOOKUP(G274,Masters!C$6:D1000,2, FALSE),"MISSING")</f>
        <v>MISSING</v>
      </c>
    </row>
    <row r="275" spans="1:9" ht="12.5" x14ac:dyDescent="0.25">
      <c r="A275" s="77" t="s">
        <v>2123</v>
      </c>
      <c r="B275" s="77">
        <v>6221</v>
      </c>
      <c r="C275" s="77" t="s">
        <v>2124</v>
      </c>
      <c r="D275" s="89" t="s">
        <v>2125</v>
      </c>
      <c r="E275" s="77" t="s">
        <v>1226</v>
      </c>
      <c r="F275" s="77" t="s">
        <v>1226</v>
      </c>
      <c r="G275" s="55">
        <f t="shared" si="1"/>
        <v>6221</v>
      </c>
      <c r="I275" s="55" t="str">
        <f>IFERROR(VLOOKUP(G275,Masters!C$6:D1000,2, FALSE),"MISSING")</f>
        <v>MISSING</v>
      </c>
    </row>
    <row r="276" spans="1:9" ht="12.5" x14ac:dyDescent="0.25">
      <c r="A276" s="77" t="s">
        <v>2126</v>
      </c>
      <c r="B276" s="77">
        <v>6222</v>
      </c>
      <c r="C276" s="77" t="s">
        <v>2127</v>
      </c>
      <c r="D276" s="89" t="s">
        <v>2128</v>
      </c>
      <c r="E276" s="77" t="s">
        <v>1226</v>
      </c>
      <c r="F276" s="77" t="s">
        <v>1226</v>
      </c>
      <c r="G276" s="55">
        <f t="shared" si="1"/>
        <v>6222</v>
      </c>
      <c r="I276" s="55" t="str">
        <f>IFERROR(VLOOKUP(G276,Masters!C$6:D1000,2, FALSE),"MISSING")</f>
        <v>MISSING</v>
      </c>
    </row>
    <row r="277" spans="1:9" ht="12.5" x14ac:dyDescent="0.25">
      <c r="A277" s="77" t="s">
        <v>2129</v>
      </c>
      <c r="B277" s="77">
        <v>6231</v>
      </c>
      <c r="C277" s="77" t="s">
        <v>2130</v>
      </c>
      <c r="D277" s="89" t="s">
        <v>2131</v>
      </c>
      <c r="E277" s="77" t="s">
        <v>2132</v>
      </c>
      <c r="F277" s="77" t="s">
        <v>1226</v>
      </c>
      <c r="G277" s="55">
        <f t="shared" si="1"/>
        <v>6231</v>
      </c>
      <c r="I277" s="55" t="str">
        <f>IFERROR(VLOOKUP(G277,Masters!C$6:D1000,2, FALSE),"MISSING")</f>
        <v>MISSING</v>
      </c>
    </row>
    <row r="278" spans="1:9" ht="12.5" x14ac:dyDescent="0.25">
      <c r="A278" s="77" t="s">
        <v>2133</v>
      </c>
      <c r="B278" s="77">
        <v>6232</v>
      </c>
      <c r="C278" s="77" t="s">
        <v>2134</v>
      </c>
      <c r="D278" s="89" t="s">
        <v>2135</v>
      </c>
      <c r="E278" s="77" t="s">
        <v>2136</v>
      </c>
      <c r="F278" s="77" t="s">
        <v>1226</v>
      </c>
      <c r="G278" s="55">
        <f t="shared" si="1"/>
        <v>6232</v>
      </c>
      <c r="I278" s="55" t="str">
        <f>IFERROR(VLOOKUP(G278,Masters!C$6:D1000,2, FALSE),"MISSING")</f>
        <v>MISSING</v>
      </c>
    </row>
    <row r="279" spans="1:9" ht="12.5" x14ac:dyDescent="0.25">
      <c r="A279" s="77" t="s">
        <v>2137</v>
      </c>
      <c r="B279" s="77">
        <v>6235</v>
      </c>
      <c r="C279" s="77" t="s">
        <v>2138</v>
      </c>
      <c r="D279" s="89" t="s">
        <v>2139</v>
      </c>
      <c r="E279" s="77" t="s">
        <v>1226</v>
      </c>
      <c r="F279" s="77" t="s">
        <v>1226</v>
      </c>
      <c r="G279" s="55">
        <f t="shared" si="1"/>
        <v>6235</v>
      </c>
      <c r="I279" s="55" t="str">
        <f>IFERROR(VLOOKUP(G279,Masters!C$6:D1000,2, FALSE),"MISSING")</f>
        <v>MISSING</v>
      </c>
    </row>
    <row r="280" spans="1:9" ht="12.5" x14ac:dyDescent="0.25">
      <c r="A280" s="77" t="s">
        <v>2140</v>
      </c>
      <c r="B280" s="77">
        <v>6311</v>
      </c>
      <c r="C280" s="77" t="s">
        <v>2141</v>
      </c>
      <c r="D280" s="89" t="s">
        <v>2142</v>
      </c>
      <c r="E280" s="77" t="s">
        <v>1226</v>
      </c>
      <c r="F280" s="77" t="s">
        <v>1226</v>
      </c>
      <c r="G280" s="55">
        <f t="shared" si="1"/>
        <v>6311</v>
      </c>
      <c r="I280" s="55" t="str">
        <f>IFERROR(VLOOKUP(G280,Masters!C$6:D1000,2, FALSE),"MISSING")</f>
        <v>MISSING</v>
      </c>
    </row>
    <row r="281" spans="1:9" ht="12.5" x14ac:dyDescent="0.25">
      <c r="A281" s="77" t="s">
        <v>2143</v>
      </c>
      <c r="B281" s="77">
        <v>6312</v>
      </c>
      <c r="C281" s="77" t="s">
        <v>2144</v>
      </c>
      <c r="D281" s="89" t="s">
        <v>2145</v>
      </c>
      <c r="E281" s="77" t="s">
        <v>1226</v>
      </c>
      <c r="F281" s="77" t="s">
        <v>1226</v>
      </c>
      <c r="G281" s="55">
        <f t="shared" si="1"/>
        <v>6312</v>
      </c>
      <c r="I281" s="55" t="str">
        <f>IFERROR(VLOOKUP(G281,Masters!C$6:D1000,2, FALSE),"MISSING")</f>
        <v>MISSING</v>
      </c>
    </row>
    <row r="282" spans="1:9" ht="12.5" x14ac:dyDescent="0.25">
      <c r="A282" s="77" t="s">
        <v>2146</v>
      </c>
      <c r="B282" s="77">
        <v>6313</v>
      </c>
      <c r="C282" s="77" t="s">
        <v>2147</v>
      </c>
      <c r="D282" s="89" t="s">
        <v>2148</v>
      </c>
      <c r="E282" s="77" t="s">
        <v>1226</v>
      </c>
      <c r="F282" s="77" t="s">
        <v>1226</v>
      </c>
      <c r="G282" s="55">
        <f t="shared" si="1"/>
        <v>6313</v>
      </c>
      <c r="I282" s="55" t="str">
        <f>IFERROR(VLOOKUP(G282,Masters!C$6:D1000,2, FALSE),"MISSING")</f>
        <v>MISSING</v>
      </c>
    </row>
    <row r="283" spans="1:9" ht="12.5" x14ac:dyDescent="0.25">
      <c r="A283" s="77" t="s">
        <v>2149</v>
      </c>
      <c r="B283" s="77">
        <v>6314</v>
      </c>
      <c r="C283" s="77" t="s">
        <v>2150</v>
      </c>
      <c r="D283" s="89" t="s">
        <v>2151</v>
      </c>
      <c r="E283" s="77" t="s">
        <v>1226</v>
      </c>
      <c r="F283" s="77" t="s">
        <v>1226</v>
      </c>
      <c r="G283" s="55">
        <f t="shared" si="1"/>
        <v>6314</v>
      </c>
      <c r="I283" s="55" t="str">
        <f>IFERROR(VLOOKUP(G283,Masters!C$6:D1000,2, FALSE),"MISSING")</f>
        <v>MISSING</v>
      </c>
    </row>
    <row r="284" spans="1:9" ht="12.5" x14ac:dyDescent="0.25">
      <c r="A284" s="77" t="s">
        <v>2152</v>
      </c>
      <c r="B284" s="77">
        <v>6315</v>
      </c>
      <c r="C284" s="77" t="s">
        <v>2153</v>
      </c>
      <c r="D284" s="89" t="s">
        <v>2154</v>
      </c>
      <c r="E284" s="77" t="s">
        <v>1226</v>
      </c>
      <c r="F284" s="77" t="s">
        <v>1226</v>
      </c>
      <c r="G284" s="55">
        <f t="shared" si="1"/>
        <v>6315</v>
      </c>
      <c r="I284" s="55" t="str">
        <f>IFERROR(VLOOKUP(G284,Masters!C$6:D1000,2, FALSE),"MISSING")</f>
        <v>MISSING</v>
      </c>
    </row>
    <row r="285" spans="1:9" ht="12.5" x14ac:dyDescent="0.25">
      <c r="A285" s="77" t="s">
        <v>2155</v>
      </c>
      <c r="B285" s="77">
        <v>6316</v>
      </c>
      <c r="C285" s="77" t="s">
        <v>2156</v>
      </c>
      <c r="D285" s="89" t="s">
        <v>2157</v>
      </c>
      <c r="E285" s="77" t="s">
        <v>1226</v>
      </c>
      <c r="F285" s="77" t="s">
        <v>1226</v>
      </c>
      <c r="G285" s="55">
        <f t="shared" si="1"/>
        <v>6316</v>
      </c>
      <c r="I285" s="55" t="str">
        <f>IFERROR(VLOOKUP(G285,Masters!C$6:D1000,2, FALSE),"MISSING")</f>
        <v>MISSING</v>
      </c>
    </row>
    <row r="286" spans="1:9" ht="12.5" x14ac:dyDescent="0.25">
      <c r="A286" s="77" t="s">
        <v>2158</v>
      </c>
      <c r="B286" s="77">
        <v>6321</v>
      </c>
      <c r="C286" s="77" t="s">
        <v>2159</v>
      </c>
      <c r="D286" s="89" t="s">
        <v>2160</v>
      </c>
      <c r="E286" s="77" t="s">
        <v>2161</v>
      </c>
      <c r="F286" s="77" t="s">
        <v>1226</v>
      </c>
      <c r="G286" s="55">
        <f t="shared" si="1"/>
        <v>6321</v>
      </c>
      <c r="I286" s="55" t="str">
        <f>IFERROR(VLOOKUP(G286,Masters!C$6:D1000,2, FALSE),"MISSING")</f>
        <v>MISSING</v>
      </c>
    </row>
    <row r="287" spans="1:9" ht="12.5" x14ac:dyDescent="0.25">
      <c r="A287" s="77" t="s">
        <v>2162</v>
      </c>
      <c r="B287" s="77">
        <v>6322</v>
      </c>
      <c r="C287" s="77" t="s">
        <v>791</v>
      </c>
      <c r="D287" s="89" t="s">
        <v>2163</v>
      </c>
      <c r="E287" s="77" t="s">
        <v>2164</v>
      </c>
      <c r="F287" s="77" t="s">
        <v>1226</v>
      </c>
      <c r="G287" s="55">
        <f t="shared" si="1"/>
        <v>6322</v>
      </c>
      <c r="I287" s="55" t="str">
        <f>IFERROR(VLOOKUP(G287,Masters!C$6:D1000,2, FALSE),"MISSING")</f>
        <v>MISSING</v>
      </c>
    </row>
    <row r="288" spans="1:9" ht="12.5" x14ac:dyDescent="0.25">
      <c r="A288" s="77" t="s">
        <v>2165</v>
      </c>
      <c r="B288" s="77">
        <v>6331</v>
      </c>
      <c r="C288" s="77" t="s">
        <v>2166</v>
      </c>
      <c r="D288" s="89" t="s">
        <v>2167</v>
      </c>
      <c r="E288" s="77" t="s">
        <v>2168</v>
      </c>
      <c r="F288" s="77" t="s">
        <v>1226</v>
      </c>
      <c r="G288" s="55">
        <f t="shared" si="1"/>
        <v>6331</v>
      </c>
      <c r="I288" s="55" t="str">
        <f>IFERROR(VLOOKUP(G288,Masters!C$6:D1000,2, FALSE),"MISSING")</f>
        <v>MISSING</v>
      </c>
    </row>
    <row r="289" spans="1:9" ht="12.5" x14ac:dyDescent="0.25">
      <c r="A289" s="77" t="s">
        <v>2169</v>
      </c>
      <c r="B289" s="77">
        <v>6332</v>
      </c>
      <c r="C289" s="77" t="s">
        <v>789</v>
      </c>
      <c r="D289" s="89" t="s">
        <v>2170</v>
      </c>
      <c r="E289" s="77" t="s">
        <v>2171</v>
      </c>
      <c r="F289" s="77" t="s">
        <v>1226</v>
      </c>
      <c r="G289" s="55">
        <f t="shared" si="1"/>
        <v>6332</v>
      </c>
      <c r="I289" s="55" t="str">
        <f>IFERROR(VLOOKUP(G289,Masters!C$6:D1000,2, FALSE),"MISSING")</f>
        <v>MISSING</v>
      </c>
    </row>
    <row r="290" spans="1:9" ht="12.5" x14ac:dyDescent="0.25">
      <c r="A290" s="77" t="s">
        <v>2172</v>
      </c>
      <c r="B290" s="77">
        <v>6341</v>
      </c>
      <c r="C290" s="77" t="s">
        <v>2173</v>
      </c>
      <c r="D290" s="89" t="s">
        <v>2174</v>
      </c>
      <c r="E290" s="77" t="s">
        <v>2175</v>
      </c>
      <c r="F290" s="77" t="s">
        <v>1226</v>
      </c>
      <c r="G290" s="55">
        <f t="shared" si="1"/>
        <v>6341</v>
      </c>
      <c r="I290" s="55" t="str">
        <f>IFERROR(VLOOKUP(G290,Masters!C$6:D1000,2, FALSE),"MISSING")</f>
        <v>MISSING</v>
      </c>
    </row>
    <row r="291" spans="1:9" ht="12.5" x14ac:dyDescent="0.25">
      <c r="A291" s="77" t="s">
        <v>2176</v>
      </c>
      <c r="B291" s="77">
        <v>6342</v>
      </c>
      <c r="C291" s="77" t="s">
        <v>2177</v>
      </c>
      <c r="D291" s="89" t="s">
        <v>2178</v>
      </c>
      <c r="E291" s="77" t="s">
        <v>1226</v>
      </c>
      <c r="F291" s="77" t="s">
        <v>1226</v>
      </c>
      <c r="G291" s="55">
        <f t="shared" si="1"/>
        <v>6342</v>
      </c>
      <c r="I291" s="55" t="str">
        <f>IFERROR(VLOOKUP(G291,Masters!C$6:D1000,2, FALSE),"MISSING")</f>
        <v>MISSING</v>
      </c>
    </row>
    <row r="292" spans="1:9" ht="12.5" x14ac:dyDescent="0.25">
      <c r="A292" s="77" t="s">
        <v>2179</v>
      </c>
      <c r="B292" s="77">
        <v>6343</v>
      </c>
      <c r="C292" s="77" t="s">
        <v>2180</v>
      </c>
      <c r="D292" s="89" t="s">
        <v>2181</v>
      </c>
      <c r="E292" s="77" t="s">
        <v>1226</v>
      </c>
      <c r="F292" s="77" t="s">
        <v>1226</v>
      </c>
      <c r="G292" s="55">
        <f t="shared" si="1"/>
        <v>6343</v>
      </c>
      <c r="I292" s="55" t="str">
        <f>IFERROR(VLOOKUP(G292,Masters!C$6:D1000,2, FALSE),"MISSING")</f>
        <v>MISSING</v>
      </c>
    </row>
    <row r="293" spans="1:9" ht="12.5" x14ac:dyDescent="0.25">
      <c r="A293" s="77" t="s">
        <v>2182</v>
      </c>
      <c r="B293" s="77">
        <v>6344</v>
      </c>
      <c r="C293" s="77" t="s">
        <v>2183</v>
      </c>
      <c r="D293" s="89" t="s">
        <v>2184</v>
      </c>
      <c r="E293" s="77" t="s">
        <v>1226</v>
      </c>
      <c r="F293" s="77" t="s">
        <v>1226</v>
      </c>
      <c r="G293" s="55">
        <f t="shared" si="1"/>
        <v>6344</v>
      </c>
      <c r="I293" s="55" t="str">
        <f>IFERROR(VLOOKUP(G293,Masters!C$6:D1000,2, FALSE),"MISSING")</f>
        <v>MISSING</v>
      </c>
    </row>
    <row r="294" spans="1:9" ht="12.5" x14ac:dyDescent="0.25">
      <c r="A294" s="77" t="s">
        <v>2185</v>
      </c>
      <c r="B294" s="77">
        <v>6345</v>
      </c>
      <c r="C294" s="77" t="s">
        <v>1043</v>
      </c>
      <c r="D294" s="89" t="s">
        <v>2186</v>
      </c>
      <c r="E294" s="77" t="s">
        <v>1226</v>
      </c>
      <c r="F294" s="77" t="s">
        <v>1226</v>
      </c>
      <c r="G294" s="55">
        <f t="shared" si="1"/>
        <v>6345</v>
      </c>
      <c r="I294" s="55" t="str">
        <f>IFERROR(VLOOKUP(G294,Masters!C$6:D1000,2, FALSE),"MISSING")</f>
        <v>MISSING</v>
      </c>
    </row>
    <row r="295" spans="1:9" ht="12.5" x14ac:dyDescent="0.25">
      <c r="A295" s="77" t="s">
        <v>2187</v>
      </c>
      <c r="B295" s="77">
        <v>6346</v>
      </c>
      <c r="C295" s="77" t="s">
        <v>2188</v>
      </c>
      <c r="D295" s="89" t="s">
        <v>2189</v>
      </c>
      <c r="E295" s="77" t="s">
        <v>1226</v>
      </c>
      <c r="F295" s="77" t="s">
        <v>1226</v>
      </c>
      <c r="G295" s="55">
        <f t="shared" si="1"/>
        <v>6346</v>
      </c>
      <c r="I295" s="55" t="str">
        <f>IFERROR(VLOOKUP(G295,Masters!C$6:D1000,2, FALSE),"MISSING")</f>
        <v>MISSING</v>
      </c>
    </row>
    <row r="296" spans="1:9" ht="12.5" x14ac:dyDescent="0.25">
      <c r="A296" s="77" t="s">
        <v>2190</v>
      </c>
      <c r="B296" s="77">
        <v>6411</v>
      </c>
      <c r="C296" s="77" t="s">
        <v>2191</v>
      </c>
      <c r="D296" s="89" t="s">
        <v>2192</v>
      </c>
      <c r="E296" s="77" t="s">
        <v>2193</v>
      </c>
      <c r="F296" s="77" t="s">
        <v>1226</v>
      </c>
      <c r="G296" s="55">
        <f t="shared" si="1"/>
        <v>6411</v>
      </c>
      <c r="I296" s="55" t="str">
        <f>IFERROR(VLOOKUP(G296,Masters!C$6:D1000,2, FALSE),"MISSING")</f>
        <v>MISSING</v>
      </c>
    </row>
    <row r="297" spans="1:9" ht="12.5" x14ac:dyDescent="0.25">
      <c r="A297" s="77" t="s">
        <v>2194</v>
      </c>
      <c r="B297" s="77">
        <v>6421</v>
      </c>
      <c r="C297" s="77" t="s">
        <v>2195</v>
      </c>
      <c r="D297" s="89" t="s">
        <v>2196</v>
      </c>
      <c r="E297" s="77" t="s">
        <v>2197</v>
      </c>
      <c r="F297" s="77" t="s">
        <v>1226</v>
      </c>
      <c r="G297" s="55">
        <f t="shared" si="1"/>
        <v>6421</v>
      </c>
      <c r="I297" s="55" t="str">
        <f>IFERROR(VLOOKUP(G297,Masters!C$6:D1000,2, FALSE),"MISSING")</f>
        <v>MISSING</v>
      </c>
    </row>
    <row r="298" spans="1:9" ht="12.5" x14ac:dyDescent="0.25">
      <c r="A298" s="77" t="s">
        <v>2198</v>
      </c>
      <c r="B298" s="77">
        <v>6511</v>
      </c>
      <c r="C298" s="77" t="s">
        <v>2199</v>
      </c>
      <c r="D298" s="89" t="s">
        <v>2200</v>
      </c>
      <c r="E298" s="77" t="s">
        <v>1226</v>
      </c>
      <c r="F298" s="77" t="s">
        <v>1226</v>
      </c>
      <c r="G298" s="55">
        <f t="shared" si="1"/>
        <v>6511</v>
      </c>
      <c r="I298" s="55" t="str">
        <f>IFERROR(VLOOKUP(G298,Masters!C$6:D1000,2, FALSE),"MISSING")</f>
        <v>MISSING</v>
      </c>
    </row>
    <row r="299" spans="1:9" ht="12.5" x14ac:dyDescent="0.25">
      <c r="A299" s="77" t="s">
        <v>2201</v>
      </c>
      <c r="B299" s="77">
        <v>6512</v>
      </c>
      <c r="C299" s="77" t="s">
        <v>370</v>
      </c>
      <c r="D299" s="89" t="s">
        <v>2202</v>
      </c>
      <c r="E299" s="77" t="s">
        <v>1226</v>
      </c>
      <c r="F299" s="77" t="s">
        <v>1226</v>
      </c>
      <c r="G299" s="55">
        <f t="shared" si="1"/>
        <v>6512</v>
      </c>
      <c r="I299" s="55" t="str">
        <f>IFERROR(VLOOKUP(G299,Masters!C$6:D1000,2, FALSE),"MISSING")</f>
        <v>MISSING</v>
      </c>
    </row>
    <row r="300" spans="1:9" ht="12.5" x14ac:dyDescent="0.25">
      <c r="A300" s="77" t="s">
        <v>2203</v>
      </c>
      <c r="B300" s="77">
        <v>6513</v>
      </c>
      <c r="C300" s="77" t="s">
        <v>2204</v>
      </c>
      <c r="D300" s="89" t="s">
        <v>2205</v>
      </c>
      <c r="E300" s="77" t="s">
        <v>2206</v>
      </c>
      <c r="F300" s="77" t="s">
        <v>1226</v>
      </c>
      <c r="G300" s="55">
        <f t="shared" si="1"/>
        <v>6513</v>
      </c>
      <c r="I300" s="55" t="str">
        <f>IFERROR(VLOOKUP(G300,Masters!C$6:D1000,2, FALSE),"MISSING")</f>
        <v>MISSING</v>
      </c>
    </row>
    <row r="301" spans="1:9" ht="12.5" x14ac:dyDescent="0.25">
      <c r="A301" s="77" t="s">
        <v>2207</v>
      </c>
      <c r="B301" s="77">
        <v>6521</v>
      </c>
      <c r="C301" s="77" t="s">
        <v>2208</v>
      </c>
      <c r="D301" s="89" t="s">
        <v>2209</v>
      </c>
      <c r="E301" s="77" t="s">
        <v>1226</v>
      </c>
      <c r="F301" s="77" t="s">
        <v>1226</v>
      </c>
      <c r="G301" s="55">
        <f t="shared" si="1"/>
        <v>6521</v>
      </c>
      <c r="I301" s="55" t="str">
        <f>IFERROR(VLOOKUP(G301,Masters!C$6:D1000,2, FALSE),"MISSING")</f>
        <v>MISSING</v>
      </c>
    </row>
    <row r="302" spans="1:9" ht="12.5" x14ac:dyDescent="0.25">
      <c r="A302" s="77" t="s">
        <v>2210</v>
      </c>
      <c r="B302" s="77">
        <v>6522</v>
      </c>
      <c r="C302" s="77" t="s">
        <v>2211</v>
      </c>
      <c r="D302" s="89" t="s">
        <v>2212</v>
      </c>
      <c r="E302" s="77" t="s">
        <v>1226</v>
      </c>
      <c r="F302" s="77" t="s">
        <v>1226</v>
      </c>
      <c r="G302" s="55">
        <f t="shared" si="1"/>
        <v>6522</v>
      </c>
      <c r="I302" s="55" t="str">
        <f>IFERROR(VLOOKUP(G302,Masters!C$6:D1000,2, FALSE),"MISSING")</f>
        <v>MISSING</v>
      </c>
    </row>
    <row r="303" spans="1:9" ht="12.5" x14ac:dyDescent="0.25">
      <c r="A303" s="77" t="s">
        <v>2213</v>
      </c>
      <c r="B303" s="77">
        <v>6523</v>
      </c>
      <c r="C303" s="77" t="s">
        <v>2214</v>
      </c>
      <c r="D303" s="89" t="s">
        <v>2215</v>
      </c>
      <c r="E303" s="77" t="s">
        <v>1226</v>
      </c>
      <c r="F303" s="77" t="s">
        <v>1226</v>
      </c>
      <c r="G303" s="55">
        <f t="shared" si="1"/>
        <v>6523</v>
      </c>
      <c r="I303" s="55" t="str">
        <f>IFERROR(VLOOKUP(G303,Masters!C$6:D1000,2, FALSE),"MISSING")</f>
        <v>MISSING</v>
      </c>
    </row>
    <row r="304" spans="1:9" ht="12.5" x14ac:dyDescent="0.25">
      <c r="A304" s="77" t="s">
        <v>2216</v>
      </c>
      <c r="B304" s="77">
        <v>6524</v>
      </c>
      <c r="C304" s="77" t="s">
        <v>2217</v>
      </c>
      <c r="D304" s="89" t="s">
        <v>2218</v>
      </c>
      <c r="E304" s="77" t="s">
        <v>1226</v>
      </c>
      <c r="F304" s="77" t="s">
        <v>1226</v>
      </c>
      <c r="G304" s="55">
        <f t="shared" si="1"/>
        <v>6524</v>
      </c>
      <c r="I304" s="55" t="str">
        <f>IFERROR(VLOOKUP(G304,Masters!C$6:D1000,2, FALSE),"MISSING")</f>
        <v>MISSING</v>
      </c>
    </row>
    <row r="305" spans="1:9" ht="12.5" x14ac:dyDescent="0.25">
      <c r="A305" s="77" t="s">
        <v>2219</v>
      </c>
      <c r="B305" s="77">
        <v>6525</v>
      </c>
      <c r="C305" s="77" t="s">
        <v>2220</v>
      </c>
      <c r="D305" s="89" t="s">
        <v>2221</v>
      </c>
      <c r="E305" s="77" t="s">
        <v>1226</v>
      </c>
      <c r="F305" s="77" t="s">
        <v>1226</v>
      </c>
      <c r="G305" s="55">
        <f t="shared" si="1"/>
        <v>6525</v>
      </c>
      <c r="I305" s="55" t="str">
        <f>IFERROR(VLOOKUP(G305,Masters!C$6:D1000,2, FALSE),"MISSING")</f>
        <v>MISSING</v>
      </c>
    </row>
    <row r="306" spans="1:9" ht="12.5" x14ac:dyDescent="0.25">
      <c r="A306" s="77" t="s">
        <v>2222</v>
      </c>
      <c r="B306" s="77">
        <v>6531</v>
      </c>
      <c r="C306" s="77" t="s">
        <v>2223</v>
      </c>
      <c r="D306" s="89" t="s">
        <v>2224</v>
      </c>
      <c r="E306" s="77" t="s">
        <v>1226</v>
      </c>
      <c r="F306" s="77" t="s">
        <v>1226</v>
      </c>
      <c r="G306" s="55">
        <f t="shared" si="1"/>
        <v>6531</v>
      </c>
      <c r="I306" s="55" t="str">
        <f>IFERROR(VLOOKUP(G306,Masters!C$6:D1000,2, FALSE),"MISSING")</f>
        <v>MISSING</v>
      </c>
    </row>
    <row r="307" spans="1:9" ht="12.5" x14ac:dyDescent="0.25">
      <c r="A307" s="77" t="s">
        <v>2225</v>
      </c>
      <c r="B307" s="77">
        <v>6532</v>
      </c>
      <c r="C307" s="77" t="s">
        <v>2226</v>
      </c>
      <c r="D307" s="89" t="s">
        <v>2227</v>
      </c>
      <c r="E307" s="77" t="s">
        <v>1226</v>
      </c>
      <c r="F307" s="77" t="s">
        <v>1226</v>
      </c>
      <c r="G307" s="55">
        <f t="shared" si="1"/>
        <v>6532</v>
      </c>
      <c r="I307" s="55" t="str">
        <f>IFERROR(VLOOKUP(G307,Masters!C$6:D1000,2, FALSE),"MISSING")</f>
        <v>MISSING</v>
      </c>
    </row>
    <row r="308" spans="1:9" ht="12.5" x14ac:dyDescent="0.25">
      <c r="A308" s="77" t="s">
        <v>2228</v>
      </c>
      <c r="B308" s="77">
        <v>6533</v>
      </c>
      <c r="C308" s="77" t="s">
        <v>2229</v>
      </c>
      <c r="D308" s="89" t="s">
        <v>2230</v>
      </c>
      <c r="E308" s="77" t="s">
        <v>1226</v>
      </c>
      <c r="F308" s="77" t="s">
        <v>1226</v>
      </c>
      <c r="G308" s="55">
        <f t="shared" si="1"/>
        <v>6533</v>
      </c>
      <c r="I308" s="55" t="str">
        <f>IFERROR(VLOOKUP(G308,Masters!C$6:D1000,2, FALSE),"MISSING")</f>
        <v>MISSING</v>
      </c>
    </row>
    <row r="309" spans="1:9" ht="12.5" x14ac:dyDescent="0.25">
      <c r="A309" s="77" t="s">
        <v>2231</v>
      </c>
      <c r="B309" s="77">
        <v>6541</v>
      </c>
      <c r="C309" s="77" t="s">
        <v>2232</v>
      </c>
      <c r="D309" s="89" t="s">
        <v>2233</v>
      </c>
      <c r="E309" s="77" t="s">
        <v>2234</v>
      </c>
      <c r="F309" s="77" t="s">
        <v>1226</v>
      </c>
      <c r="G309" s="55">
        <f t="shared" si="1"/>
        <v>6541</v>
      </c>
      <c r="I309" s="55" t="str">
        <f>IFERROR(VLOOKUP(G309,Masters!C$6:D1000,2, FALSE),"MISSING")</f>
        <v>MISSING</v>
      </c>
    </row>
    <row r="310" spans="1:9" ht="12.5" x14ac:dyDescent="0.25">
      <c r="A310" s="77" t="s">
        <v>2235</v>
      </c>
      <c r="B310" s="77">
        <v>6551</v>
      </c>
      <c r="C310" s="77" t="s">
        <v>2236</v>
      </c>
      <c r="D310" s="89" t="s">
        <v>2237</v>
      </c>
      <c r="E310" s="77" t="s">
        <v>1226</v>
      </c>
      <c r="F310" s="77" t="s">
        <v>1226</v>
      </c>
      <c r="G310" s="55">
        <f t="shared" si="1"/>
        <v>6551</v>
      </c>
      <c r="I310" s="55" t="str">
        <f>IFERROR(VLOOKUP(G310,Masters!C$6:D1000,2, FALSE),"MISSING")</f>
        <v>MISSING</v>
      </c>
    </row>
    <row r="311" spans="1:9" ht="12.5" x14ac:dyDescent="0.25">
      <c r="A311" s="77" t="s">
        <v>2238</v>
      </c>
      <c r="B311" s="77">
        <v>6552</v>
      </c>
      <c r="C311" s="77" t="s">
        <v>2239</v>
      </c>
      <c r="D311" s="89" t="s">
        <v>2240</v>
      </c>
      <c r="E311" s="77" t="s">
        <v>1226</v>
      </c>
      <c r="F311" s="77" t="s">
        <v>1226</v>
      </c>
      <c r="G311" s="55">
        <f t="shared" si="1"/>
        <v>6552</v>
      </c>
      <c r="I311" s="55" t="str">
        <f>IFERROR(VLOOKUP(G311,Masters!C$6:D1000,2, FALSE),"MISSING")</f>
        <v>MISSING</v>
      </c>
    </row>
    <row r="312" spans="1:9" ht="12.5" x14ac:dyDescent="0.25">
      <c r="A312" s="77" t="s">
        <v>2241</v>
      </c>
      <c r="B312" s="77">
        <v>6561</v>
      </c>
      <c r="C312" s="77" t="s">
        <v>2242</v>
      </c>
      <c r="D312" s="89" t="s">
        <v>2243</v>
      </c>
      <c r="E312" s="77" t="s">
        <v>1226</v>
      </c>
      <c r="F312" s="77" t="s">
        <v>1226</v>
      </c>
      <c r="G312" s="55">
        <f t="shared" si="1"/>
        <v>6561</v>
      </c>
      <c r="I312" s="55" t="str">
        <f>IFERROR(VLOOKUP(G312,Masters!C$6:D1000,2, FALSE),"MISSING")</f>
        <v>MISSING</v>
      </c>
    </row>
    <row r="313" spans="1:9" ht="12.5" x14ac:dyDescent="0.25">
      <c r="A313" s="77" t="s">
        <v>2244</v>
      </c>
      <c r="B313" s="77">
        <v>6562</v>
      </c>
      <c r="C313" s="77" t="s">
        <v>2245</v>
      </c>
      <c r="D313" s="89" t="s">
        <v>2246</v>
      </c>
      <c r="E313" s="77" t="s">
        <v>2247</v>
      </c>
      <c r="F313" s="77" t="s">
        <v>1226</v>
      </c>
      <c r="G313" s="55">
        <f t="shared" si="1"/>
        <v>6562</v>
      </c>
      <c r="I313" s="55" t="str">
        <f>IFERROR(VLOOKUP(G313,Masters!C$6:D1000,2, FALSE),"MISSING")</f>
        <v>MISSING</v>
      </c>
    </row>
    <row r="314" spans="1:9" ht="12.5" x14ac:dyDescent="0.25">
      <c r="A314" s="77" t="s">
        <v>2248</v>
      </c>
      <c r="B314" s="77">
        <v>6563</v>
      </c>
      <c r="C314" s="77" t="s">
        <v>2249</v>
      </c>
      <c r="D314" s="89" t="s">
        <v>2250</v>
      </c>
      <c r="E314" s="77" t="s">
        <v>1226</v>
      </c>
      <c r="F314" s="77" t="s">
        <v>1226</v>
      </c>
      <c r="G314" s="55">
        <f t="shared" si="1"/>
        <v>6563</v>
      </c>
      <c r="I314" s="55" t="str">
        <f>IFERROR(VLOOKUP(G314,Masters!C$6:D1000,2, FALSE),"MISSING")</f>
        <v>MISSING</v>
      </c>
    </row>
    <row r="315" spans="1:9" ht="12.5" x14ac:dyDescent="0.25">
      <c r="A315" s="77" t="s">
        <v>2251</v>
      </c>
      <c r="B315" s="77">
        <v>6564</v>
      </c>
      <c r="C315" s="77" t="s">
        <v>2252</v>
      </c>
      <c r="D315" s="89" t="s">
        <v>2253</v>
      </c>
      <c r="E315" s="77" t="s">
        <v>1226</v>
      </c>
      <c r="F315" s="77" t="s">
        <v>1226</v>
      </c>
      <c r="G315" s="55">
        <f t="shared" si="1"/>
        <v>6564</v>
      </c>
      <c r="I315" s="55" t="str">
        <f>IFERROR(VLOOKUP(G315,Masters!C$6:D1000,2, FALSE),"MISSING")</f>
        <v>MISSING</v>
      </c>
    </row>
    <row r="316" spans="1:9" ht="12.5" x14ac:dyDescent="0.25">
      <c r="A316" s="77" t="s">
        <v>2254</v>
      </c>
      <c r="B316" s="77">
        <v>6611</v>
      </c>
      <c r="C316" s="77" t="s">
        <v>567</v>
      </c>
      <c r="D316" s="89" t="s">
        <v>2255</v>
      </c>
      <c r="E316" s="77" t="s">
        <v>1226</v>
      </c>
      <c r="F316" s="77" t="s">
        <v>1226</v>
      </c>
      <c r="G316" s="55">
        <f t="shared" si="1"/>
        <v>6611</v>
      </c>
      <c r="I316" s="55" t="str">
        <f>IFERROR(VLOOKUP(G316,Masters!C$6:D1000,2, FALSE),"MISSING")</f>
        <v>MISSING</v>
      </c>
    </row>
    <row r="317" spans="1:9" ht="12.5" x14ac:dyDescent="0.25">
      <c r="A317" s="77" t="s">
        <v>2256</v>
      </c>
      <c r="B317" s="77">
        <v>6621</v>
      </c>
      <c r="C317" s="77" t="s">
        <v>2257</v>
      </c>
      <c r="D317" s="89" t="s">
        <v>2258</v>
      </c>
      <c r="E317" s="77" t="s">
        <v>1226</v>
      </c>
      <c r="F317" s="77" t="s">
        <v>1226</v>
      </c>
      <c r="G317" s="55">
        <f t="shared" si="1"/>
        <v>6621</v>
      </c>
      <c r="I317" s="55" t="str">
        <f>IFERROR(VLOOKUP(G317,Masters!C$6:D1000,2, FALSE),"MISSING")</f>
        <v>MISSING</v>
      </c>
    </row>
    <row r="318" spans="1:9" ht="12.5" x14ac:dyDescent="0.25">
      <c r="A318" s="77" t="s">
        <v>2259</v>
      </c>
      <c r="B318" s="77">
        <v>6622</v>
      </c>
      <c r="C318" s="77" t="s">
        <v>2260</v>
      </c>
      <c r="D318" s="89" t="s">
        <v>2261</v>
      </c>
      <c r="E318" s="77" t="s">
        <v>1226</v>
      </c>
      <c r="F318" s="77" t="s">
        <v>1226</v>
      </c>
      <c r="G318" s="55">
        <f t="shared" si="1"/>
        <v>6622</v>
      </c>
      <c r="I318" s="55" t="str">
        <f>IFERROR(VLOOKUP(G318,Masters!C$6:D1000,2, FALSE),"MISSING")</f>
        <v>MISSING</v>
      </c>
    </row>
    <row r="319" spans="1:9" ht="12.5" x14ac:dyDescent="0.25">
      <c r="A319" s="77" t="s">
        <v>2262</v>
      </c>
      <c r="B319" s="77">
        <v>6623</v>
      </c>
      <c r="C319" s="77" t="s">
        <v>2263</v>
      </c>
      <c r="D319" s="89" t="s">
        <v>2264</v>
      </c>
      <c r="E319" s="77" t="s">
        <v>1226</v>
      </c>
      <c r="F319" s="77" t="s">
        <v>1226</v>
      </c>
      <c r="G319" s="55">
        <f t="shared" si="1"/>
        <v>6623</v>
      </c>
      <c r="I319" s="55" t="str">
        <f>IFERROR(VLOOKUP(G319,Masters!C$6:D1000,2, FALSE),"MISSING")</f>
        <v>MISSING</v>
      </c>
    </row>
    <row r="320" spans="1:9" ht="12.5" x14ac:dyDescent="0.25">
      <c r="A320" s="77" t="s">
        <v>2265</v>
      </c>
      <c r="B320" s="77">
        <v>6711</v>
      </c>
      <c r="C320" s="77" t="s">
        <v>2266</v>
      </c>
      <c r="D320" s="89" t="s">
        <v>2267</v>
      </c>
      <c r="E320" s="77" t="s">
        <v>1226</v>
      </c>
      <c r="F320" s="77" t="s">
        <v>1226</v>
      </c>
      <c r="G320" s="55">
        <f t="shared" si="1"/>
        <v>6711</v>
      </c>
      <c r="I320" s="55" t="str">
        <f>IFERROR(VLOOKUP(G320,Masters!C$6:D1000,2, FALSE),"MISSING")</f>
        <v>MISSING</v>
      </c>
    </row>
    <row r="321" spans="1:9" ht="12.5" x14ac:dyDescent="0.25">
      <c r="A321" s="77" t="s">
        <v>2268</v>
      </c>
      <c r="B321" s="77">
        <v>6721</v>
      </c>
      <c r="C321" s="77" t="s">
        <v>2269</v>
      </c>
      <c r="D321" s="89" t="s">
        <v>2270</v>
      </c>
      <c r="E321" s="77" t="s">
        <v>1226</v>
      </c>
      <c r="F321" s="77" t="s">
        <v>1226</v>
      </c>
      <c r="G321" s="55">
        <f t="shared" si="1"/>
        <v>6721</v>
      </c>
      <c r="I321" s="55" t="str">
        <f>IFERROR(VLOOKUP(G321,Masters!C$6:D1000,2, FALSE),"MISSING")</f>
        <v>MISSING</v>
      </c>
    </row>
    <row r="322" spans="1:9" ht="12.5" x14ac:dyDescent="0.25">
      <c r="A322" s="77" t="s">
        <v>2271</v>
      </c>
      <c r="B322" s="77">
        <v>6722</v>
      </c>
      <c r="C322" s="77" t="s">
        <v>2272</v>
      </c>
      <c r="D322" s="89" t="s">
        <v>2273</v>
      </c>
      <c r="E322" s="77" t="s">
        <v>1226</v>
      </c>
      <c r="F322" s="77" t="s">
        <v>1226</v>
      </c>
      <c r="G322" s="55">
        <f t="shared" si="1"/>
        <v>6722</v>
      </c>
      <c r="I322" s="55" t="str">
        <f>IFERROR(VLOOKUP(G322,Masters!C$6:D1000,2, FALSE),"MISSING")</f>
        <v>MISSING</v>
      </c>
    </row>
    <row r="323" spans="1:9" ht="12.5" x14ac:dyDescent="0.25">
      <c r="A323" s="77" t="s">
        <v>2274</v>
      </c>
      <c r="B323" s="77">
        <v>6731</v>
      </c>
      <c r="C323" s="77" t="s">
        <v>2275</v>
      </c>
      <c r="D323" s="89" t="s">
        <v>2276</v>
      </c>
      <c r="E323" s="77" t="s">
        <v>1226</v>
      </c>
      <c r="F323" s="77" t="s">
        <v>1226</v>
      </c>
      <c r="G323" s="55">
        <f t="shared" si="1"/>
        <v>6731</v>
      </c>
      <c r="I323" s="55" t="str">
        <f>IFERROR(VLOOKUP(G323,Masters!C$6:D1000,2, FALSE),"MISSING")</f>
        <v>MISSING</v>
      </c>
    </row>
    <row r="324" spans="1:9" ht="12.5" x14ac:dyDescent="0.25">
      <c r="A324" s="77" t="s">
        <v>2277</v>
      </c>
      <c r="B324" s="77">
        <v>6732</v>
      </c>
      <c r="C324" s="77" t="s">
        <v>2278</v>
      </c>
      <c r="D324" s="89" t="s">
        <v>2279</v>
      </c>
      <c r="E324" s="77" t="s">
        <v>1226</v>
      </c>
      <c r="F324" s="77" t="s">
        <v>1226</v>
      </c>
      <c r="G324" s="55">
        <f t="shared" si="1"/>
        <v>6732</v>
      </c>
      <c r="I324" s="55" t="str">
        <f>IFERROR(VLOOKUP(G324,Masters!C$6:D1000,2, FALSE),"MISSING")</f>
        <v>MISSING</v>
      </c>
    </row>
    <row r="325" spans="1:9" ht="12.5" x14ac:dyDescent="0.25">
      <c r="A325" s="77" t="s">
        <v>2280</v>
      </c>
      <c r="B325" s="77">
        <v>6733</v>
      </c>
      <c r="C325" s="77" t="s">
        <v>2281</v>
      </c>
      <c r="D325" s="89" t="s">
        <v>2282</v>
      </c>
      <c r="E325" s="77" t="s">
        <v>1226</v>
      </c>
      <c r="F325" s="77" t="s">
        <v>1226</v>
      </c>
      <c r="G325" s="55">
        <f t="shared" si="1"/>
        <v>6733</v>
      </c>
      <c r="I325" s="55" t="str">
        <f>IFERROR(VLOOKUP(G325,Masters!C$6:D1000,2, FALSE),"MISSING")</f>
        <v>MISSING</v>
      </c>
    </row>
    <row r="326" spans="1:9" ht="12.5" x14ac:dyDescent="0.25">
      <c r="A326" s="77" t="s">
        <v>2283</v>
      </c>
      <c r="B326" s="77">
        <v>6741</v>
      </c>
      <c r="C326" s="77" t="s">
        <v>2284</v>
      </c>
      <c r="D326" s="89" t="s">
        <v>2285</v>
      </c>
      <c r="E326" s="77" t="s">
        <v>1226</v>
      </c>
      <c r="F326" s="77" t="s">
        <v>1226</v>
      </c>
      <c r="G326" s="55">
        <f t="shared" si="1"/>
        <v>6741</v>
      </c>
      <c r="I326" s="55" t="str">
        <f>IFERROR(VLOOKUP(G326,Masters!C$6:D1000,2, FALSE),"MISSING")</f>
        <v>MISSING</v>
      </c>
    </row>
    <row r="327" spans="1:9" ht="12.5" x14ac:dyDescent="0.25">
      <c r="A327" s="77" t="s">
        <v>2286</v>
      </c>
      <c r="B327" s="77">
        <v>6742</v>
      </c>
      <c r="C327" s="77" t="s">
        <v>2287</v>
      </c>
      <c r="D327" s="89" t="s">
        <v>2288</v>
      </c>
      <c r="E327" s="77" t="s">
        <v>1226</v>
      </c>
      <c r="F327" s="77" t="s">
        <v>1226</v>
      </c>
      <c r="G327" s="55">
        <f t="shared" si="1"/>
        <v>6742</v>
      </c>
      <c r="I327" s="55" t="str">
        <f>IFERROR(VLOOKUP(G327,Masters!C$6:D1000,2, FALSE),"MISSING")</f>
        <v>MISSING</v>
      </c>
    </row>
    <row r="328" spans="1:9" ht="12.5" x14ac:dyDescent="0.25">
      <c r="A328" s="77" t="s">
        <v>2289</v>
      </c>
      <c r="B328" s="77">
        <v>7201</v>
      </c>
      <c r="C328" s="77" t="s">
        <v>2290</v>
      </c>
      <c r="D328" s="89" t="s">
        <v>2291</v>
      </c>
      <c r="E328" s="77" t="s">
        <v>1226</v>
      </c>
      <c r="F328" s="77" t="s">
        <v>1226</v>
      </c>
      <c r="G328" s="55">
        <f t="shared" si="1"/>
        <v>7201</v>
      </c>
      <c r="I328" s="55" t="str">
        <f>IFERROR(VLOOKUP(G328,Masters!C$6:D1000,2, FALSE),"MISSING")</f>
        <v>MISSING</v>
      </c>
    </row>
    <row r="329" spans="1:9" ht="12.5" x14ac:dyDescent="0.25">
      <c r="A329" s="77" t="s">
        <v>2292</v>
      </c>
      <c r="B329" s="77">
        <v>7202</v>
      </c>
      <c r="C329" s="77" t="s">
        <v>2293</v>
      </c>
      <c r="D329" s="89" t="s">
        <v>2294</v>
      </c>
      <c r="E329" s="77" t="s">
        <v>1226</v>
      </c>
      <c r="F329" s="77" t="s">
        <v>1226</v>
      </c>
      <c r="G329" s="55">
        <f t="shared" si="1"/>
        <v>7202</v>
      </c>
      <c r="I329" s="55" t="str">
        <f>IFERROR(VLOOKUP(G329,Masters!C$6:D1000,2, FALSE),"MISSING")</f>
        <v>MISSING</v>
      </c>
    </row>
    <row r="330" spans="1:9" ht="12.5" x14ac:dyDescent="0.25">
      <c r="A330" s="77" t="s">
        <v>2295</v>
      </c>
      <c r="B330" s="77">
        <v>7203</v>
      </c>
      <c r="C330" s="77" t="s">
        <v>2296</v>
      </c>
      <c r="D330" s="89" t="s">
        <v>2297</v>
      </c>
      <c r="E330" s="77" t="s">
        <v>1226</v>
      </c>
      <c r="F330" s="77" t="s">
        <v>1226</v>
      </c>
      <c r="G330" s="55">
        <f t="shared" si="1"/>
        <v>7203</v>
      </c>
      <c r="I330" s="55" t="str">
        <f>IFERROR(VLOOKUP(G330,Masters!C$6:D1000,2, FALSE),"MISSING")</f>
        <v>MISSING</v>
      </c>
    </row>
    <row r="331" spans="1:9" ht="12.5" x14ac:dyDescent="0.25">
      <c r="A331" s="77" t="s">
        <v>2298</v>
      </c>
      <c r="B331" s="77">
        <v>7204</v>
      </c>
      <c r="C331" s="77" t="s">
        <v>2299</v>
      </c>
      <c r="D331" s="89" t="s">
        <v>2300</v>
      </c>
      <c r="E331" s="77" t="s">
        <v>1226</v>
      </c>
      <c r="F331" s="77" t="s">
        <v>1226</v>
      </c>
      <c r="G331" s="55">
        <f t="shared" si="1"/>
        <v>7204</v>
      </c>
      <c r="I331" s="55" t="str">
        <f>IFERROR(VLOOKUP(G331,Masters!C$6:D1000,2, FALSE),"MISSING")</f>
        <v>MISSING</v>
      </c>
    </row>
    <row r="332" spans="1:9" ht="12.5" x14ac:dyDescent="0.25">
      <c r="A332" s="77" t="s">
        <v>2301</v>
      </c>
      <c r="B332" s="77">
        <v>7205</v>
      </c>
      <c r="C332" s="77" t="s">
        <v>2302</v>
      </c>
      <c r="D332" s="89" t="s">
        <v>2303</v>
      </c>
      <c r="E332" s="77" t="s">
        <v>1226</v>
      </c>
      <c r="F332" s="77" t="s">
        <v>1226</v>
      </c>
      <c r="G332" s="55">
        <f t="shared" si="1"/>
        <v>7205</v>
      </c>
      <c r="I332" s="55" t="str">
        <f>IFERROR(VLOOKUP(G332,Masters!C$6:D1000,2, FALSE),"MISSING")</f>
        <v>MISSING</v>
      </c>
    </row>
    <row r="333" spans="1:9" ht="12.5" x14ac:dyDescent="0.25">
      <c r="A333" s="77" t="s">
        <v>2304</v>
      </c>
      <c r="B333" s="77">
        <v>7231</v>
      </c>
      <c r="C333" s="77" t="s">
        <v>2305</v>
      </c>
      <c r="D333" s="89" t="s">
        <v>2306</v>
      </c>
      <c r="E333" s="77" t="s">
        <v>2307</v>
      </c>
      <c r="F333" s="77" t="s">
        <v>1226</v>
      </c>
      <c r="G333" s="55">
        <f t="shared" si="1"/>
        <v>7231</v>
      </c>
      <c r="I333" s="55" t="str">
        <f>IFERROR(VLOOKUP(G333,Masters!C$6:D1000,2, FALSE),"MISSING")</f>
        <v>MISSING</v>
      </c>
    </row>
    <row r="334" spans="1:9" ht="12.5" x14ac:dyDescent="0.25">
      <c r="A334" s="77" t="s">
        <v>2308</v>
      </c>
      <c r="B334" s="77">
        <v>7232</v>
      </c>
      <c r="C334" s="77" t="s">
        <v>2309</v>
      </c>
      <c r="D334" s="89" t="s">
        <v>2310</v>
      </c>
      <c r="E334" s="77" t="s">
        <v>1226</v>
      </c>
      <c r="F334" s="77" t="s">
        <v>1226</v>
      </c>
      <c r="G334" s="55">
        <f t="shared" si="1"/>
        <v>7232</v>
      </c>
      <c r="I334" s="55" t="str">
        <f>IFERROR(VLOOKUP(G334,Masters!C$6:D1000,2, FALSE),"MISSING")</f>
        <v>MISSING</v>
      </c>
    </row>
    <row r="335" spans="1:9" ht="12.5" x14ac:dyDescent="0.25">
      <c r="A335" s="77" t="s">
        <v>2311</v>
      </c>
      <c r="B335" s="77">
        <v>7233</v>
      </c>
      <c r="C335" s="77" t="s">
        <v>2312</v>
      </c>
      <c r="D335" s="89" t="s">
        <v>2313</v>
      </c>
      <c r="E335" s="77" t="s">
        <v>1226</v>
      </c>
      <c r="F335" s="77" t="s">
        <v>1226</v>
      </c>
      <c r="G335" s="55">
        <f t="shared" si="1"/>
        <v>7233</v>
      </c>
      <c r="I335" s="55" t="str">
        <f>IFERROR(VLOOKUP(G335,Masters!C$6:D1000,2, FALSE),"MISSING")</f>
        <v>MISSING</v>
      </c>
    </row>
    <row r="336" spans="1:9" ht="12.5" x14ac:dyDescent="0.25">
      <c r="A336" s="77" t="s">
        <v>2314</v>
      </c>
      <c r="B336" s="77">
        <v>7234</v>
      </c>
      <c r="C336" s="77" t="s">
        <v>1006</v>
      </c>
      <c r="D336" s="89" t="s">
        <v>2315</v>
      </c>
      <c r="E336" s="77" t="s">
        <v>1226</v>
      </c>
      <c r="F336" s="77" t="s">
        <v>1226</v>
      </c>
      <c r="G336" s="55">
        <f t="shared" si="1"/>
        <v>7234</v>
      </c>
      <c r="I336" s="55" t="str">
        <f>IFERROR(VLOOKUP(G336,Masters!C$6:D1000,2, FALSE),"MISSING")</f>
        <v>MISSING</v>
      </c>
    </row>
    <row r="337" spans="1:9" ht="12.5" x14ac:dyDescent="0.25">
      <c r="A337" s="77" t="s">
        <v>2316</v>
      </c>
      <c r="B337" s="77">
        <v>7235</v>
      </c>
      <c r="C337" s="77" t="s">
        <v>2317</v>
      </c>
      <c r="D337" s="89" t="s">
        <v>2318</v>
      </c>
      <c r="E337" s="77" t="s">
        <v>1226</v>
      </c>
      <c r="F337" s="77" t="s">
        <v>1226</v>
      </c>
      <c r="G337" s="55">
        <f t="shared" si="1"/>
        <v>7235</v>
      </c>
      <c r="I337" s="55" t="str">
        <f>IFERROR(VLOOKUP(G337,Masters!C$6:D1000,2, FALSE),"MISSING")</f>
        <v>MISSING</v>
      </c>
    </row>
    <row r="338" spans="1:9" ht="12.5" x14ac:dyDescent="0.25">
      <c r="A338" s="77" t="s">
        <v>2319</v>
      </c>
      <c r="B338" s="77">
        <v>7236</v>
      </c>
      <c r="C338" s="77" t="s">
        <v>1022</v>
      </c>
      <c r="D338" s="89" t="s">
        <v>2320</v>
      </c>
      <c r="E338" s="77" t="s">
        <v>2321</v>
      </c>
      <c r="F338" s="77" t="s">
        <v>1226</v>
      </c>
      <c r="G338" s="55">
        <f t="shared" si="1"/>
        <v>7236</v>
      </c>
      <c r="I338" s="55" t="str">
        <f>IFERROR(VLOOKUP(G338,Masters!C$6:D1000,2, FALSE),"MISSING")</f>
        <v>MISSING</v>
      </c>
    </row>
    <row r="339" spans="1:9" ht="12.5" x14ac:dyDescent="0.25">
      <c r="A339" s="77" t="s">
        <v>2322</v>
      </c>
      <c r="B339" s="77">
        <v>7237</v>
      </c>
      <c r="C339" s="77" t="s">
        <v>2323</v>
      </c>
      <c r="D339" s="89" t="s">
        <v>2324</v>
      </c>
      <c r="E339" s="77" t="s">
        <v>2325</v>
      </c>
      <c r="F339" s="77" t="s">
        <v>1226</v>
      </c>
      <c r="G339" s="55">
        <f t="shared" si="1"/>
        <v>7237</v>
      </c>
      <c r="I339" s="55" t="str">
        <f>IFERROR(VLOOKUP(G339,Masters!C$6:D1000,2, FALSE),"MISSING")</f>
        <v>MISSING</v>
      </c>
    </row>
    <row r="340" spans="1:9" ht="12.5" x14ac:dyDescent="0.25">
      <c r="A340" s="77" t="s">
        <v>2326</v>
      </c>
      <c r="B340" s="77">
        <v>7241</v>
      </c>
      <c r="C340" s="77" t="s">
        <v>2327</v>
      </c>
      <c r="D340" s="89" t="s">
        <v>2328</v>
      </c>
      <c r="E340" s="77" t="s">
        <v>2329</v>
      </c>
      <c r="F340" s="77" t="s">
        <v>1226</v>
      </c>
      <c r="G340" s="55">
        <f t="shared" si="1"/>
        <v>7241</v>
      </c>
      <c r="I340" s="55" t="str">
        <f>IFERROR(VLOOKUP(G340,Masters!C$6:D1000,2, FALSE),"MISSING")</f>
        <v>MISSING</v>
      </c>
    </row>
    <row r="341" spans="1:9" ht="12.5" x14ac:dyDescent="0.25">
      <c r="A341" s="77" t="s">
        <v>2330</v>
      </c>
      <c r="B341" s="77">
        <v>7242</v>
      </c>
      <c r="C341" s="77" t="s">
        <v>2331</v>
      </c>
      <c r="D341" s="89" t="s">
        <v>2332</v>
      </c>
      <c r="E341" s="77" t="s">
        <v>1226</v>
      </c>
      <c r="F341" s="77" t="s">
        <v>1226</v>
      </c>
      <c r="G341" s="55">
        <f t="shared" si="1"/>
        <v>7242</v>
      </c>
      <c r="I341" s="55" t="str">
        <f>IFERROR(VLOOKUP(G341,Masters!C$6:D1000,2, FALSE),"MISSING")</f>
        <v>MISSING</v>
      </c>
    </row>
    <row r="342" spans="1:9" ht="12.5" x14ac:dyDescent="0.25">
      <c r="A342" s="77" t="s">
        <v>2333</v>
      </c>
      <c r="B342" s="77">
        <v>7243</v>
      </c>
      <c r="C342" s="77" t="s">
        <v>2334</v>
      </c>
      <c r="D342" s="89" t="s">
        <v>2335</v>
      </c>
      <c r="E342" s="77" t="s">
        <v>1226</v>
      </c>
      <c r="F342" s="77" t="s">
        <v>1226</v>
      </c>
      <c r="G342" s="55">
        <f t="shared" si="1"/>
        <v>7243</v>
      </c>
      <c r="I342" s="55" t="str">
        <f>IFERROR(VLOOKUP(G342,Masters!C$6:D1000,2, FALSE),"MISSING")</f>
        <v>MISSING</v>
      </c>
    </row>
    <row r="343" spans="1:9" ht="12.5" x14ac:dyDescent="0.25">
      <c r="A343" s="77" t="s">
        <v>2336</v>
      </c>
      <c r="B343" s="77">
        <v>7244</v>
      </c>
      <c r="C343" s="77" t="s">
        <v>2337</v>
      </c>
      <c r="D343" s="89" t="s">
        <v>2338</v>
      </c>
      <c r="E343" s="77" t="s">
        <v>1226</v>
      </c>
      <c r="F343" s="77" t="s">
        <v>1226</v>
      </c>
      <c r="G343" s="55">
        <f t="shared" si="1"/>
        <v>7244</v>
      </c>
      <c r="I343" s="55" t="str">
        <f>IFERROR(VLOOKUP(G343,Masters!C$6:D1000,2, FALSE),"MISSING")</f>
        <v>MISSING</v>
      </c>
    </row>
    <row r="344" spans="1:9" ht="12.5" x14ac:dyDescent="0.25">
      <c r="A344" s="77" t="s">
        <v>2339</v>
      </c>
      <c r="B344" s="77">
        <v>7245</v>
      </c>
      <c r="C344" s="77" t="s">
        <v>2340</v>
      </c>
      <c r="D344" s="89" t="s">
        <v>2341</v>
      </c>
      <c r="E344" s="77" t="s">
        <v>1226</v>
      </c>
      <c r="F344" s="77" t="s">
        <v>1226</v>
      </c>
      <c r="G344" s="55">
        <f t="shared" si="1"/>
        <v>7245</v>
      </c>
      <c r="I344" s="55" t="str">
        <f>IFERROR(VLOOKUP(G344,Masters!C$6:D1000,2, FALSE),"MISSING")</f>
        <v>MISSING</v>
      </c>
    </row>
    <row r="345" spans="1:9" ht="12.5" x14ac:dyDescent="0.25">
      <c r="A345" s="77" t="s">
        <v>2342</v>
      </c>
      <c r="B345" s="77">
        <v>7246</v>
      </c>
      <c r="C345" s="77" t="s">
        <v>2343</v>
      </c>
      <c r="D345" s="89" t="s">
        <v>2344</v>
      </c>
      <c r="E345" s="77" t="s">
        <v>1226</v>
      </c>
      <c r="F345" s="77" t="s">
        <v>1226</v>
      </c>
      <c r="G345" s="55">
        <f t="shared" si="1"/>
        <v>7246</v>
      </c>
      <c r="I345" s="55" t="str">
        <f>IFERROR(VLOOKUP(G345,Masters!C$6:D1000,2, FALSE),"MISSING")</f>
        <v>MISSING</v>
      </c>
    </row>
    <row r="346" spans="1:9" ht="12.5" x14ac:dyDescent="0.25">
      <c r="A346" s="77" t="s">
        <v>2345</v>
      </c>
      <c r="B346" s="77">
        <v>7247</v>
      </c>
      <c r="C346" s="77" t="s">
        <v>2346</v>
      </c>
      <c r="D346" s="89" t="s">
        <v>2347</v>
      </c>
      <c r="E346" s="77" t="s">
        <v>1226</v>
      </c>
      <c r="F346" s="77" t="s">
        <v>1226</v>
      </c>
      <c r="G346" s="55">
        <f t="shared" si="1"/>
        <v>7247</v>
      </c>
      <c r="I346" s="55" t="str">
        <f>IFERROR(VLOOKUP(G346,Masters!C$6:D1000,2, FALSE),"MISSING")</f>
        <v>MISSING</v>
      </c>
    </row>
    <row r="347" spans="1:9" ht="12.5" x14ac:dyDescent="0.25">
      <c r="A347" s="77" t="s">
        <v>2348</v>
      </c>
      <c r="B347" s="77">
        <v>7251</v>
      </c>
      <c r="C347" s="77" t="s">
        <v>496</v>
      </c>
      <c r="D347" s="89" t="s">
        <v>2349</v>
      </c>
      <c r="E347" s="77" t="s">
        <v>1226</v>
      </c>
      <c r="F347" s="77" t="s">
        <v>1226</v>
      </c>
      <c r="G347" s="55">
        <f t="shared" si="1"/>
        <v>7251</v>
      </c>
      <c r="I347" s="55" t="str">
        <f>IFERROR(VLOOKUP(G347,Masters!C$6:D1000,2, FALSE),"MISSING")</f>
        <v>MISSING</v>
      </c>
    </row>
    <row r="348" spans="1:9" ht="12.5" x14ac:dyDescent="0.25">
      <c r="A348" s="77" t="s">
        <v>2350</v>
      </c>
      <c r="B348" s="77">
        <v>7252</v>
      </c>
      <c r="C348" s="77" t="s">
        <v>2351</v>
      </c>
      <c r="D348" s="89" t="s">
        <v>2352</v>
      </c>
      <c r="E348" s="77" t="s">
        <v>2353</v>
      </c>
      <c r="F348" s="77" t="s">
        <v>1226</v>
      </c>
      <c r="G348" s="55">
        <f t="shared" si="1"/>
        <v>7252</v>
      </c>
      <c r="I348" s="55" t="str">
        <f>IFERROR(VLOOKUP(G348,Masters!C$6:D1000,2, FALSE),"MISSING")</f>
        <v>MISSING</v>
      </c>
    </row>
    <row r="349" spans="1:9" ht="12.5" x14ac:dyDescent="0.25">
      <c r="A349" s="77" t="s">
        <v>2354</v>
      </c>
      <c r="B349" s="77">
        <v>7253</v>
      </c>
      <c r="C349" s="77" t="s">
        <v>2355</v>
      </c>
      <c r="D349" s="89" t="s">
        <v>2356</v>
      </c>
      <c r="E349" s="77" t="s">
        <v>1226</v>
      </c>
      <c r="F349" s="77" t="s">
        <v>1226</v>
      </c>
      <c r="G349" s="55">
        <f t="shared" si="1"/>
        <v>7253</v>
      </c>
      <c r="I349" s="55" t="str">
        <f>IFERROR(VLOOKUP(G349,Masters!C$6:D1000,2, FALSE),"MISSING")</f>
        <v>MISSING</v>
      </c>
    </row>
    <row r="350" spans="1:9" ht="12.5" x14ac:dyDescent="0.25">
      <c r="A350" s="77" t="s">
        <v>2357</v>
      </c>
      <c r="B350" s="77">
        <v>7271</v>
      </c>
      <c r="C350" s="77" t="s">
        <v>1009</v>
      </c>
      <c r="D350" s="89" t="s">
        <v>2358</v>
      </c>
      <c r="E350" s="77" t="s">
        <v>2359</v>
      </c>
      <c r="F350" s="77" t="s">
        <v>1226</v>
      </c>
      <c r="G350" s="55">
        <f t="shared" si="1"/>
        <v>7271</v>
      </c>
      <c r="I350" s="55" t="str">
        <f>IFERROR(VLOOKUP(G350,Masters!C$6:D1000,2, FALSE),"MISSING")</f>
        <v>MISSING</v>
      </c>
    </row>
    <row r="351" spans="1:9" ht="12.5" x14ac:dyDescent="0.25">
      <c r="A351" s="77" t="s">
        <v>2360</v>
      </c>
      <c r="B351" s="77">
        <v>7272</v>
      </c>
      <c r="C351" s="77" t="s">
        <v>1008</v>
      </c>
      <c r="D351" s="89" t="s">
        <v>2361</v>
      </c>
      <c r="E351" s="77" t="s">
        <v>1226</v>
      </c>
      <c r="F351" s="77" t="s">
        <v>1226</v>
      </c>
      <c r="G351" s="55">
        <f t="shared" si="1"/>
        <v>7272</v>
      </c>
      <c r="I351" s="55" t="str">
        <f>IFERROR(VLOOKUP(G351,Masters!C$6:D1000,2, FALSE),"MISSING")</f>
        <v>MISSING</v>
      </c>
    </row>
    <row r="352" spans="1:9" ht="12.5" x14ac:dyDescent="0.25">
      <c r="A352" s="77" t="s">
        <v>2362</v>
      </c>
      <c r="B352" s="77">
        <v>7281</v>
      </c>
      <c r="C352" s="77" t="s">
        <v>1007</v>
      </c>
      <c r="D352" s="89" t="s">
        <v>2363</v>
      </c>
      <c r="E352" s="77" t="s">
        <v>1226</v>
      </c>
      <c r="F352" s="77" t="s">
        <v>1226</v>
      </c>
      <c r="G352" s="55">
        <f t="shared" si="1"/>
        <v>7281</v>
      </c>
      <c r="I352" s="55" t="str">
        <f>IFERROR(VLOOKUP(G352,Masters!C$6:D1000,2, FALSE),"MISSING")</f>
        <v>MISSING</v>
      </c>
    </row>
    <row r="353" spans="1:9" ht="12.5" x14ac:dyDescent="0.25">
      <c r="A353" s="77" t="s">
        <v>2364</v>
      </c>
      <c r="B353" s="77">
        <v>7282</v>
      </c>
      <c r="C353" s="77" t="s">
        <v>2365</v>
      </c>
      <c r="D353" s="89" t="s">
        <v>2366</v>
      </c>
      <c r="E353" s="77" t="s">
        <v>1226</v>
      </c>
      <c r="F353" s="77" t="s">
        <v>1226</v>
      </c>
      <c r="G353" s="55">
        <f t="shared" si="1"/>
        <v>7282</v>
      </c>
      <c r="I353" s="55" t="str">
        <f>IFERROR(VLOOKUP(G353,Masters!C$6:D1000,2, FALSE),"MISSING")</f>
        <v>MISSING</v>
      </c>
    </row>
    <row r="354" spans="1:9" ht="12.5" x14ac:dyDescent="0.25">
      <c r="A354" s="77" t="s">
        <v>2367</v>
      </c>
      <c r="B354" s="77">
        <v>7283</v>
      </c>
      <c r="C354" s="77" t="s">
        <v>1042</v>
      </c>
      <c r="D354" s="89" t="s">
        <v>2368</v>
      </c>
      <c r="E354" s="77" t="s">
        <v>1226</v>
      </c>
      <c r="F354" s="77" t="s">
        <v>1226</v>
      </c>
      <c r="G354" s="55">
        <f t="shared" si="1"/>
        <v>7283</v>
      </c>
      <c r="I354" s="55" t="str">
        <f>IFERROR(VLOOKUP(G354,Masters!C$6:D1000,2, FALSE),"MISSING")</f>
        <v>MISSING</v>
      </c>
    </row>
    <row r="355" spans="1:9" ht="12.5" x14ac:dyDescent="0.25">
      <c r="A355" s="77" t="s">
        <v>2369</v>
      </c>
      <c r="B355" s="77">
        <v>7284</v>
      </c>
      <c r="C355" s="77" t="s">
        <v>2370</v>
      </c>
      <c r="D355" s="89" t="s">
        <v>2371</v>
      </c>
      <c r="E355" s="77" t="s">
        <v>1226</v>
      </c>
      <c r="F355" s="77" t="s">
        <v>1226</v>
      </c>
      <c r="G355" s="55">
        <f t="shared" si="1"/>
        <v>7284</v>
      </c>
      <c r="I355" s="55" t="str">
        <f>IFERROR(VLOOKUP(G355,Masters!C$6:D1000,2, FALSE),"MISSING")</f>
        <v>MISSING</v>
      </c>
    </row>
    <row r="356" spans="1:9" ht="12.5" x14ac:dyDescent="0.25">
      <c r="A356" s="77" t="s">
        <v>2372</v>
      </c>
      <c r="B356" s="77">
        <v>7291</v>
      </c>
      <c r="C356" s="77" t="s">
        <v>2373</v>
      </c>
      <c r="D356" s="89" t="s">
        <v>2374</v>
      </c>
      <c r="E356" s="77" t="s">
        <v>1226</v>
      </c>
      <c r="F356" s="77" t="s">
        <v>1226</v>
      </c>
      <c r="G356" s="55">
        <f t="shared" si="1"/>
        <v>7291</v>
      </c>
      <c r="I356" s="55" t="str">
        <f>IFERROR(VLOOKUP(G356,Masters!C$6:D1000,2, FALSE),"MISSING")</f>
        <v>MISSING</v>
      </c>
    </row>
    <row r="357" spans="1:9" ht="12.5" x14ac:dyDescent="0.25">
      <c r="A357" s="77" t="s">
        <v>2375</v>
      </c>
      <c r="B357" s="77">
        <v>7292</v>
      </c>
      <c r="C357" s="77" t="s">
        <v>904</v>
      </c>
      <c r="D357" s="89" t="s">
        <v>2376</v>
      </c>
      <c r="E357" s="77" t="s">
        <v>1226</v>
      </c>
      <c r="F357" s="77" t="s">
        <v>1226</v>
      </c>
      <c r="G357" s="55">
        <f t="shared" si="1"/>
        <v>7292</v>
      </c>
      <c r="I357" s="55" t="str">
        <f>IFERROR(VLOOKUP(G357,Masters!C$6:D1000,2, FALSE),"MISSING")</f>
        <v>MISSING</v>
      </c>
    </row>
    <row r="358" spans="1:9" ht="12.5" x14ac:dyDescent="0.25">
      <c r="A358" s="77" t="s">
        <v>2377</v>
      </c>
      <c r="B358" s="77">
        <v>7293</v>
      </c>
      <c r="C358" s="77" t="s">
        <v>933</v>
      </c>
      <c r="D358" s="89" t="s">
        <v>2378</v>
      </c>
      <c r="E358" s="77" t="s">
        <v>1226</v>
      </c>
      <c r="F358" s="77" t="s">
        <v>1226</v>
      </c>
      <c r="G358" s="55">
        <f t="shared" si="1"/>
        <v>7293</v>
      </c>
      <c r="I358" s="55" t="str">
        <f>IFERROR(VLOOKUP(G358,Masters!C$6:D1000,2, FALSE),"MISSING")</f>
        <v>MISSING</v>
      </c>
    </row>
    <row r="359" spans="1:9" ht="12.5" x14ac:dyDescent="0.25">
      <c r="A359" s="77" t="s">
        <v>2379</v>
      </c>
      <c r="B359" s="77">
        <v>7294</v>
      </c>
      <c r="C359" s="77" t="s">
        <v>2380</v>
      </c>
      <c r="D359" s="89" t="s">
        <v>2381</v>
      </c>
      <c r="E359" s="77" t="s">
        <v>1226</v>
      </c>
      <c r="F359" s="77" t="s">
        <v>1226</v>
      </c>
      <c r="G359" s="55">
        <f t="shared" si="1"/>
        <v>7294</v>
      </c>
      <c r="I359" s="55" t="str">
        <f>IFERROR(VLOOKUP(G359,Masters!C$6:D1000,2, FALSE),"MISSING")</f>
        <v>MISSING</v>
      </c>
    </row>
    <row r="360" spans="1:9" ht="12.5" x14ac:dyDescent="0.25">
      <c r="A360" s="77" t="s">
        <v>2382</v>
      </c>
      <c r="B360" s="77">
        <v>7295</v>
      </c>
      <c r="C360" s="77" t="s">
        <v>2383</v>
      </c>
      <c r="D360" s="89" t="s">
        <v>2384</v>
      </c>
      <c r="E360" s="77" t="s">
        <v>1226</v>
      </c>
      <c r="F360" s="77" t="s">
        <v>1226</v>
      </c>
      <c r="G360" s="55">
        <f t="shared" si="1"/>
        <v>7295</v>
      </c>
      <c r="I360" s="55" t="str">
        <f>IFERROR(VLOOKUP(G360,Masters!C$6:D1000,2, FALSE),"MISSING")</f>
        <v>MISSING</v>
      </c>
    </row>
    <row r="361" spans="1:9" ht="12.5" x14ac:dyDescent="0.25">
      <c r="A361" s="77" t="s">
        <v>2385</v>
      </c>
      <c r="B361" s="77">
        <v>7301</v>
      </c>
      <c r="C361" s="77" t="s">
        <v>2386</v>
      </c>
      <c r="D361" s="89" t="s">
        <v>2387</v>
      </c>
      <c r="E361" s="77" t="s">
        <v>1226</v>
      </c>
      <c r="F361" s="77" t="s">
        <v>1226</v>
      </c>
      <c r="G361" s="55">
        <f t="shared" si="1"/>
        <v>7301</v>
      </c>
      <c r="I361" s="55" t="str">
        <f>IFERROR(VLOOKUP(G361,Masters!C$6:D1000,2, FALSE),"MISSING")</f>
        <v>MISSING</v>
      </c>
    </row>
    <row r="362" spans="1:9" ht="12.5" x14ac:dyDescent="0.25">
      <c r="A362" s="77" t="s">
        <v>2388</v>
      </c>
      <c r="B362" s="77">
        <v>7302</v>
      </c>
      <c r="C362" s="77" t="s">
        <v>2389</v>
      </c>
      <c r="D362" s="89" t="s">
        <v>2390</v>
      </c>
      <c r="E362" s="77" t="s">
        <v>1226</v>
      </c>
      <c r="F362" s="77" t="s">
        <v>1226</v>
      </c>
      <c r="G362" s="55">
        <f t="shared" si="1"/>
        <v>7302</v>
      </c>
      <c r="I362" s="55" t="str">
        <f>IFERROR(VLOOKUP(G362,Masters!C$6:D1000,2, FALSE),"MISSING")</f>
        <v>MISSING</v>
      </c>
    </row>
    <row r="363" spans="1:9" ht="12.5" x14ac:dyDescent="0.25">
      <c r="A363" s="77" t="s">
        <v>2391</v>
      </c>
      <c r="B363" s="77">
        <v>7303</v>
      </c>
      <c r="C363" s="77" t="s">
        <v>2392</v>
      </c>
      <c r="D363" s="89" t="s">
        <v>2393</v>
      </c>
      <c r="E363" s="77" t="s">
        <v>1226</v>
      </c>
      <c r="F363" s="77" t="s">
        <v>1226</v>
      </c>
      <c r="G363" s="55">
        <f t="shared" si="1"/>
        <v>7303</v>
      </c>
      <c r="I363" s="55" t="str">
        <f>IFERROR(VLOOKUP(G363,Masters!C$6:D1000,2, FALSE),"MISSING")</f>
        <v>MISSING</v>
      </c>
    </row>
    <row r="364" spans="1:9" ht="12.5" x14ac:dyDescent="0.25">
      <c r="A364" s="77" t="s">
        <v>2394</v>
      </c>
      <c r="B364" s="77">
        <v>7304</v>
      </c>
      <c r="C364" s="77" t="s">
        <v>2395</v>
      </c>
      <c r="D364" s="89" t="s">
        <v>2396</v>
      </c>
      <c r="E364" s="77" t="s">
        <v>1226</v>
      </c>
      <c r="F364" s="77" t="s">
        <v>1226</v>
      </c>
      <c r="G364" s="55">
        <f t="shared" si="1"/>
        <v>7304</v>
      </c>
      <c r="I364" s="55" t="str">
        <f>IFERROR(VLOOKUP(G364,Masters!C$6:D1000,2, FALSE),"MISSING")</f>
        <v>MISSING</v>
      </c>
    </row>
    <row r="365" spans="1:9" ht="12.5" x14ac:dyDescent="0.25">
      <c r="A365" s="77" t="s">
        <v>2397</v>
      </c>
      <c r="B365" s="77">
        <v>7305</v>
      </c>
      <c r="C365" s="77" t="s">
        <v>2398</v>
      </c>
      <c r="D365" s="89" t="s">
        <v>2399</v>
      </c>
      <c r="E365" s="77" t="s">
        <v>1226</v>
      </c>
      <c r="F365" s="77" t="s">
        <v>1226</v>
      </c>
      <c r="G365" s="55">
        <f t="shared" si="1"/>
        <v>7305</v>
      </c>
      <c r="I365" s="55" t="str">
        <f>IFERROR(VLOOKUP(G365,Masters!C$6:D1000,2, FALSE),"MISSING")</f>
        <v>MISSING</v>
      </c>
    </row>
    <row r="366" spans="1:9" ht="12.5" x14ac:dyDescent="0.25">
      <c r="A366" s="77" t="s">
        <v>2400</v>
      </c>
      <c r="B366" s="77">
        <v>7311</v>
      </c>
      <c r="C366" s="77" t="s">
        <v>2401</v>
      </c>
      <c r="D366" s="89" t="s">
        <v>2402</v>
      </c>
      <c r="E366" s="77" t="s">
        <v>2403</v>
      </c>
      <c r="F366" s="77" t="s">
        <v>1226</v>
      </c>
      <c r="G366" s="55">
        <f t="shared" si="1"/>
        <v>7311</v>
      </c>
      <c r="I366" s="55" t="str">
        <f>IFERROR(VLOOKUP(G366,Masters!C$6:D1000,2, FALSE),"MISSING")</f>
        <v>MISSING</v>
      </c>
    </row>
    <row r="367" spans="1:9" ht="12.5" x14ac:dyDescent="0.25">
      <c r="A367" s="77" t="s">
        <v>2404</v>
      </c>
      <c r="B367" s="77">
        <v>7312</v>
      </c>
      <c r="C367" s="77" t="s">
        <v>2405</v>
      </c>
      <c r="D367" s="89" t="s">
        <v>2406</v>
      </c>
      <c r="E367" s="77" t="s">
        <v>2407</v>
      </c>
      <c r="F367" s="77" t="s">
        <v>1226</v>
      </c>
      <c r="G367" s="55">
        <f t="shared" si="1"/>
        <v>7312</v>
      </c>
      <c r="I367" s="55" t="str">
        <f>IFERROR(VLOOKUP(G367,Masters!C$6:D1000,2, FALSE),"MISSING")</f>
        <v>MISSING</v>
      </c>
    </row>
    <row r="368" spans="1:9" ht="12.5" x14ac:dyDescent="0.25">
      <c r="A368" s="77" t="s">
        <v>2408</v>
      </c>
      <c r="B368" s="77">
        <v>7313</v>
      </c>
      <c r="C368" s="77" t="s">
        <v>2409</v>
      </c>
      <c r="D368" s="89" t="s">
        <v>2410</v>
      </c>
      <c r="E368" s="77" t="s">
        <v>2411</v>
      </c>
      <c r="F368" s="77" t="s">
        <v>1226</v>
      </c>
      <c r="G368" s="55">
        <f t="shared" si="1"/>
        <v>7313</v>
      </c>
      <c r="I368" s="55" t="str">
        <f>IFERROR(VLOOKUP(G368,Masters!C$6:D1000,2, FALSE),"MISSING")</f>
        <v>MISSING</v>
      </c>
    </row>
    <row r="369" spans="1:9" ht="12.5" x14ac:dyDescent="0.25">
      <c r="A369" s="77" t="s">
        <v>2412</v>
      </c>
      <c r="B369" s="77">
        <v>7314</v>
      </c>
      <c r="C369" s="77" t="s">
        <v>2413</v>
      </c>
      <c r="D369" s="89" t="s">
        <v>2414</v>
      </c>
      <c r="E369" s="77" t="s">
        <v>1226</v>
      </c>
      <c r="F369" s="77" t="s">
        <v>1226</v>
      </c>
      <c r="G369" s="55">
        <f t="shared" si="1"/>
        <v>7314</v>
      </c>
      <c r="I369" s="55" t="str">
        <f>IFERROR(VLOOKUP(G369,Masters!C$6:D1000,2, FALSE),"MISSING")</f>
        <v>MISSING</v>
      </c>
    </row>
    <row r="370" spans="1:9" ht="12.5" x14ac:dyDescent="0.25">
      <c r="A370" s="77" t="s">
        <v>2415</v>
      </c>
      <c r="B370" s="77">
        <v>7315</v>
      </c>
      <c r="C370" s="77" t="s">
        <v>2416</v>
      </c>
      <c r="D370" s="89" t="s">
        <v>2417</v>
      </c>
      <c r="E370" s="77" t="s">
        <v>1226</v>
      </c>
      <c r="F370" s="77" t="s">
        <v>1226</v>
      </c>
      <c r="G370" s="55">
        <f t="shared" si="1"/>
        <v>7315</v>
      </c>
      <c r="I370" s="55" t="str">
        <f>IFERROR(VLOOKUP(G370,Masters!C$6:D1000,2, FALSE),"MISSING")</f>
        <v>MISSING</v>
      </c>
    </row>
    <row r="371" spans="1:9" ht="12.5" x14ac:dyDescent="0.25">
      <c r="A371" s="77" t="s">
        <v>2418</v>
      </c>
      <c r="B371" s="77">
        <v>7316</v>
      </c>
      <c r="C371" s="77" t="s">
        <v>2419</v>
      </c>
      <c r="D371" s="89" t="s">
        <v>2420</v>
      </c>
      <c r="E371" s="77" t="s">
        <v>1226</v>
      </c>
      <c r="F371" s="77" t="s">
        <v>1226</v>
      </c>
      <c r="G371" s="55">
        <f t="shared" si="1"/>
        <v>7316</v>
      </c>
      <c r="I371" s="55" t="str">
        <f>IFERROR(VLOOKUP(G371,Masters!C$6:D1000,2, FALSE),"MISSING")</f>
        <v>MISSING</v>
      </c>
    </row>
    <row r="372" spans="1:9" ht="12.5" x14ac:dyDescent="0.25">
      <c r="A372" s="77" t="s">
        <v>2421</v>
      </c>
      <c r="B372" s="77">
        <v>7318</v>
      </c>
      <c r="C372" s="77" t="s">
        <v>2422</v>
      </c>
      <c r="D372" s="89" t="s">
        <v>2423</v>
      </c>
      <c r="E372" s="77" t="s">
        <v>1226</v>
      </c>
      <c r="F372" s="77" t="s">
        <v>1226</v>
      </c>
      <c r="G372" s="55">
        <f t="shared" si="1"/>
        <v>7318</v>
      </c>
      <c r="I372" s="55" t="str">
        <f>IFERROR(VLOOKUP(G372,Masters!C$6:D1000,2, FALSE),"MISSING")</f>
        <v>MISSING</v>
      </c>
    </row>
    <row r="373" spans="1:9" ht="12.5" x14ac:dyDescent="0.25">
      <c r="A373" s="77" t="s">
        <v>2424</v>
      </c>
      <c r="B373" s="77">
        <v>7321</v>
      </c>
      <c r="C373" s="77" t="s">
        <v>2425</v>
      </c>
      <c r="D373" s="89" t="s">
        <v>2426</v>
      </c>
      <c r="E373" s="77" t="s">
        <v>2427</v>
      </c>
      <c r="F373" s="77" t="s">
        <v>1226</v>
      </c>
      <c r="G373" s="55">
        <f t="shared" si="1"/>
        <v>7321</v>
      </c>
      <c r="I373" s="55" t="str">
        <f>IFERROR(VLOOKUP(G373,Masters!C$6:D1000,2, FALSE),"MISSING")</f>
        <v>MISSING</v>
      </c>
    </row>
    <row r="374" spans="1:9" ht="12.5" x14ac:dyDescent="0.25">
      <c r="A374" s="77" t="s">
        <v>2428</v>
      </c>
      <c r="B374" s="77">
        <v>7322</v>
      </c>
      <c r="C374" s="77" t="s">
        <v>2429</v>
      </c>
      <c r="D374" s="89" t="s">
        <v>2430</v>
      </c>
      <c r="E374" s="77" t="s">
        <v>1226</v>
      </c>
      <c r="F374" s="77" t="s">
        <v>1226</v>
      </c>
      <c r="G374" s="55">
        <f t="shared" si="1"/>
        <v>7322</v>
      </c>
      <c r="I374" s="55" t="str">
        <f>IFERROR(VLOOKUP(G374,Masters!C$6:D1000,2, FALSE),"MISSING")</f>
        <v>MISSING</v>
      </c>
    </row>
    <row r="375" spans="1:9" ht="12.5" x14ac:dyDescent="0.25">
      <c r="A375" s="77" t="s">
        <v>2431</v>
      </c>
      <c r="B375" s="77">
        <v>7331</v>
      </c>
      <c r="C375" s="77" t="s">
        <v>2432</v>
      </c>
      <c r="D375" s="89" t="s">
        <v>2433</v>
      </c>
      <c r="E375" s="77" t="s">
        <v>1226</v>
      </c>
      <c r="F375" s="77" t="s">
        <v>1226</v>
      </c>
      <c r="G375" s="55">
        <f t="shared" si="1"/>
        <v>7331</v>
      </c>
      <c r="I375" s="55" t="str">
        <f>IFERROR(VLOOKUP(G375,Masters!C$6:D1000,2, FALSE),"MISSING")</f>
        <v>MISSING</v>
      </c>
    </row>
    <row r="376" spans="1:9" ht="12.5" x14ac:dyDescent="0.25">
      <c r="A376" s="77" t="s">
        <v>2434</v>
      </c>
      <c r="B376" s="77">
        <v>7332</v>
      </c>
      <c r="C376" s="77" t="s">
        <v>2435</v>
      </c>
      <c r="D376" s="89" t="s">
        <v>2436</v>
      </c>
      <c r="E376" s="77" t="s">
        <v>1226</v>
      </c>
      <c r="F376" s="77" t="s">
        <v>1226</v>
      </c>
      <c r="G376" s="55">
        <f t="shared" si="1"/>
        <v>7332</v>
      </c>
      <c r="I376" s="55" t="str">
        <f>IFERROR(VLOOKUP(G376,Masters!C$6:D1000,2, FALSE),"MISSING")</f>
        <v>MISSING</v>
      </c>
    </row>
    <row r="377" spans="1:9" ht="12.5" x14ac:dyDescent="0.25">
      <c r="A377" s="77" t="s">
        <v>2437</v>
      </c>
      <c r="B377" s="77">
        <v>7333</v>
      </c>
      <c r="C377" s="77" t="s">
        <v>2438</v>
      </c>
      <c r="D377" s="89" t="s">
        <v>2439</v>
      </c>
      <c r="E377" s="77" t="s">
        <v>1226</v>
      </c>
      <c r="F377" s="77" t="s">
        <v>1226</v>
      </c>
      <c r="G377" s="55">
        <f t="shared" si="1"/>
        <v>7333</v>
      </c>
      <c r="I377" s="55" t="str">
        <f>IFERROR(VLOOKUP(G377,Masters!C$6:D1000,2, FALSE),"MISSING")</f>
        <v>MISSING</v>
      </c>
    </row>
    <row r="378" spans="1:9" ht="12.5" x14ac:dyDescent="0.25">
      <c r="A378" s="77" t="s">
        <v>2440</v>
      </c>
      <c r="B378" s="77">
        <v>7334</v>
      </c>
      <c r="C378" s="77" t="s">
        <v>2441</v>
      </c>
      <c r="D378" s="89" t="s">
        <v>2442</v>
      </c>
      <c r="E378" s="77" t="s">
        <v>1226</v>
      </c>
      <c r="F378" s="77" t="s">
        <v>1226</v>
      </c>
      <c r="G378" s="55">
        <f t="shared" si="1"/>
        <v>7334</v>
      </c>
      <c r="I378" s="55" t="str">
        <f>IFERROR(VLOOKUP(G378,Masters!C$6:D1000,2, FALSE),"MISSING")</f>
        <v>MISSING</v>
      </c>
    </row>
    <row r="379" spans="1:9" ht="12.5" x14ac:dyDescent="0.25">
      <c r="A379" s="77" t="s">
        <v>2443</v>
      </c>
      <c r="B379" s="77">
        <v>7335</v>
      </c>
      <c r="C379" s="77" t="s">
        <v>2444</v>
      </c>
      <c r="D379" s="89" t="s">
        <v>2445</v>
      </c>
      <c r="E379" s="77" t="s">
        <v>1226</v>
      </c>
      <c r="F379" s="77" t="s">
        <v>1226</v>
      </c>
      <c r="G379" s="55">
        <f t="shared" si="1"/>
        <v>7335</v>
      </c>
      <c r="I379" s="55" t="str">
        <f>IFERROR(VLOOKUP(G379,Masters!C$6:D1000,2, FALSE),"MISSING")</f>
        <v>MISSING</v>
      </c>
    </row>
    <row r="380" spans="1:9" ht="12.5" x14ac:dyDescent="0.25">
      <c r="A380" s="77" t="s">
        <v>2446</v>
      </c>
      <c r="B380" s="77">
        <v>7361</v>
      </c>
      <c r="C380" s="77" t="s">
        <v>2447</v>
      </c>
      <c r="D380" s="89" t="s">
        <v>2448</v>
      </c>
      <c r="E380" s="77" t="s">
        <v>1226</v>
      </c>
      <c r="F380" s="77" t="s">
        <v>1226</v>
      </c>
      <c r="G380" s="55">
        <f t="shared" si="1"/>
        <v>7361</v>
      </c>
      <c r="I380" s="55" t="str">
        <f>IFERROR(VLOOKUP(G380,Masters!C$6:D1000,2, FALSE),"MISSING")</f>
        <v>MISSING</v>
      </c>
    </row>
    <row r="381" spans="1:9" ht="12.5" x14ac:dyDescent="0.25">
      <c r="A381" s="77" t="s">
        <v>2449</v>
      </c>
      <c r="B381" s="77">
        <v>7362</v>
      </c>
      <c r="C381" s="77" t="s">
        <v>2450</v>
      </c>
      <c r="D381" s="89" t="s">
        <v>2451</v>
      </c>
      <c r="E381" s="77" t="e">
        <v>#NAME?</v>
      </c>
      <c r="F381" s="77" t="s">
        <v>1226</v>
      </c>
      <c r="G381" s="55">
        <f t="shared" si="1"/>
        <v>7362</v>
      </c>
      <c r="I381" s="55" t="str">
        <f>IFERROR(VLOOKUP(G381,Masters!C$6:D1000,2, FALSE),"MISSING")</f>
        <v>MISSING</v>
      </c>
    </row>
    <row r="382" spans="1:9" ht="12.5" x14ac:dyDescent="0.25">
      <c r="A382" s="77" t="s">
        <v>2452</v>
      </c>
      <c r="B382" s="77">
        <v>7371</v>
      </c>
      <c r="C382" s="77" t="s">
        <v>2453</v>
      </c>
      <c r="D382" s="89" t="s">
        <v>2454</v>
      </c>
      <c r="E382" s="77" t="s">
        <v>1226</v>
      </c>
      <c r="F382" s="77" t="s">
        <v>1226</v>
      </c>
      <c r="G382" s="55">
        <f t="shared" si="1"/>
        <v>7371</v>
      </c>
      <c r="I382" s="55" t="str">
        <f>IFERROR(VLOOKUP(G382,Masters!C$6:D1000,2, FALSE),"MISSING")</f>
        <v>MISSING</v>
      </c>
    </row>
    <row r="383" spans="1:9" ht="12.5" x14ac:dyDescent="0.25">
      <c r="A383" s="77" t="s">
        <v>2455</v>
      </c>
      <c r="B383" s="77">
        <v>7372</v>
      </c>
      <c r="C383" s="77" t="s">
        <v>2456</v>
      </c>
      <c r="D383" s="89" t="s">
        <v>2457</v>
      </c>
      <c r="E383" s="77" t="s">
        <v>1226</v>
      </c>
      <c r="F383" s="77" t="s">
        <v>1226</v>
      </c>
      <c r="G383" s="55">
        <f t="shared" si="1"/>
        <v>7372</v>
      </c>
      <c r="I383" s="55" t="str">
        <f>IFERROR(VLOOKUP(G383,Masters!C$6:D1000,2, FALSE),"MISSING")</f>
        <v>MISSING</v>
      </c>
    </row>
    <row r="384" spans="1:9" ht="12.5" x14ac:dyDescent="0.25">
      <c r="A384" s="77" t="s">
        <v>2458</v>
      </c>
      <c r="B384" s="77">
        <v>7373</v>
      </c>
      <c r="C384" s="77" t="s">
        <v>2459</v>
      </c>
      <c r="D384" s="89" t="s">
        <v>2460</v>
      </c>
      <c r="E384" s="77" t="s">
        <v>1226</v>
      </c>
      <c r="F384" s="77" t="s">
        <v>1226</v>
      </c>
      <c r="G384" s="55">
        <f t="shared" si="1"/>
        <v>7373</v>
      </c>
      <c r="I384" s="55" t="str">
        <f>IFERROR(VLOOKUP(G384,Masters!C$6:D1000,2, FALSE),"MISSING")</f>
        <v>MISSING</v>
      </c>
    </row>
    <row r="385" spans="1:9" ht="12.5" x14ac:dyDescent="0.25">
      <c r="A385" s="77" t="s">
        <v>2461</v>
      </c>
      <c r="B385" s="77">
        <v>7381</v>
      </c>
      <c r="C385" s="77" t="s">
        <v>2462</v>
      </c>
      <c r="D385" s="89" t="s">
        <v>2463</v>
      </c>
      <c r="E385" s="77" t="s">
        <v>1226</v>
      </c>
      <c r="F385" s="77" t="s">
        <v>1226</v>
      </c>
      <c r="G385" s="55">
        <f t="shared" si="1"/>
        <v>7381</v>
      </c>
      <c r="I385" s="55" t="str">
        <f>IFERROR(VLOOKUP(G385,Masters!C$6:D1000,2, FALSE),"MISSING")</f>
        <v>MISSING</v>
      </c>
    </row>
    <row r="386" spans="1:9" ht="12.5" x14ac:dyDescent="0.25">
      <c r="A386" s="77" t="s">
        <v>2464</v>
      </c>
      <c r="B386" s="77">
        <v>7384</v>
      </c>
      <c r="C386" s="77" t="s">
        <v>2465</v>
      </c>
      <c r="D386" s="89" t="s">
        <v>2466</v>
      </c>
      <c r="E386" s="77" t="s">
        <v>1226</v>
      </c>
      <c r="F386" s="77" t="s">
        <v>1226</v>
      </c>
      <c r="G386" s="55">
        <f t="shared" si="1"/>
        <v>7384</v>
      </c>
      <c r="I386" s="55" t="str">
        <f>IFERROR(VLOOKUP(G386,Masters!C$6:D1000,2, FALSE),"MISSING")</f>
        <v>MISSING</v>
      </c>
    </row>
    <row r="387" spans="1:9" ht="12.5" x14ac:dyDescent="0.25">
      <c r="A387" s="77" t="s">
        <v>2467</v>
      </c>
      <c r="B387" s="77">
        <v>7441</v>
      </c>
      <c r="C387" s="77" t="s">
        <v>2468</v>
      </c>
      <c r="D387" s="89" t="s">
        <v>2469</v>
      </c>
      <c r="E387" s="77" t="s">
        <v>1226</v>
      </c>
      <c r="F387" s="77" t="s">
        <v>1226</v>
      </c>
      <c r="G387" s="55">
        <f t="shared" si="1"/>
        <v>7441</v>
      </c>
      <c r="I387" s="55" t="str">
        <f>IFERROR(VLOOKUP(G387,Masters!C$6:D1000,2, FALSE),"MISSING")</f>
        <v>MISSING</v>
      </c>
    </row>
    <row r="388" spans="1:9" ht="12.5" x14ac:dyDescent="0.25">
      <c r="A388" s="77" t="s">
        <v>2470</v>
      </c>
      <c r="B388" s="77">
        <v>7442</v>
      </c>
      <c r="C388" s="77" t="s">
        <v>2471</v>
      </c>
      <c r="D388" s="89" t="s">
        <v>2472</v>
      </c>
      <c r="E388" s="77" t="s">
        <v>1226</v>
      </c>
      <c r="F388" s="77" t="s">
        <v>1226</v>
      </c>
      <c r="G388" s="55">
        <f t="shared" si="1"/>
        <v>7442</v>
      </c>
      <c r="I388" s="55" t="str">
        <f>IFERROR(VLOOKUP(G388,Masters!C$6:D1000,2, FALSE),"MISSING")</f>
        <v>MISSING</v>
      </c>
    </row>
    <row r="389" spans="1:9" ht="12.5" x14ac:dyDescent="0.25">
      <c r="A389" s="77" t="s">
        <v>2473</v>
      </c>
      <c r="B389" s="77">
        <v>7444</v>
      </c>
      <c r="C389" s="77" t="s">
        <v>2474</v>
      </c>
      <c r="D389" s="89" t="s">
        <v>2475</v>
      </c>
      <c r="E389" s="77" t="s">
        <v>1226</v>
      </c>
      <c r="F389" s="77" t="s">
        <v>1226</v>
      </c>
      <c r="G389" s="55">
        <f t="shared" si="1"/>
        <v>7444</v>
      </c>
      <c r="I389" s="55" t="str">
        <f>IFERROR(VLOOKUP(G389,Masters!C$6:D1000,2, FALSE),"MISSING")</f>
        <v>MISSING</v>
      </c>
    </row>
    <row r="390" spans="1:9" ht="12.5" x14ac:dyDescent="0.25">
      <c r="A390" s="77" t="s">
        <v>2476</v>
      </c>
      <c r="B390" s="77">
        <v>7445</v>
      </c>
      <c r="C390" s="77" t="s">
        <v>2477</v>
      </c>
      <c r="D390" s="89" t="s">
        <v>2478</v>
      </c>
      <c r="E390" s="77" t="s">
        <v>1226</v>
      </c>
      <c r="F390" s="77" t="s">
        <v>1226</v>
      </c>
      <c r="G390" s="55">
        <f t="shared" si="1"/>
        <v>7445</v>
      </c>
      <c r="I390" s="55" t="str">
        <f>IFERROR(VLOOKUP(G390,Masters!C$6:D1000,2, FALSE),"MISSING")</f>
        <v>MISSING</v>
      </c>
    </row>
    <row r="391" spans="1:9" ht="12.5" x14ac:dyDescent="0.25">
      <c r="A391" s="77" t="s">
        <v>2479</v>
      </c>
      <c r="B391" s="77">
        <v>7451</v>
      </c>
      <c r="C391" s="77" t="s">
        <v>2480</v>
      </c>
      <c r="D391" s="89" t="s">
        <v>2481</v>
      </c>
      <c r="E391" s="77" t="s">
        <v>2482</v>
      </c>
      <c r="F391" s="77" t="s">
        <v>1226</v>
      </c>
      <c r="G391" s="55">
        <f t="shared" si="1"/>
        <v>7451</v>
      </c>
      <c r="I391" s="55" t="str">
        <f>IFERROR(VLOOKUP(G391,Masters!C$6:D1000,2, FALSE),"MISSING")</f>
        <v>MISSING</v>
      </c>
    </row>
    <row r="392" spans="1:9" ht="12.5" x14ac:dyDescent="0.25">
      <c r="A392" s="77" t="s">
        <v>2483</v>
      </c>
      <c r="B392" s="77">
        <v>7452</v>
      </c>
      <c r="C392" s="77" t="s">
        <v>2484</v>
      </c>
      <c r="D392" s="89" t="s">
        <v>2485</v>
      </c>
      <c r="E392" s="77" t="s">
        <v>1226</v>
      </c>
      <c r="F392" s="77" t="s">
        <v>1226</v>
      </c>
      <c r="G392" s="55">
        <f t="shared" si="1"/>
        <v>7452</v>
      </c>
      <c r="I392" s="55" t="str">
        <f>IFERROR(VLOOKUP(G392,Masters!C$6:D1000,2, FALSE),"MISSING")</f>
        <v>MISSING</v>
      </c>
    </row>
    <row r="393" spans="1:9" ht="12.5" x14ac:dyDescent="0.25">
      <c r="A393" s="77" t="s">
        <v>2486</v>
      </c>
      <c r="B393" s="77">
        <v>7511</v>
      </c>
      <c r="C393" s="77" t="s">
        <v>2487</v>
      </c>
      <c r="D393" s="89" t="s">
        <v>2488</v>
      </c>
      <c r="E393" s="77" t="s">
        <v>2489</v>
      </c>
      <c r="F393" s="77" t="s">
        <v>1226</v>
      </c>
      <c r="G393" s="55">
        <f t="shared" si="1"/>
        <v>7511</v>
      </c>
      <c r="I393" s="55" t="str">
        <f>IFERROR(VLOOKUP(G393,Masters!C$6:D1000,2, FALSE),"MISSING")</f>
        <v>MISSING</v>
      </c>
    </row>
    <row r="394" spans="1:9" ht="12.5" x14ac:dyDescent="0.25">
      <c r="A394" s="77" t="s">
        <v>2490</v>
      </c>
      <c r="B394" s="77">
        <v>7512</v>
      </c>
      <c r="C394" s="77" t="s">
        <v>2491</v>
      </c>
      <c r="D394" s="89" t="s">
        <v>2492</v>
      </c>
      <c r="E394" s="77" t="s">
        <v>2493</v>
      </c>
      <c r="F394" s="77" t="s">
        <v>1226</v>
      </c>
      <c r="G394" s="55">
        <f t="shared" si="1"/>
        <v>7512</v>
      </c>
      <c r="I394" s="55" t="str">
        <f>IFERROR(VLOOKUP(G394,Masters!C$6:D1000,2, FALSE),"MISSING")</f>
        <v>MISSING</v>
      </c>
    </row>
    <row r="395" spans="1:9" ht="12.5" x14ac:dyDescent="0.25">
      <c r="A395" s="77" t="s">
        <v>2494</v>
      </c>
      <c r="B395" s="77">
        <v>7513</v>
      </c>
      <c r="C395" s="77" t="s">
        <v>2495</v>
      </c>
      <c r="D395" s="89" t="s">
        <v>2496</v>
      </c>
      <c r="E395" s="77" t="s">
        <v>1226</v>
      </c>
      <c r="F395" s="77" t="s">
        <v>1226</v>
      </c>
      <c r="G395" s="55">
        <f t="shared" si="1"/>
        <v>7513</v>
      </c>
      <c r="I395" s="55" t="str">
        <f>IFERROR(VLOOKUP(G395,Masters!C$6:D1000,2, FALSE),"MISSING")</f>
        <v>MISSING</v>
      </c>
    </row>
    <row r="396" spans="1:9" ht="12.5" x14ac:dyDescent="0.25">
      <c r="A396" s="77" t="s">
        <v>2497</v>
      </c>
      <c r="B396" s="77">
        <v>7514</v>
      </c>
      <c r="C396" s="77" t="s">
        <v>2498</v>
      </c>
      <c r="D396" s="89" t="s">
        <v>2499</v>
      </c>
      <c r="E396" s="77" t="s">
        <v>1226</v>
      </c>
      <c r="F396" s="77" t="s">
        <v>1226</v>
      </c>
      <c r="G396" s="55">
        <f t="shared" si="1"/>
        <v>7514</v>
      </c>
      <c r="I396" s="55" t="str">
        <f>IFERROR(VLOOKUP(G396,Masters!C$6:D1000,2, FALSE),"MISSING")</f>
        <v>MISSING</v>
      </c>
    </row>
    <row r="397" spans="1:9" ht="12.5" x14ac:dyDescent="0.25">
      <c r="A397" s="77" t="s">
        <v>2500</v>
      </c>
      <c r="B397" s="77">
        <v>7521</v>
      </c>
      <c r="C397" s="77" t="s">
        <v>2501</v>
      </c>
      <c r="D397" s="89" t="s">
        <v>2502</v>
      </c>
      <c r="E397" s="77" t="s">
        <v>2503</v>
      </c>
      <c r="F397" s="77" t="s">
        <v>1226</v>
      </c>
      <c r="G397" s="55">
        <f t="shared" si="1"/>
        <v>7521</v>
      </c>
      <c r="I397" s="55" t="str">
        <f>IFERROR(VLOOKUP(G397,Masters!C$6:D1000,2, FALSE),"MISSING")</f>
        <v>MISSING</v>
      </c>
    </row>
    <row r="398" spans="1:9" ht="12.5" x14ac:dyDescent="0.25">
      <c r="A398" s="77" t="s">
        <v>2504</v>
      </c>
      <c r="B398" s="77">
        <v>7522</v>
      </c>
      <c r="C398" s="77" t="s">
        <v>2505</v>
      </c>
      <c r="D398" s="89" t="s">
        <v>2506</v>
      </c>
      <c r="E398" s="77" t="s">
        <v>1226</v>
      </c>
      <c r="F398" s="77" t="s">
        <v>1226</v>
      </c>
      <c r="G398" s="55">
        <f t="shared" si="1"/>
        <v>7522</v>
      </c>
      <c r="I398" s="55" t="str">
        <f>IFERROR(VLOOKUP(G398,Masters!C$6:D1000,2, FALSE),"MISSING")</f>
        <v>MISSING</v>
      </c>
    </row>
    <row r="399" spans="1:9" ht="12.5" x14ac:dyDescent="0.25">
      <c r="A399" s="77" t="s">
        <v>2507</v>
      </c>
      <c r="B399" s="77">
        <v>7531</v>
      </c>
      <c r="C399" s="77" t="s">
        <v>2508</v>
      </c>
      <c r="D399" s="89" t="s">
        <v>2509</v>
      </c>
      <c r="E399" s="77" t="s">
        <v>1226</v>
      </c>
      <c r="F399" s="77" t="s">
        <v>1226</v>
      </c>
      <c r="G399" s="55">
        <f t="shared" si="1"/>
        <v>7531</v>
      </c>
      <c r="I399" s="55" t="str">
        <f>IFERROR(VLOOKUP(G399,Masters!C$6:D1000,2, FALSE),"MISSING")</f>
        <v>MISSING</v>
      </c>
    </row>
    <row r="400" spans="1:9" ht="12.5" x14ac:dyDescent="0.25">
      <c r="A400" s="77" t="s">
        <v>2510</v>
      </c>
      <c r="B400" s="77">
        <v>7532</v>
      </c>
      <c r="C400" s="77" t="s">
        <v>2511</v>
      </c>
      <c r="D400" s="89" t="s">
        <v>2512</v>
      </c>
      <c r="E400" s="77" t="s">
        <v>2513</v>
      </c>
      <c r="F400" s="77" t="s">
        <v>1226</v>
      </c>
      <c r="G400" s="55">
        <f t="shared" si="1"/>
        <v>7532</v>
      </c>
      <c r="I400" s="55" t="str">
        <f>IFERROR(VLOOKUP(G400,Masters!C$6:D1000,2, FALSE),"MISSING")</f>
        <v>MISSING</v>
      </c>
    </row>
    <row r="401" spans="1:9" ht="12.5" x14ac:dyDescent="0.25">
      <c r="A401" s="77" t="s">
        <v>2514</v>
      </c>
      <c r="B401" s="77">
        <v>7533</v>
      </c>
      <c r="C401" s="77" t="s">
        <v>2515</v>
      </c>
      <c r="D401" s="89" t="s">
        <v>2516</v>
      </c>
      <c r="E401" s="77" t="s">
        <v>1226</v>
      </c>
      <c r="F401" s="77" t="s">
        <v>1226</v>
      </c>
      <c r="G401" s="55">
        <f t="shared" si="1"/>
        <v>7533</v>
      </c>
      <c r="I401" s="55" t="str">
        <f>IFERROR(VLOOKUP(G401,Masters!C$6:D1000,2, FALSE),"MISSING")</f>
        <v>MISSING</v>
      </c>
    </row>
    <row r="402" spans="1:9" ht="12.5" x14ac:dyDescent="0.25">
      <c r="A402" s="77" t="s">
        <v>2517</v>
      </c>
      <c r="B402" s="77">
        <v>7534</v>
      </c>
      <c r="C402" s="77" t="s">
        <v>2518</v>
      </c>
      <c r="D402" s="89" t="s">
        <v>2519</v>
      </c>
      <c r="E402" s="77" t="s">
        <v>1226</v>
      </c>
      <c r="F402" s="77" t="s">
        <v>1226</v>
      </c>
      <c r="G402" s="55">
        <f t="shared" si="1"/>
        <v>7534</v>
      </c>
      <c r="I402" s="55" t="str">
        <f>IFERROR(VLOOKUP(G402,Masters!C$6:D1000,2, FALSE),"MISSING")</f>
        <v>MISSING</v>
      </c>
    </row>
    <row r="403" spans="1:9" ht="12.5" x14ac:dyDescent="0.25">
      <c r="A403" s="77" t="s">
        <v>2520</v>
      </c>
      <c r="B403" s="77">
        <v>7535</v>
      </c>
      <c r="C403" s="77" t="s">
        <v>2521</v>
      </c>
      <c r="D403" s="89" t="s">
        <v>2522</v>
      </c>
      <c r="E403" s="77" t="s">
        <v>1226</v>
      </c>
      <c r="F403" s="77" t="s">
        <v>1226</v>
      </c>
      <c r="G403" s="55">
        <f t="shared" si="1"/>
        <v>7535</v>
      </c>
      <c r="I403" s="55" t="str">
        <f>IFERROR(VLOOKUP(G403,Masters!C$6:D1000,2, FALSE),"MISSING")</f>
        <v>MISSING</v>
      </c>
    </row>
    <row r="404" spans="1:9" ht="12.5" x14ac:dyDescent="0.25">
      <c r="A404" s="77" t="s">
        <v>2523</v>
      </c>
      <c r="B404" s="77">
        <v>7611</v>
      </c>
      <c r="C404" s="77" t="s">
        <v>2524</v>
      </c>
      <c r="D404" s="89" t="s">
        <v>2525</v>
      </c>
      <c r="E404" s="77" t="s">
        <v>1226</v>
      </c>
      <c r="F404" s="77" t="s">
        <v>1226</v>
      </c>
      <c r="G404" s="55">
        <f t="shared" si="1"/>
        <v>7611</v>
      </c>
      <c r="I404" s="55" t="str">
        <f>IFERROR(VLOOKUP(G404,Masters!C$6:D1000,2, FALSE),"MISSING")</f>
        <v>MISSING</v>
      </c>
    </row>
    <row r="405" spans="1:9" ht="12.5" x14ac:dyDescent="0.25">
      <c r="A405" s="77" t="s">
        <v>2526</v>
      </c>
      <c r="B405" s="77">
        <v>7612</v>
      </c>
      <c r="C405" s="77" t="s">
        <v>2527</v>
      </c>
      <c r="D405" s="89" t="s">
        <v>2528</v>
      </c>
      <c r="E405" s="77" t="s">
        <v>1226</v>
      </c>
      <c r="F405" s="77" t="s">
        <v>1226</v>
      </c>
      <c r="G405" s="55">
        <f t="shared" si="1"/>
        <v>7612</v>
      </c>
      <c r="I405" s="55" t="str">
        <f>IFERROR(VLOOKUP(G405,Masters!C$6:D1000,2, FALSE),"MISSING")</f>
        <v>MISSING</v>
      </c>
    </row>
    <row r="406" spans="1:9" ht="12.5" x14ac:dyDescent="0.25">
      <c r="A406" s="77" t="s">
        <v>2529</v>
      </c>
      <c r="B406" s="77">
        <v>7621</v>
      </c>
      <c r="C406" s="77" t="s">
        <v>2530</v>
      </c>
      <c r="D406" s="89" t="s">
        <v>2531</v>
      </c>
      <c r="E406" s="77" t="s">
        <v>1226</v>
      </c>
      <c r="F406" s="77" t="s">
        <v>1226</v>
      </c>
      <c r="G406" s="55">
        <f t="shared" si="1"/>
        <v>7621</v>
      </c>
      <c r="I406" s="55" t="str">
        <f>IFERROR(VLOOKUP(G406,Masters!C$6:D1000,2, FALSE),"MISSING")</f>
        <v>MISSING</v>
      </c>
    </row>
    <row r="407" spans="1:9" ht="12.5" x14ac:dyDescent="0.25">
      <c r="A407" s="77" t="s">
        <v>2532</v>
      </c>
      <c r="B407" s="77">
        <v>7622</v>
      </c>
      <c r="C407" s="77" t="s">
        <v>2533</v>
      </c>
      <c r="D407" s="89" t="s">
        <v>2534</v>
      </c>
      <c r="E407" s="77" t="s">
        <v>1226</v>
      </c>
      <c r="F407" s="77" t="s">
        <v>1226</v>
      </c>
      <c r="G407" s="55">
        <f t="shared" si="1"/>
        <v>7622</v>
      </c>
      <c r="I407" s="55" t="str">
        <f>IFERROR(VLOOKUP(G407,Masters!C$6:D1000,2, FALSE),"MISSING")</f>
        <v>MISSING</v>
      </c>
    </row>
    <row r="408" spans="1:9" ht="12.5" x14ac:dyDescent="0.25">
      <c r="A408" s="77" t="s">
        <v>2535</v>
      </c>
      <c r="B408" s="77">
        <v>8211</v>
      </c>
      <c r="C408" s="77" t="s">
        <v>2536</v>
      </c>
      <c r="D408" s="89" t="s">
        <v>2537</v>
      </c>
      <c r="E408" s="77" t="s">
        <v>1226</v>
      </c>
      <c r="F408" s="77" t="s">
        <v>1226</v>
      </c>
      <c r="G408" s="55">
        <f t="shared" si="1"/>
        <v>8211</v>
      </c>
      <c r="I408" s="55" t="str">
        <f>IFERROR(VLOOKUP(G408,Masters!C$6:D1000,2, FALSE),"MISSING")</f>
        <v>MISSING</v>
      </c>
    </row>
    <row r="409" spans="1:9" ht="12.5" x14ac:dyDescent="0.25">
      <c r="A409" s="77" t="s">
        <v>2538</v>
      </c>
      <c r="B409" s="77">
        <v>8221</v>
      </c>
      <c r="C409" s="77" t="s">
        <v>2539</v>
      </c>
      <c r="D409" s="89" t="s">
        <v>2540</v>
      </c>
      <c r="E409" s="77" t="s">
        <v>1226</v>
      </c>
      <c r="F409" s="77" t="s">
        <v>1226</v>
      </c>
      <c r="G409" s="55">
        <f t="shared" si="1"/>
        <v>8221</v>
      </c>
      <c r="I409" s="55" t="str">
        <f>IFERROR(VLOOKUP(G409,Masters!C$6:D1000,2, FALSE),"MISSING")</f>
        <v>MISSING</v>
      </c>
    </row>
    <row r="410" spans="1:9" ht="12.5" x14ac:dyDescent="0.25">
      <c r="A410" s="77" t="s">
        <v>2541</v>
      </c>
      <c r="B410" s="77">
        <v>8222</v>
      </c>
      <c r="C410" s="77" t="s">
        <v>2542</v>
      </c>
      <c r="D410" s="89" t="s">
        <v>2543</v>
      </c>
      <c r="E410" s="77" t="s">
        <v>2544</v>
      </c>
      <c r="F410" s="77" t="s">
        <v>1226</v>
      </c>
      <c r="G410" s="55">
        <f t="shared" si="1"/>
        <v>8222</v>
      </c>
      <c r="I410" s="55" t="str">
        <f>IFERROR(VLOOKUP(G410,Masters!C$6:D1000,2, FALSE),"MISSING")</f>
        <v>MISSING</v>
      </c>
    </row>
    <row r="411" spans="1:9" ht="12.5" x14ac:dyDescent="0.25">
      <c r="A411" s="77" t="s">
        <v>2545</v>
      </c>
      <c r="B411" s="77">
        <v>8231</v>
      </c>
      <c r="C411" s="77" t="s">
        <v>2546</v>
      </c>
      <c r="D411" s="89" t="s">
        <v>2547</v>
      </c>
      <c r="E411" s="77" t="s">
        <v>1226</v>
      </c>
      <c r="F411" s="77" t="s">
        <v>1226</v>
      </c>
      <c r="G411" s="55">
        <f t="shared" si="1"/>
        <v>8231</v>
      </c>
      <c r="I411" s="55" t="str">
        <f>IFERROR(VLOOKUP(G411,Masters!C$6:D1000,2, FALSE),"MISSING")</f>
        <v>MISSING</v>
      </c>
    </row>
    <row r="412" spans="1:9" ht="12.5" x14ac:dyDescent="0.25">
      <c r="A412" s="77" t="s">
        <v>2548</v>
      </c>
      <c r="B412" s="77">
        <v>8232</v>
      </c>
      <c r="C412" s="77" t="s">
        <v>2549</v>
      </c>
      <c r="D412" s="89" t="s">
        <v>2550</v>
      </c>
      <c r="E412" s="77" t="s">
        <v>1226</v>
      </c>
      <c r="F412" s="77" t="s">
        <v>1226</v>
      </c>
      <c r="G412" s="55">
        <f t="shared" si="1"/>
        <v>8232</v>
      </c>
      <c r="I412" s="55" t="str">
        <f>IFERROR(VLOOKUP(G412,Masters!C$6:D1000,2, FALSE),"MISSING")</f>
        <v>MISSING</v>
      </c>
    </row>
    <row r="413" spans="1:9" ht="12.5" x14ac:dyDescent="0.25">
      <c r="A413" s="77" t="s">
        <v>2551</v>
      </c>
      <c r="B413" s="77">
        <v>8241</v>
      </c>
      <c r="C413" s="77" t="s">
        <v>2552</v>
      </c>
      <c r="D413" s="89" t="s">
        <v>2553</v>
      </c>
      <c r="E413" s="77" t="s">
        <v>1226</v>
      </c>
      <c r="F413" s="77" t="s">
        <v>1226</v>
      </c>
      <c r="G413" s="55">
        <f t="shared" si="1"/>
        <v>8241</v>
      </c>
      <c r="I413" s="55" t="str">
        <f>IFERROR(VLOOKUP(G413,Masters!C$6:D1000,2, FALSE),"MISSING")</f>
        <v>MISSING</v>
      </c>
    </row>
    <row r="414" spans="1:9" ht="12.5" x14ac:dyDescent="0.25">
      <c r="A414" s="77" t="s">
        <v>2554</v>
      </c>
      <c r="B414" s="77">
        <v>8252</v>
      </c>
      <c r="C414" s="77" t="s">
        <v>2555</v>
      </c>
      <c r="D414" s="89" t="s">
        <v>2556</v>
      </c>
      <c r="E414" s="77" t="s">
        <v>1226</v>
      </c>
      <c r="F414" s="77" t="s">
        <v>1226</v>
      </c>
      <c r="G414" s="55">
        <f t="shared" si="1"/>
        <v>8252</v>
      </c>
      <c r="I414" s="55" t="str">
        <f>IFERROR(VLOOKUP(G414,Masters!C$6:D1000,2, FALSE),"MISSING")</f>
        <v>MISSING</v>
      </c>
    </row>
    <row r="415" spans="1:9" ht="12.5" x14ac:dyDescent="0.25">
      <c r="A415" s="77" t="s">
        <v>2557</v>
      </c>
      <c r="B415" s="77">
        <v>8255</v>
      </c>
      <c r="C415" s="77" t="s">
        <v>2558</v>
      </c>
      <c r="D415" s="89" t="s">
        <v>2559</v>
      </c>
      <c r="E415" s="77" t="s">
        <v>1226</v>
      </c>
      <c r="F415" s="77" t="s">
        <v>1226</v>
      </c>
      <c r="G415" s="55">
        <f t="shared" si="1"/>
        <v>8255</v>
      </c>
      <c r="I415" s="55" t="str">
        <f>IFERROR(VLOOKUP(G415,Masters!C$6:D1000,2, FALSE),"MISSING")</f>
        <v>MISSING</v>
      </c>
    </row>
    <row r="416" spans="1:9" ht="12.5" x14ac:dyDescent="0.25">
      <c r="A416" s="77" t="s">
        <v>2560</v>
      </c>
      <c r="B416" s="77">
        <v>8261</v>
      </c>
      <c r="C416" s="77" t="s">
        <v>2561</v>
      </c>
      <c r="D416" s="89" t="s">
        <v>2562</v>
      </c>
      <c r="E416" s="77" t="s">
        <v>1226</v>
      </c>
      <c r="F416" s="77" t="s">
        <v>1226</v>
      </c>
      <c r="G416" s="55">
        <f t="shared" si="1"/>
        <v>8261</v>
      </c>
      <c r="I416" s="55" t="str">
        <f>IFERROR(VLOOKUP(G416,Masters!C$6:D1000,2, FALSE),"MISSING")</f>
        <v>MISSING</v>
      </c>
    </row>
    <row r="417" spans="1:9" ht="12.5" x14ac:dyDescent="0.25">
      <c r="A417" s="77" t="s">
        <v>2563</v>
      </c>
      <c r="B417" s="77">
        <v>8262</v>
      </c>
      <c r="C417" s="77" t="s">
        <v>2564</v>
      </c>
      <c r="D417" s="89" t="s">
        <v>2565</v>
      </c>
      <c r="E417" s="77" t="s">
        <v>1226</v>
      </c>
      <c r="F417" s="77" t="s">
        <v>1226</v>
      </c>
      <c r="G417" s="55">
        <f t="shared" si="1"/>
        <v>8262</v>
      </c>
      <c r="I417" s="55" t="str">
        <f>IFERROR(VLOOKUP(G417,Masters!C$6:D1000,2, FALSE),"MISSING")</f>
        <v>MISSING</v>
      </c>
    </row>
    <row r="418" spans="1:9" ht="12.5" x14ac:dyDescent="0.25">
      <c r="A418" s="77" t="s">
        <v>2566</v>
      </c>
      <c r="B418" s="77">
        <v>8411</v>
      </c>
      <c r="C418" s="77" t="s">
        <v>2567</v>
      </c>
      <c r="D418" s="89" t="s">
        <v>2568</v>
      </c>
      <c r="E418" s="77" t="s">
        <v>1226</v>
      </c>
      <c r="F418" s="77" t="s">
        <v>1226</v>
      </c>
      <c r="G418" s="55">
        <f t="shared" si="1"/>
        <v>8411</v>
      </c>
      <c r="I418" s="55" t="str">
        <f>IFERROR(VLOOKUP(G418,Masters!C$6:D1000,2, FALSE),"MISSING")</f>
        <v>MISSING</v>
      </c>
    </row>
    <row r="419" spans="1:9" ht="12.5" x14ac:dyDescent="0.25">
      <c r="A419" s="77" t="s">
        <v>2569</v>
      </c>
      <c r="B419" s="77">
        <v>8412</v>
      </c>
      <c r="C419" s="77" t="s">
        <v>2570</v>
      </c>
      <c r="D419" s="89" t="s">
        <v>2571</v>
      </c>
      <c r="E419" s="77" t="s">
        <v>1226</v>
      </c>
      <c r="F419" s="77" t="s">
        <v>1226</v>
      </c>
      <c r="G419" s="55">
        <f t="shared" si="1"/>
        <v>8412</v>
      </c>
      <c r="I419" s="55" t="str">
        <f>IFERROR(VLOOKUP(G419,Masters!C$6:D1000,2, FALSE),"MISSING")</f>
        <v>MISSING</v>
      </c>
    </row>
    <row r="420" spans="1:9" ht="12.5" x14ac:dyDescent="0.25">
      <c r="A420" s="77" t="s">
        <v>2572</v>
      </c>
      <c r="B420" s="77">
        <v>8421</v>
      </c>
      <c r="C420" s="77" t="s">
        <v>2573</v>
      </c>
      <c r="D420" s="89" t="s">
        <v>2574</v>
      </c>
      <c r="E420" s="77" t="s">
        <v>1226</v>
      </c>
      <c r="F420" s="77" t="s">
        <v>1226</v>
      </c>
      <c r="G420" s="55">
        <f t="shared" si="1"/>
        <v>8421</v>
      </c>
      <c r="I420" s="55" t="str">
        <f>IFERROR(VLOOKUP(G420,Masters!C$6:D1000,2, FALSE),"MISSING")</f>
        <v>MISSING</v>
      </c>
    </row>
    <row r="421" spans="1:9" ht="12.5" x14ac:dyDescent="0.25">
      <c r="A421" s="77" t="s">
        <v>2575</v>
      </c>
      <c r="B421" s="77">
        <v>8422</v>
      </c>
      <c r="C421" s="77" t="s">
        <v>2576</v>
      </c>
      <c r="D421" s="89" t="s">
        <v>2577</v>
      </c>
      <c r="E421" s="77" t="s">
        <v>2578</v>
      </c>
      <c r="F421" s="77" t="s">
        <v>1226</v>
      </c>
      <c r="G421" s="55">
        <f t="shared" si="1"/>
        <v>8422</v>
      </c>
      <c r="I421" s="55" t="str">
        <f>IFERROR(VLOOKUP(G421,Masters!C$6:D1000,2, FALSE),"MISSING")</f>
        <v>MISSING</v>
      </c>
    </row>
    <row r="422" spans="1:9" ht="12.5" x14ac:dyDescent="0.25">
      <c r="A422" s="77" t="s">
        <v>2579</v>
      </c>
      <c r="B422" s="77">
        <v>8431</v>
      </c>
      <c r="C422" s="77" t="s">
        <v>2580</v>
      </c>
      <c r="D422" s="89" t="s">
        <v>2581</v>
      </c>
      <c r="E422" s="77" t="s">
        <v>1226</v>
      </c>
      <c r="F422" s="77" t="s">
        <v>1226</v>
      </c>
      <c r="G422" s="55">
        <f t="shared" si="1"/>
        <v>8431</v>
      </c>
      <c r="I422" s="55" t="str">
        <f>IFERROR(VLOOKUP(G422,Masters!C$6:D1000,2, FALSE),"MISSING")</f>
        <v>MISSING</v>
      </c>
    </row>
    <row r="423" spans="1:9" ht="12.5" x14ac:dyDescent="0.25">
      <c r="A423" s="77" t="s">
        <v>2582</v>
      </c>
      <c r="B423" s="77">
        <v>8432</v>
      </c>
      <c r="C423" s="77" t="s">
        <v>2583</v>
      </c>
      <c r="D423" s="89" t="s">
        <v>2584</v>
      </c>
      <c r="E423" s="77" t="s">
        <v>1226</v>
      </c>
      <c r="F423" s="77" t="s">
        <v>1226</v>
      </c>
      <c r="G423" s="55">
        <f t="shared" si="1"/>
        <v>8432</v>
      </c>
      <c r="I423" s="55" t="str">
        <f>IFERROR(VLOOKUP(G423,Masters!C$6:D1000,2, FALSE),"MISSING")</f>
        <v>MISSING</v>
      </c>
    </row>
    <row r="424" spans="1:9" ht="12.5" x14ac:dyDescent="0.25">
      <c r="A424" s="77" t="s">
        <v>2585</v>
      </c>
      <c r="B424" s="77">
        <v>8441</v>
      </c>
      <c r="C424" s="77" t="s">
        <v>2586</v>
      </c>
      <c r="D424" s="89" t="s">
        <v>2587</v>
      </c>
      <c r="E424" s="77" t="s">
        <v>1226</v>
      </c>
      <c r="F424" s="77" t="s">
        <v>1226</v>
      </c>
      <c r="G424" s="55">
        <f t="shared" si="1"/>
        <v>8441</v>
      </c>
      <c r="I424" s="55" t="str">
        <f>IFERROR(VLOOKUP(G424,Masters!C$6:D1000,2, FALSE),"MISSING")</f>
        <v>MISSING</v>
      </c>
    </row>
    <row r="425" spans="1:9" ht="12.5" x14ac:dyDescent="0.25">
      <c r="A425" s="77" t="s">
        <v>2588</v>
      </c>
      <c r="B425" s="77">
        <v>8442</v>
      </c>
      <c r="C425" s="77" t="s">
        <v>2589</v>
      </c>
      <c r="D425" s="89" t="s">
        <v>2590</v>
      </c>
      <c r="E425" s="77" t="s">
        <v>1226</v>
      </c>
      <c r="F425" s="77" t="s">
        <v>1226</v>
      </c>
      <c r="G425" s="55">
        <f t="shared" si="1"/>
        <v>8442</v>
      </c>
      <c r="I425" s="55" t="str">
        <f>IFERROR(VLOOKUP(G425,Masters!C$6:D1000,2, FALSE),"MISSING")</f>
        <v>MISSING</v>
      </c>
    </row>
    <row r="426" spans="1:9" ht="12.5" x14ac:dyDescent="0.25">
      <c r="A426" s="77" t="s">
        <v>2591</v>
      </c>
      <c r="B426" s="77">
        <v>8611</v>
      </c>
      <c r="C426" s="77" t="s">
        <v>2592</v>
      </c>
      <c r="D426" s="89" t="s">
        <v>2593</v>
      </c>
      <c r="E426" s="77" t="s">
        <v>1226</v>
      </c>
      <c r="F426" s="77" t="s">
        <v>1226</v>
      </c>
      <c r="G426" s="55">
        <f t="shared" si="1"/>
        <v>8611</v>
      </c>
      <c r="I426" s="55" t="str">
        <f>IFERROR(VLOOKUP(G426,Masters!C$6:D1000,2, FALSE),"MISSING")</f>
        <v>MISSING</v>
      </c>
    </row>
    <row r="427" spans="1:9" ht="12.5" x14ac:dyDescent="0.25">
      <c r="A427" s="77" t="s">
        <v>2594</v>
      </c>
      <c r="B427" s="77">
        <v>8612</v>
      </c>
      <c r="C427" s="77" t="s">
        <v>2595</v>
      </c>
      <c r="D427" s="89" t="s">
        <v>2596</v>
      </c>
      <c r="E427" s="77" t="s">
        <v>2597</v>
      </c>
      <c r="F427" s="77" t="s">
        <v>1226</v>
      </c>
      <c r="G427" s="55">
        <f t="shared" si="1"/>
        <v>8612</v>
      </c>
      <c r="I427" s="55" t="str">
        <f>IFERROR(VLOOKUP(G427,Masters!C$6:D1000,2, FALSE),"MISSING")</f>
        <v>MISSING</v>
      </c>
    </row>
    <row r="428" spans="1:9" ht="12.5" x14ac:dyDescent="0.25">
      <c r="A428" s="77" t="s">
        <v>2598</v>
      </c>
      <c r="B428" s="77">
        <v>8613</v>
      </c>
      <c r="C428" s="77" t="s">
        <v>2599</v>
      </c>
      <c r="D428" s="89" t="s">
        <v>2600</v>
      </c>
      <c r="E428" s="77" t="s">
        <v>1226</v>
      </c>
      <c r="F428" s="77" t="s">
        <v>1226</v>
      </c>
      <c r="G428" s="55">
        <f t="shared" si="1"/>
        <v>8613</v>
      </c>
      <c r="I428" s="55" t="str">
        <f>IFERROR(VLOOKUP(G428,Masters!C$6:D1000,2, FALSE),"MISSING")</f>
        <v>MISSING</v>
      </c>
    </row>
    <row r="429" spans="1:9" ht="12.5" x14ac:dyDescent="0.25">
      <c r="A429" s="77" t="s">
        <v>2601</v>
      </c>
      <c r="B429" s="77">
        <v>8614</v>
      </c>
      <c r="C429" s="77" t="s">
        <v>2602</v>
      </c>
      <c r="D429" s="89" t="s">
        <v>2603</v>
      </c>
      <c r="E429" s="77" t="s">
        <v>1226</v>
      </c>
      <c r="F429" s="77" t="s">
        <v>1226</v>
      </c>
      <c r="G429" s="55">
        <f t="shared" si="1"/>
        <v>8614</v>
      </c>
      <c r="I429" s="55" t="str">
        <f>IFERROR(VLOOKUP(G429,Masters!C$6:D1000,2, FALSE),"MISSING")</f>
        <v>MISSING</v>
      </c>
    </row>
    <row r="430" spans="1:9" ht="12.5" x14ac:dyDescent="0.25">
      <c r="A430" s="77" t="s">
        <v>2604</v>
      </c>
      <c r="B430" s="77">
        <v>8615</v>
      </c>
      <c r="C430" s="77" t="s">
        <v>2605</v>
      </c>
      <c r="D430" s="89" t="s">
        <v>2606</v>
      </c>
      <c r="E430" s="77" t="s">
        <v>1226</v>
      </c>
      <c r="F430" s="77" t="s">
        <v>1226</v>
      </c>
      <c r="G430" s="55">
        <f t="shared" si="1"/>
        <v>8615</v>
      </c>
      <c r="I430" s="55" t="str">
        <f>IFERROR(VLOOKUP(G430,Masters!C$6:D1000,2, FALSE),"MISSING")</f>
        <v>MISSING</v>
      </c>
    </row>
    <row r="431" spans="1:9" ht="12.5" x14ac:dyDescent="0.25">
      <c r="A431" s="77" t="s">
        <v>2607</v>
      </c>
      <c r="B431" s="77">
        <v>8616</v>
      </c>
      <c r="C431" s="77" t="s">
        <v>2608</v>
      </c>
      <c r="D431" s="89" t="s">
        <v>2609</v>
      </c>
      <c r="E431" s="77" t="s">
        <v>1226</v>
      </c>
      <c r="F431" s="77" t="s">
        <v>1226</v>
      </c>
      <c r="G431" s="55">
        <f t="shared" si="1"/>
        <v>8616</v>
      </c>
      <c r="I431" s="55" t="str">
        <f>IFERROR(VLOOKUP(G431,Masters!C$6:D1000,2, FALSE),"MISSING")</f>
        <v>MISSING</v>
      </c>
    </row>
    <row r="432" spans="1:9" ht="12.5" x14ac:dyDescent="0.25">
      <c r="A432" s="77" t="s">
        <v>2610</v>
      </c>
      <c r="B432" s="77">
        <v>9211</v>
      </c>
      <c r="C432" s="77" t="s">
        <v>2611</v>
      </c>
      <c r="D432" s="89" t="s">
        <v>2612</v>
      </c>
      <c r="E432" s="77" t="s">
        <v>1226</v>
      </c>
      <c r="F432" s="77" t="s">
        <v>1226</v>
      </c>
      <c r="G432" s="55">
        <f t="shared" si="1"/>
        <v>9211</v>
      </c>
      <c r="I432" s="55" t="str">
        <f>IFERROR(VLOOKUP(G432,Masters!C$6:D1000,2, FALSE),"MISSING")</f>
        <v>MISSING</v>
      </c>
    </row>
    <row r="433" spans="1:9" ht="12.5" x14ac:dyDescent="0.25">
      <c r="A433" s="77" t="s">
        <v>2613</v>
      </c>
      <c r="B433" s="77">
        <v>9212</v>
      </c>
      <c r="C433" s="77" t="s">
        <v>2614</v>
      </c>
      <c r="D433" s="89" t="s">
        <v>2615</v>
      </c>
      <c r="E433" s="77" t="s">
        <v>1226</v>
      </c>
      <c r="F433" s="77" t="s">
        <v>1226</v>
      </c>
      <c r="G433" s="55">
        <f t="shared" si="1"/>
        <v>9212</v>
      </c>
      <c r="I433" s="55" t="str">
        <f>IFERROR(VLOOKUP(G433,Masters!C$6:D1000,2, FALSE),"MISSING")</f>
        <v>MISSING</v>
      </c>
    </row>
    <row r="434" spans="1:9" ht="12.5" x14ac:dyDescent="0.25">
      <c r="A434" s="77" t="s">
        <v>2616</v>
      </c>
      <c r="B434" s="77">
        <v>9213</v>
      </c>
      <c r="C434" s="77" t="s">
        <v>2617</v>
      </c>
      <c r="D434" s="89" t="s">
        <v>2618</v>
      </c>
      <c r="E434" s="77" t="s">
        <v>1226</v>
      </c>
      <c r="F434" s="77" t="s">
        <v>1226</v>
      </c>
      <c r="G434" s="55">
        <f t="shared" si="1"/>
        <v>9213</v>
      </c>
      <c r="I434" s="55" t="str">
        <f>IFERROR(VLOOKUP(G434,Masters!C$6:D1000,2, FALSE),"MISSING")</f>
        <v>MISSING</v>
      </c>
    </row>
    <row r="435" spans="1:9" ht="12.5" x14ac:dyDescent="0.25">
      <c r="A435" s="77" t="s">
        <v>2619</v>
      </c>
      <c r="B435" s="77">
        <v>9214</v>
      </c>
      <c r="C435" s="77" t="s">
        <v>2620</v>
      </c>
      <c r="D435" s="89" t="s">
        <v>2621</v>
      </c>
      <c r="E435" s="77" t="s">
        <v>1226</v>
      </c>
      <c r="F435" s="77" t="s">
        <v>1226</v>
      </c>
      <c r="G435" s="55">
        <f t="shared" si="1"/>
        <v>9214</v>
      </c>
      <c r="I435" s="55" t="str">
        <f>IFERROR(VLOOKUP(G435,Masters!C$6:D1000,2, FALSE),"MISSING")</f>
        <v>MISSING</v>
      </c>
    </row>
    <row r="436" spans="1:9" ht="12.5" x14ac:dyDescent="0.25">
      <c r="A436" s="77" t="s">
        <v>2622</v>
      </c>
      <c r="B436" s="77">
        <v>9215</v>
      </c>
      <c r="C436" s="77" t="s">
        <v>2623</v>
      </c>
      <c r="D436" s="89" t="s">
        <v>2624</v>
      </c>
      <c r="E436" s="77" t="s">
        <v>1226</v>
      </c>
      <c r="F436" s="77" t="s">
        <v>1226</v>
      </c>
      <c r="G436" s="55">
        <f t="shared" si="1"/>
        <v>9215</v>
      </c>
      <c r="I436" s="55" t="str">
        <f>IFERROR(VLOOKUP(G436,Masters!C$6:D1000,2, FALSE),"MISSING")</f>
        <v>MISSING</v>
      </c>
    </row>
    <row r="437" spans="1:9" ht="12.5" x14ac:dyDescent="0.25">
      <c r="A437" s="77" t="s">
        <v>2625</v>
      </c>
      <c r="B437" s="77">
        <v>9217</v>
      </c>
      <c r="C437" s="77" t="s">
        <v>2626</v>
      </c>
      <c r="D437" s="89" t="s">
        <v>2627</v>
      </c>
      <c r="E437" s="77" t="s">
        <v>1226</v>
      </c>
      <c r="F437" s="77" t="s">
        <v>1226</v>
      </c>
      <c r="G437" s="55">
        <f t="shared" si="1"/>
        <v>9217</v>
      </c>
      <c r="I437" s="55" t="str">
        <f>IFERROR(VLOOKUP(G437,Masters!C$6:D1000,2, FALSE),"MISSING")</f>
        <v>MISSING</v>
      </c>
    </row>
    <row r="438" spans="1:9" ht="12.5" x14ac:dyDescent="0.25">
      <c r="A438" s="77" t="s">
        <v>2628</v>
      </c>
      <c r="B438" s="77">
        <v>9221</v>
      </c>
      <c r="C438" s="77" t="s">
        <v>2629</v>
      </c>
      <c r="D438" s="89" t="s">
        <v>2630</v>
      </c>
      <c r="E438" s="77" t="s">
        <v>1226</v>
      </c>
      <c r="F438" s="77" t="s">
        <v>1226</v>
      </c>
      <c r="G438" s="55">
        <f t="shared" si="1"/>
        <v>9221</v>
      </c>
      <c r="I438" s="55" t="str">
        <f>IFERROR(VLOOKUP(G438,Masters!C$6:D1000,2, FALSE),"MISSING")</f>
        <v>MISSING</v>
      </c>
    </row>
    <row r="439" spans="1:9" ht="12.5" x14ac:dyDescent="0.25">
      <c r="A439" s="77" t="s">
        <v>2631</v>
      </c>
      <c r="B439" s="77">
        <v>9222</v>
      </c>
      <c r="C439" s="77" t="s">
        <v>2632</v>
      </c>
      <c r="D439" s="89" t="s">
        <v>2633</v>
      </c>
      <c r="E439" s="77" t="s">
        <v>1226</v>
      </c>
      <c r="F439" s="77" t="s">
        <v>1226</v>
      </c>
      <c r="G439" s="55">
        <f t="shared" si="1"/>
        <v>9222</v>
      </c>
      <c r="I439" s="55" t="str">
        <f>IFERROR(VLOOKUP(G439,Masters!C$6:D1000,2, FALSE),"MISSING")</f>
        <v>MISSING</v>
      </c>
    </row>
    <row r="440" spans="1:9" ht="12.5" x14ac:dyDescent="0.25">
      <c r="A440" s="77" t="s">
        <v>2634</v>
      </c>
      <c r="B440" s="77">
        <v>9223</v>
      </c>
      <c r="C440" s="77" t="s">
        <v>2635</v>
      </c>
      <c r="D440" s="89" t="s">
        <v>2636</v>
      </c>
      <c r="E440" s="77" t="s">
        <v>1226</v>
      </c>
      <c r="F440" s="77" t="s">
        <v>1226</v>
      </c>
      <c r="G440" s="55">
        <f t="shared" si="1"/>
        <v>9223</v>
      </c>
      <c r="I440" s="55" t="str">
        <f>IFERROR(VLOOKUP(G440,Masters!C$6:D1000,2, FALSE),"MISSING")</f>
        <v>MISSING</v>
      </c>
    </row>
    <row r="441" spans="1:9" ht="12.5" x14ac:dyDescent="0.25">
      <c r="A441" s="77" t="s">
        <v>2637</v>
      </c>
      <c r="B441" s="77">
        <v>9224</v>
      </c>
      <c r="C441" s="77" t="s">
        <v>2638</v>
      </c>
      <c r="D441" s="89" t="s">
        <v>2639</v>
      </c>
      <c r="E441" s="77" t="s">
        <v>1226</v>
      </c>
      <c r="F441" s="77" t="s">
        <v>1226</v>
      </c>
      <c r="G441" s="55">
        <f t="shared" si="1"/>
        <v>9224</v>
      </c>
      <c r="I441" s="55" t="str">
        <f>IFERROR(VLOOKUP(G441,Masters!C$6:D1000,2, FALSE),"MISSING")</f>
        <v>MISSING</v>
      </c>
    </row>
    <row r="442" spans="1:9" ht="12.5" x14ac:dyDescent="0.25">
      <c r="A442" s="77" t="s">
        <v>2640</v>
      </c>
      <c r="B442" s="77">
        <v>9226</v>
      </c>
      <c r="C442" s="77" t="s">
        <v>2641</v>
      </c>
      <c r="D442" s="89" t="s">
        <v>2642</v>
      </c>
      <c r="E442" s="77" t="s">
        <v>1226</v>
      </c>
      <c r="F442" s="77" t="s">
        <v>1226</v>
      </c>
      <c r="G442" s="55">
        <f t="shared" si="1"/>
        <v>9226</v>
      </c>
      <c r="I442" s="55" t="str">
        <f>IFERROR(VLOOKUP(G442,Masters!C$6:D1000,2, FALSE),"MISSING")</f>
        <v>MISSING</v>
      </c>
    </row>
    <row r="443" spans="1:9" ht="12.5" x14ac:dyDescent="0.25">
      <c r="A443" s="77" t="s">
        <v>2643</v>
      </c>
      <c r="B443" s="77">
        <v>9227</v>
      </c>
      <c r="C443" s="77" t="s">
        <v>2644</v>
      </c>
      <c r="D443" s="89" t="s">
        <v>2645</v>
      </c>
      <c r="E443" s="77" t="s">
        <v>1226</v>
      </c>
      <c r="F443" s="77" t="s">
        <v>1226</v>
      </c>
      <c r="G443" s="55">
        <f t="shared" si="1"/>
        <v>9227</v>
      </c>
      <c r="I443" s="55" t="str">
        <f>IFERROR(VLOOKUP(G443,Masters!C$6:D1000,2, FALSE),"MISSING")</f>
        <v>MISSING</v>
      </c>
    </row>
    <row r="444" spans="1:9" ht="12.5" x14ac:dyDescent="0.25">
      <c r="A444" s="77" t="s">
        <v>2646</v>
      </c>
      <c r="B444" s="77">
        <v>9231</v>
      </c>
      <c r="C444" s="77" t="s">
        <v>2647</v>
      </c>
      <c r="D444" s="89" t="s">
        <v>2648</v>
      </c>
      <c r="E444" s="77" t="s">
        <v>1226</v>
      </c>
      <c r="F444" s="77" t="s">
        <v>1226</v>
      </c>
      <c r="G444" s="55">
        <f t="shared" si="1"/>
        <v>9231</v>
      </c>
      <c r="I444" s="55" t="str">
        <f>IFERROR(VLOOKUP(G444,Masters!C$6:D1000,2, FALSE),"MISSING")</f>
        <v>MISSING</v>
      </c>
    </row>
    <row r="445" spans="1:9" ht="12.5" x14ac:dyDescent="0.25">
      <c r="A445" s="77" t="s">
        <v>2649</v>
      </c>
      <c r="B445" s="77">
        <v>9232</v>
      </c>
      <c r="C445" s="77" t="s">
        <v>2650</v>
      </c>
      <c r="D445" s="89" t="s">
        <v>2651</v>
      </c>
      <c r="E445" s="77" t="s">
        <v>1226</v>
      </c>
      <c r="F445" s="77" t="s">
        <v>1226</v>
      </c>
      <c r="G445" s="55">
        <f t="shared" si="1"/>
        <v>9232</v>
      </c>
      <c r="I445" s="55" t="str">
        <f>IFERROR(VLOOKUP(G445,Masters!C$6:D1000,2, FALSE),"MISSING")</f>
        <v>MISSING</v>
      </c>
    </row>
    <row r="446" spans="1:9" ht="12.5" x14ac:dyDescent="0.25">
      <c r="A446" s="77" t="s">
        <v>2652</v>
      </c>
      <c r="B446" s="77">
        <v>9235</v>
      </c>
      <c r="C446" s="77" t="s">
        <v>2653</v>
      </c>
      <c r="D446" s="89" t="s">
        <v>2654</v>
      </c>
      <c r="E446" s="77" t="s">
        <v>1226</v>
      </c>
      <c r="F446" s="77" t="s">
        <v>1226</v>
      </c>
      <c r="G446" s="55">
        <f t="shared" si="1"/>
        <v>9235</v>
      </c>
      <c r="I446" s="55" t="str">
        <f>IFERROR(VLOOKUP(G446,Masters!C$6:D1000,2, FALSE),"MISSING")</f>
        <v>MISSING</v>
      </c>
    </row>
    <row r="447" spans="1:9" ht="12.5" x14ac:dyDescent="0.25">
      <c r="A447" s="77" t="s">
        <v>2655</v>
      </c>
      <c r="B447" s="77">
        <v>9241</v>
      </c>
      <c r="C447" s="77" t="s">
        <v>2656</v>
      </c>
      <c r="D447" s="89" t="s">
        <v>2657</v>
      </c>
      <c r="E447" s="77" t="s">
        <v>2658</v>
      </c>
      <c r="F447" s="77" t="s">
        <v>1226</v>
      </c>
      <c r="G447" s="55">
        <f t="shared" si="1"/>
        <v>9241</v>
      </c>
      <c r="I447" s="55" t="str">
        <f>IFERROR(VLOOKUP(G447,Masters!C$6:D1000,2, FALSE),"MISSING")</f>
        <v>MISSING</v>
      </c>
    </row>
    <row r="448" spans="1:9" ht="12.5" x14ac:dyDescent="0.25">
      <c r="A448" s="77" t="s">
        <v>2659</v>
      </c>
      <c r="B448" s="77">
        <v>9243</v>
      </c>
      <c r="C448" s="77" t="s">
        <v>2660</v>
      </c>
      <c r="D448" s="89" t="s">
        <v>2661</v>
      </c>
      <c r="E448" s="77" t="s">
        <v>1226</v>
      </c>
      <c r="F448" s="77" t="s">
        <v>1226</v>
      </c>
      <c r="G448" s="55">
        <f t="shared" si="1"/>
        <v>9243</v>
      </c>
      <c r="I448" s="55" t="str">
        <f>IFERROR(VLOOKUP(G448,Masters!C$6:D1000,2, FALSE),"MISSING")</f>
        <v>MISSING</v>
      </c>
    </row>
    <row r="449" spans="1:9" ht="12.5" x14ac:dyDescent="0.25">
      <c r="A449" s="77" t="s">
        <v>2662</v>
      </c>
      <c r="B449" s="77">
        <v>9411</v>
      </c>
      <c r="C449" s="77" t="s">
        <v>2663</v>
      </c>
      <c r="D449" s="89" t="s">
        <v>2664</v>
      </c>
      <c r="E449" s="77" t="s">
        <v>1226</v>
      </c>
      <c r="F449" s="77" t="s">
        <v>1226</v>
      </c>
      <c r="G449" s="55">
        <f t="shared" si="1"/>
        <v>9411</v>
      </c>
      <c r="I449" s="55" t="str">
        <f>IFERROR(VLOOKUP(G449,Masters!C$6:D1000,2, FALSE),"MISSING")</f>
        <v>MISSING</v>
      </c>
    </row>
    <row r="450" spans="1:9" ht="12.5" x14ac:dyDescent="0.25">
      <c r="A450" s="77" t="s">
        <v>2665</v>
      </c>
      <c r="B450" s="77">
        <v>9412</v>
      </c>
      <c r="C450" s="77" t="s">
        <v>2666</v>
      </c>
      <c r="D450" s="89" t="s">
        <v>2667</v>
      </c>
      <c r="E450" s="77" t="s">
        <v>1226</v>
      </c>
      <c r="F450" s="77" t="s">
        <v>1226</v>
      </c>
      <c r="G450" s="55">
        <f t="shared" si="1"/>
        <v>9412</v>
      </c>
      <c r="I450" s="55" t="str">
        <f>IFERROR(VLOOKUP(G450,Masters!C$6:D1000,2, FALSE),"MISSING")</f>
        <v>MISSING</v>
      </c>
    </row>
    <row r="451" spans="1:9" ht="12.5" x14ac:dyDescent="0.25">
      <c r="A451" s="77" t="s">
        <v>2668</v>
      </c>
      <c r="B451" s="77">
        <v>9413</v>
      </c>
      <c r="C451" s="77" t="s">
        <v>2669</v>
      </c>
      <c r="D451" s="89" t="s">
        <v>2670</v>
      </c>
      <c r="E451" s="77" t="s">
        <v>1226</v>
      </c>
      <c r="F451" s="77" t="s">
        <v>1226</v>
      </c>
      <c r="G451" s="55">
        <f t="shared" si="1"/>
        <v>9413</v>
      </c>
      <c r="I451" s="55" t="str">
        <f>IFERROR(VLOOKUP(G451,Masters!C$6:D1000,2, FALSE),"MISSING")</f>
        <v>MISSING</v>
      </c>
    </row>
    <row r="452" spans="1:9" ht="12.5" x14ac:dyDescent="0.25">
      <c r="A452" s="77" t="s">
        <v>2671</v>
      </c>
      <c r="B452" s="77">
        <v>9414</v>
      </c>
      <c r="C452" s="77" t="s">
        <v>2672</v>
      </c>
      <c r="D452" s="89" t="s">
        <v>2673</v>
      </c>
      <c r="E452" s="77" t="s">
        <v>1226</v>
      </c>
      <c r="F452" s="77" t="s">
        <v>1226</v>
      </c>
      <c r="G452" s="55">
        <f t="shared" si="1"/>
        <v>9414</v>
      </c>
      <c r="I452" s="55" t="str">
        <f>IFERROR(VLOOKUP(G452,Masters!C$6:D1000,2, FALSE),"MISSING")</f>
        <v>MISSING</v>
      </c>
    </row>
    <row r="453" spans="1:9" ht="12.5" x14ac:dyDescent="0.25">
      <c r="A453" s="77" t="s">
        <v>2674</v>
      </c>
      <c r="B453" s="77">
        <v>9415</v>
      </c>
      <c r="C453" s="77" t="s">
        <v>2675</v>
      </c>
      <c r="D453" s="89" t="s">
        <v>2676</v>
      </c>
      <c r="E453" s="77" t="s">
        <v>1226</v>
      </c>
      <c r="F453" s="77" t="s">
        <v>1226</v>
      </c>
      <c r="G453" s="55">
        <f t="shared" si="1"/>
        <v>9415</v>
      </c>
      <c r="I453" s="55" t="str">
        <f>IFERROR(VLOOKUP(G453,Masters!C$6:D1000,2, FALSE),"MISSING")</f>
        <v>MISSING</v>
      </c>
    </row>
    <row r="454" spans="1:9" ht="12.5" x14ac:dyDescent="0.25">
      <c r="A454" s="77" t="s">
        <v>2677</v>
      </c>
      <c r="B454" s="77">
        <v>9416</v>
      </c>
      <c r="C454" s="77" t="s">
        <v>2678</v>
      </c>
      <c r="D454" s="89" t="s">
        <v>2679</v>
      </c>
      <c r="E454" s="77" t="s">
        <v>1226</v>
      </c>
      <c r="F454" s="77" t="s">
        <v>1226</v>
      </c>
      <c r="G454" s="55">
        <f t="shared" si="1"/>
        <v>9416</v>
      </c>
      <c r="I454" s="55" t="str">
        <f>IFERROR(VLOOKUP(G454,Masters!C$6:D1000,2, FALSE),"MISSING")</f>
        <v>MISSING</v>
      </c>
    </row>
    <row r="455" spans="1:9" ht="12.5" x14ac:dyDescent="0.25">
      <c r="A455" s="77" t="s">
        <v>2680</v>
      </c>
      <c r="B455" s="77">
        <v>9417</v>
      </c>
      <c r="C455" s="77" t="s">
        <v>2681</v>
      </c>
      <c r="D455" s="89" t="s">
        <v>2682</v>
      </c>
      <c r="E455" s="77" t="s">
        <v>2683</v>
      </c>
      <c r="F455" s="77" t="s">
        <v>1226</v>
      </c>
      <c r="G455" s="55">
        <f t="shared" si="1"/>
        <v>9417</v>
      </c>
      <c r="I455" s="55" t="str">
        <f>IFERROR(VLOOKUP(G455,Masters!C$6:D1000,2, FALSE),"MISSING")</f>
        <v>MISSING</v>
      </c>
    </row>
    <row r="456" spans="1:9" ht="12.5" x14ac:dyDescent="0.25">
      <c r="A456" s="77" t="s">
        <v>2684</v>
      </c>
      <c r="B456" s="77">
        <v>9418</v>
      </c>
      <c r="C456" s="77" t="s">
        <v>2685</v>
      </c>
      <c r="D456" s="89" t="s">
        <v>2686</v>
      </c>
      <c r="E456" s="77" t="s">
        <v>1226</v>
      </c>
      <c r="F456" s="77" t="s">
        <v>1226</v>
      </c>
      <c r="G456" s="55">
        <f t="shared" si="1"/>
        <v>9418</v>
      </c>
      <c r="I456" s="55" t="str">
        <f>IFERROR(VLOOKUP(G456,Masters!C$6:D1000,2, FALSE),"MISSING")</f>
        <v>MISSING</v>
      </c>
    </row>
    <row r="457" spans="1:9" ht="12.5" x14ac:dyDescent="0.25">
      <c r="A457" s="77" t="s">
        <v>2687</v>
      </c>
      <c r="B457" s="77">
        <v>9421</v>
      </c>
      <c r="C457" s="77" t="s">
        <v>2688</v>
      </c>
      <c r="D457" s="89" t="s">
        <v>2689</v>
      </c>
      <c r="E457" s="77" t="s">
        <v>1226</v>
      </c>
      <c r="F457" s="77" t="s">
        <v>1226</v>
      </c>
      <c r="G457" s="55">
        <f t="shared" si="1"/>
        <v>9421</v>
      </c>
      <c r="I457" s="55" t="str">
        <f>IFERROR(VLOOKUP(G457,Masters!C$6:D1000,2, FALSE),"MISSING")</f>
        <v>MISSING</v>
      </c>
    </row>
    <row r="458" spans="1:9" ht="12.5" x14ac:dyDescent="0.25">
      <c r="A458" s="77" t="s">
        <v>2690</v>
      </c>
      <c r="B458" s="77">
        <v>9422</v>
      </c>
      <c r="C458" s="77" t="s">
        <v>2691</v>
      </c>
      <c r="D458" s="89" t="s">
        <v>2692</v>
      </c>
      <c r="E458" s="77" t="s">
        <v>1226</v>
      </c>
      <c r="F458" s="77" t="s">
        <v>1226</v>
      </c>
      <c r="G458" s="55">
        <f t="shared" si="1"/>
        <v>9422</v>
      </c>
      <c r="I458" s="55" t="str">
        <f>IFERROR(VLOOKUP(G458,Masters!C$6:D1000,2, FALSE),"MISSING")</f>
        <v>MISSING</v>
      </c>
    </row>
    <row r="459" spans="1:9" ht="12.5" x14ac:dyDescent="0.25">
      <c r="A459" s="77" t="s">
        <v>2693</v>
      </c>
      <c r="B459" s="77">
        <v>9423</v>
      </c>
      <c r="C459" s="77" t="s">
        <v>2694</v>
      </c>
      <c r="D459" s="89" t="s">
        <v>2695</v>
      </c>
      <c r="E459" s="77" t="s">
        <v>1226</v>
      </c>
      <c r="F459" s="77" t="s">
        <v>1226</v>
      </c>
      <c r="G459" s="55">
        <f t="shared" si="1"/>
        <v>9423</v>
      </c>
      <c r="I459" s="55" t="str">
        <f>IFERROR(VLOOKUP(G459,Masters!C$6:D1000,2, FALSE),"MISSING")</f>
        <v>MISSING</v>
      </c>
    </row>
    <row r="460" spans="1:9" ht="12.5" x14ac:dyDescent="0.25">
      <c r="A460" s="77" t="s">
        <v>2696</v>
      </c>
      <c r="B460" s="77">
        <v>9431</v>
      </c>
      <c r="C460" s="77" t="s">
        <v>2697</v>
      </c>
      <c r="D460" s="89" t="s">
        <v>2698</v>
      </c>
      <c r="E460" s="77" t="s">
        <v>2699</v>
      </c>
      <c r="F460" s="77" t="s">
        <v>1226</v>
      </c>
      <c r="G460" s="55">
        <f t="shared" si="1"/>
        <v>9431</v>
      </c>
      <c r="I460" s="55" t="str">
        <f>IFERROR(VLOOKUP(G460,Masters!C$6:D1000,2, FALSE),"MISSING")</f>
        <v>MISSING</v>
      </c>
    </row>
    <row r="461" spans="1:9" ht="12.5" x14ac:dyDescent="0.25">
      <c r="A461" s="77" t="s">
        <v>2700</v>
      </c>
      <c r="B461" s="77">
        <v>9432</v>
      </c>
      <c r="C461" s="77" t="s">
        <v>2701</v>
      </c>
      <c r="D461" s="89" t="s">
        <v>2702</v>
      </c>
      <c r="E461" s="77" t="s">
        <v>1226</v>
      </c>
      <c r="F461" s="77" t="s">
        <v>1226</v>
      </c>
      <c r="G461" s="55">
        <f t="shared" si="1"/>
        <v>9432</v>
      </c>
      <c r="I461" s="55" t="str">
        <f>IFERROR(VLOOKUP(G461,Masters!C$6:D1000,2, FALSE),"MISSING")</f>
        <v>MISSING</v>
      </c>
    </row>
    <row r="462" spans="1:9" ht="12.5" x14ac:dyDescent="0.25">
      <c r="A462" s="77" t="s">
        <v>2703</v>
      </c>
      <c r="B462" s="77">
        <v>9433</v>
      </c>
      <c r="C462" s="77" t="s">
        <v>2704</v>
      </c>
      <c r="D462" s="89" t="s">
        <v>2705</v>
      </c>
      <c r="E462" s="77" t="s">
        <v>1226</v>
      </c>
      <c r="F462" s="77" t="s">
        <v>1226</v>
      </c>
      <c r="G462" s="55">
        <f t="shared" si="1"/>
        <v>9433</v>
      </c>
      <c r="I462" s="55" t="str">
        <f>IFERROR(VLOOKUP(G462,Masters!C$6:D1000,2, FALSE),"MISSING")</f>
        <v>MISSING</v>
      </c>
    </row>
    <row r="463" spans="1:9" ht="12.5" x14ac:dyDescent="0.25">
      <c r="A463" s="77" t="s">
        <v>2706</v>
      </c>
      <c r="B463" s="77">
        <v>9434</v>
      </c>
      <c r="C463" s="77" t="s">
        <v>2707</v>
      </c>
      <c r="D463" s="89" t="s">
        <v>2708</v>
      </c>
      <c r="E463" s="77" t="s">
        <v>1226</v>
      </c>
      <c r="F463" s="77" t="s">
        <v>1226</v>
      </c>
      <c r="G463" s="55">
        <f t="shared" si="1"/>
        <v>9434</v>
      </c>
      <c r="I463" s="55" t="str">
        <f>IFERROR(VLOOKUP(G463,Masters!C$6:D1000,2, FALSE),"MISSING")</f>
        <v>MISSING</v>
      </c>
    </row>
    <row r="464" spans="1:9" ht="12.5" x14ac:dyDescent="0.25">
      <c r="A464" s="77" t="s">
        <v>2709</v>
      </c>
      <c r="B464" s="77">
        <v>9435</v>
      </c>
      <c r="C464" s="77" t="s">
        <v>2710</v>
      </c>
      <c r="D464" s="89" t="s">
        <v>2711</v>
      </c>
      <c r="E464" s="77" t="s">
        <v>1226</v>
      </c>
      <c r="F464" s="77" t="s">
        <v>1226</v>
      </c>
      <c r="G464" s="55">
        <f t="shared" si="1"/>
        <v>9435</v>
      </c>
      <c r="I464" s="55" t="str">
        <f>IFERROR(VLOOKUP(G464,Masters!C$6:D1000,2, FALSE),"MISSING")</f>
        <v>MISSING</v>
      </c>
    </row>
    <row r="465" spans="1:9" ht="12.5" x14ac:dyDescent="0.25">
      <c r="A465" s="77" t="s">
        <v>2712</v>
      </c>
      <c r="B465" s="77">
        <v>9436</v>
      </c>
      <c r="C465" s="77" t="s">
        <v>2713</v>
      </c>
      <c r="D465" s="89" t="s">
        <v>2714</v>
      </c>
      <c r="E465" s="77" t="s">
        <v>1226</v>
      </c>
      <c r="F465" s="77" t="s">
        <v>1226</v>
      </c>
      <c r="G465" s="55">
        <f t="shared" si="1"/>
        <v>9436</v>
      </c>
      <c r="I465" s="55" t="str">
        <f>IFERROR(VLOOKUP(G465,Masters!C$6:D1000,2, FALSE),"MISSING")</f>
        <v>MISSING</v>
      </c>
    </row>
    <row r="466" spans="1:9" ht="12.5" x14ac:dyDescent="0.25">
      <c r="A466" s="77" t="s">
        <v>2715</v>
      </c>
      <c r="B466" s="77">
        <v>9437</v>
      </c>
      <c r="C466" s="77" t="s">
        <v>2716</v>
      </c>
      <c r="D466" s="89" t="s">
        <v>2717</v>
      </c>
      <c r="E466" s="77" t="s">
        <v>1226</v>
      </c>
      <c r="F466" s="77" t="s">
        <v>1226</v>
      </c>
      <c r="G466" s="55">
        <f t="shared" si="1"/>
        <v>9437</v>
      </c>
      <c r="I466" s="55" t="str">
        <f>IFERROR(VLOOKUP(G466,Masters!C$6:D1000,2, FALSE),"MISSING")</f>
        <v>MISSING</v>
      </c>
    </row>
    <row r="467" spans="1:9" ht="12.5" x14ac:dyDescent="0.25">
      <c r="A467" s="77" t="s">
        <v>2718</v>
      </c>
      <c r="B467" s="77">
        <v>9441</v>
      </c>
      <c r="C467" s="77" t="s">
        <v>2719</v>
      </c>
      <c r="D467" s="89" t="s">
        <v>2720</v>
      </c>
      <c r="E467" s="77" t="s">
        <v>1226</v>
      </c>
      <c r="F467" s="77" t="s">
        <v>1226</v>
      </c>
      <c r="G467" s="55">
        <f t="shared" si="1"/>
        <v>9441</v>
      </c>
      <c r="I467" s="55" t="str">
        <f>IFERROR(VLOOKUP(G467,Masters!C$6:D1000,2, FALSE),"MISSING")</f>
        <v>MISSING</v>
      </c>
    </row>
    <row r="468" spans="1:9" ht="12.5" x14ac:dyDescent="0.25">
      <c r="A468" s="77" t="s">
        <v>2721</v>
      </c>
      <c r="B468" s="77">
        <v>9442</v>
      </c>
      <c r="C468" s="77" t="s">
        <v>2722</v>
      </c>
      <c r="D468" s="89" t="s">
        <v>2723</v>
      </c>
      <c r="E468" s="77" t="s">
        <v>1226</v>
      </c>
      <c r="F468" s="77" t="s">
        <v>1226</v>
      </c>
      <c r="G468" s="55">
        <f t="shared" si="1"/>
        <v>9442</v>
      </c>
      <c r="I468" s="55" t="str">
        <f>IFERROR(VLOOKUP(G468,Masters!C$6:D1000,2, FALSE),"MISSING")</f>
        <v>MISSING</v>
      </c>
    </row>
    <row r="469" spans="1:9" ht="12.5" x14ac:dyDescent="0.25">
      <c r="A469" s="77" t="s">
        <v>2724</v>
      </c>
      <c r="B469" s="77">
        <v>9445</v>
      </c>
      <c r="C469" s="77" t="s">
        <v>2725</v>
      </c>
      <c r="D469" s="89" t="s">
        <v>2726</v>
      </c>
      <c r="E469" s="77" t="s">
        <v>1226</v>
      </c>
      <c r="F469" s="77" t="s">
        <v>1226</v>
      </c>
      <c r="G469" s="55">
        <f t="shared" si="1"/>
        <v>9445</v>
      </c>
      <c r="I469" s="55" t="str">
        <f>IFERROR(VLOOKUP(G469,Masters!C$6:D1000,2, FALSE),"MISSING")</f>
        <v>MISSING</v>
      </c>
    </row>
    <row r="470" spans="1:9" ht="12.5" x14ac:dyDescent="0.25">
      <c r="A470" s="77" t="s">
        <v>2727</v>
      </c>
      <c r="B470" s="77">
        <v>9446</v>
      </c>
      <c r="C470" s="77" t="s">
        <v>2728</v>
      </c>
      <c r="D470" s="89" t="s">
        <v>2729</v>
      </c>
      <c r="E470" s="77" t="s">
        <v>1226</v>
      </c>
      <c r="F470" s="77" t="s">
        <v>1226</v>
      </c>
      <c r="G470" s="55">
        <f t="shared" si="1"/>
        <v>9446</v>
      </c>
      <c r="I470" s="55" t="str">
        <f>IFERROR(VLOOKUP(G470,Masters!C$6:D1000,2, FALSE),"MISSING")</f>
        <v>MISSING</v>
      </c>
    </row>
    <row r="471" spans="1:9" ht="12.5" x14ac:dyDescent="0.25">
      <c r="A471" s="77" t="s">
        <v>2730</v>
      </c>
      <c r="B471" s="77">
        <v>9447</v>
      </c>
      <c r="C471" s="77" t="s">
        <v>2731</v>
      </c>
      <c r="D471" s="89" t="s">
        <v>2732</v>
      </c>
      <c r="E471" s="77" t="s">
        <v>1226</v>
      </c>
      <c r="F471" s="77" t="s">
        <v>1226</v>
      </c>
      <c r="G471" s="55">
        <f t="shared" si="1"/>
        <v>9447</v>
      </c>
      <c r="I471" s="55" t="str">
        <f>IFERROR(VLOOKUP(G471,Masters!C$6:D1000,2, FALSE),"MISSING")</f>
        <v>MISSING</v>
      </c>
    </row>
    <row r="472" spans="1:9" ht="12.5" x14ac:dyDescent="0.25">
      <c r="A472" s="77" t="s">
        <v>2733</v>
      </c>
      <c r="B472" s="77">
        <v>9461</v>
      </c>
      <c r="C472" s="77" t="s">
        <v>2734</v>
      </c>
      <c r="D472" s="89" t="s">
        <v>2735</v>
      </c>
      <c r="E472" s="77" t="s">
        <v>1226</v>
      </c>
      <c r="F472" s="77" t="s">
        <v>1226</v>
      </c>
      <c r="G472" s="55">
        <f t="shared" si="1"/>
        <v>9461</v>
      </c>
      <c r="I472" s="55" t="str">
        <f>IFERROR(VLOOKUP(G472,Masters!C$6:D1000,2, FALSE),"MISSING")</f>
        <v>MISSING</v>
      </c>
    </row>
    <row r="473" spans="1:9" ht="12.5" x14ac:dyDescent="0.25">
      <c r="A473" s="77" t="s">
        <v>2736</v>
      </c>
      <c r="B473" s="77">
        <v>9462</v>
      </c>
      <c r="C473" s="77" t="s">
        <v>2737</v>
      </c>
      <c r="D473" s="89" t="s">
        <v>2738</v>
      </c>
      <c r="E473" s="77" t="s">
        <v>1226</v>
      </c>
      <c r="F473" s="77" t="s">
        <v>1226</v>
      </c>
      <c r="G473" s="55">
        <f t="shared" si="1"/>
        <v>9462</v>
      </c>
      <c r="I473" s="55" t="str">
        <f>IFERROR(VLOOKUP(G473,Masters!C$6:D1000,2, FALSE),"MISSING")</f>
        <v>MISSING</v>
      </c>
    </row>
    <row r="474" spans="1:9" ht="12.5" x14ac:dyDescent="0.25">
      <c r="A474" s="77" t="s">
        <v>2739</v>
      </c>
      <c r="B474" s="77">
        <v>9463</v>
      </c>
      <c r="C474" s="77" t="s">
        <v>2740</v>
      </c>
      <c r="D474" s="89" t="s">
        <v>2741</v>
      </c>
      <c r="E474" s="77" t="s">
        <v>1226</v>
      </c>
      <c r="F474" s="77" t="s">
        <v>1226</v>
      </c>
      <c r="G474" s="55">
        <f t="shared" si="1"/>
        <v>9463</v>
      </c>
      <c r="I474" s="55" t="str">
        <f>IFERROR(VLOOKUP(G474,Masters!C$6:D1000,2, FALSE),"MISSING")</f>
        <v>MISSING</v>
      </c>
    </row>
    <row r="475" spans="1:9" ht="12.5" x14ac:dyDescent="0.25">
      <c r="A475" s="77" t="s">
        <v>2742</v>
      </c>
      <c r="B475" s="77">
        <v>9465</v>
      </c>
      <c r="C475" s="77" t="s">
        <v>2743</v>
      </c>
      <c r="D475" s="89" t="s">
        <v>2744</v>
      </c>
      <c r="E475" s="77" t="s">
        <v>1226</v>
      </c>
      <c r="F475" s="77" t="s">
        <v>1226</v>
      </c>
      <c r="G475" s="55">
        <f t="shared" si="1"/>
        <v>9465</v>
      </c>
      <c r="I475" s="55" t="str">
        <f>IFERROR(VLOOKUP(G475,Masters!C$6:D1000,2, FALSE),"MISSING")</f>
        <v>MISSING</v>
      </c>
    </row>
    <row r="476" spans="1:9" ht="12.5" x14ac:dyDescent="0.25">
      <c r="A476" s="77" t="s">
        <v>2745</v>
      </c>
      <c r="B476" s="77">
        <v>9471</v>
      </c>
      <c r="C476" s="77" t="s">
        <v>2746</v>
      </c>
      <c r="D476" s="89" t="s">
        <v>2747</v>
      </c>
      <c r="E476" s="77" t="s">
        <v>1226</v>
      </c>
      <c r="F476" s="77" t="s">
        <v>1226</v>
      </c>
      <c r="G476" s="55">
        <f t="shared" si="1"/>
        <v>9471</v>
      </c>
      <c r="I476" s="55" t="str">
        <f>IFERROR(VLOOKUP(G476,Masters!C$6:D1000,2, FALSE),"MISSING")</f>
        <v>MISSING</v>
      </c>
    </row>
    <row r="477" spans="1:9" ht="12.5" x14ac:dyDescent="0.25">
      <c r="A477" s="77" t="s">
        <v>2748</v>
      </c>
      <c r="B477" s="77">
        <v>9472</v>
      </c>
      <c r="C477" s="77" t="s">
        <v>2749</v>
      </c>
      <c r="D477" s="89" t="s">
        <v>2750</v>
      </c>
      <c r="E477" s="77" t="s">
        <v>1226</v>
      </c>
      <c r="F477" s="77" t="s">
        <v>1226</v>
      </c>
      <c r="G477" s="55">
        <f t="shared" si="1"/>
        <v>9472</v>
      </c>
      <c r="I477" s="55" t="str">
        <f>IFERROR(VLOOKUP(G477,Masters!C$6:D1000,2, FALSE),"MISSING")</f>
        <v>MISSING</v>
      </c>
    </row>
    <row r="478" spans="1:9" ht="12.5" x14ac:dyDescent="0.25">
      <c r="A478" s="77" t="s">
        <v>2751</v>
      </c>
      <c r="B478" s="77">
        <v>9473</v>
      </c>
      <c r="C478" s="77" t="s">
        <v>2752</v>
      </c>
      <c r="D478" s="89" t="s">
        <v>2753</v>
      </c>
      <c r="E478" s="77" t="s">
        <v>1226</v>
      </c>
      <c r="F478" s="77" t="s">
        <v>1226</v>
      </c>
      <c r="G478" s="55">
        <f t="shared" si="1"/>
        <v>9473</v>
      </c>
      <c r="I478" s="55" t="str">
        <f>IFERROR(VLOOKUP(G478,Masters!C$6:D1000,2, FALSE),"MISSING")</f>
        <v>MISSING</v>
      </c>
    </row>
    <row r="479" spans="1:9" ht="12.5" x14ac:dyDescent="0.25">
      <c r="A479" s="77" t="s">
        <v>2754</v>
      </c>
      <c r="B479" s="77">
        <v>9474</v>
      </c>
      <c r="C479" s="77" t="s">
        <v>2755</v>
      </c>
      <c r="D479" s="89" t="s">
        <v>2756</v>
      </c>
      <c r="E479" s="77" t="s">
        <v>1226</v>
      </c>
      <c r="F479" s="77" t="s">
        <v>1226</v>
      </c>
      <c r="G479" s="55">
        <f t="shared" si="1"/>
        <v>9474</v>
      </c>
      <c r="I479" s="55" t="str">
        <f>IFERROR(VLOOKUP(G479,Masters!C$6:D1000,2, FALSE),"MISSING")</f>
        <v>MISSING</v>
      </c>
    </row>
    <row r="480" spans="1:9" ht="12.5" x14ac:dyDescent="0.25">
      <c r="A480" s="77" t="s">
        <v>2757</v>
      </c>
      <c r="B480" s="77">
        <v>9521</v>
      </c>
      <c r="C480" s="77" t="s">
        <v>2758</v>
      </c>
      <c r="D480" s="89" t="s">
        <v>2759</v>
      </c>
      <c r="E480" s="77" t="s">
        <v>1226</v>
      </c>
      <c r="F480" s="77" t="s">
        <v>1226</v>
      </c>
      <c r="G480" s="55">
        <f t="shared" si="1"/>
        <v>9521</v>
      </c>
      <c r="I480" s="55" t="str">
        <f>IFERROR(VLOOKUP(G480,Masters!C$6:D1000,2, FALSE),"MISSING")</f>
        <v>MISSING</v>
      </c>
    </row>
    <row r="481" spans="1:9" ht="12.5" x14ac:dyDescent="0.25">
      <c r="A481" s="77" t="s">
        <v>2760</v>
      </c>
      <c r="B481" s="77">
        <v>9522</v>
      </c>
      <c r="C481" s="77" t="s">
        <v>2761</v>
      </c>
      <c r="D481" s="89" t="s">
        <v>2762</v>
      </c>
      <c r="E481" s="77" t="s">
        <v>1226</v>
      </c>
      <c r="F481" s="77" t="s">
        <v>1226</v>
      </c>
      <c r="G481" s="55">
        <f t="shared" si="1"/>
        <v>9522</v>
      </c>
      <c r="I481" s="55" t="str">
        <f>IFERROR(VLOOKUP(G481,Masters!C$6:D1000,2, FALSE),"MISSING")</f>
        <v>MISSING</v>
      </c>
    </row>
    <row r="482" spans="1:9" ht="12.5" x14ac:dyDescent="0.25">
      <c r="A482" s="77" t="s">
        <v>2763</v>
      </c>
      <c r="B482" s="77">
        <v>9523</v>
      </c>
      <c r="C482" s="77" t="s">
        <v>2764</v>
      </c>
      <c r="D482" s="89" t="s">
        <v>2765</v>
      </c>
      <c r="E482" s="77" t="s">
        <v>1226</v>
      </c>
      <c r="F482" s="77" t="s">
        <v>1226</v>
      </c>
      <c r="G482" s="55">
        <f t="shared" si="1"/>
        <v>9523</v>
      </c>
      <c r="I482" s="55" t="str">
        <f>IFERROR(VLOOKUP(G482,Masters!C$6:D1000,2, FALSE),"MISSING")</f>
        <v>MISSING</v>
      </c>
    </row>
    <row r="483" spans="1:9" ht="12.5" x14ac:dyDescent="0.25">
      <c r="A483" s="77" t="s">
        <v>2766</v>
      </c>
      <c r="B483" s="77">
        <v>9524</v>
      </c>
      <c r="C483" s="77" t="s">
        <v>2767</v>
      </c>
      <c r="D483" s="89" t="s">
        <v>2768</v>
      </c>
      <c r="E483" s="77" t="s">
        <v>1226</v>
      </c>
      <c r="F483" s="77" t="s">
        <v>1226</v>
      </c>
      <c r="G483" s="55">
        <f t="shared" si="1"/>
        <v>9524</v>
      </c>
      <c r="I483" s="55" t="str">
        <f>IFERROR(VLOOKUP(G483,Masters!C$6:D1000,2, FALSE),"MISSING")</f>
        <v>MISSING</v>
      </c>
    </row>
    <row r="484" spans="1:9" ht="12.5" x14ac:dyDescent="0.25">
      <c r="A484" s="77" t="s">
        <v>2769</v>
      </c>
      <c r="B484" s="77">
        <v>9525</v>
      </c>
      <c r="C484" s="77" t="s">
        <v>2770</v>
      </c>
      <c r="D484" s="89" t="s">
        <v>2771</v>
      </c>
      <c r="E484" s="77" t="s">
        <v>1226</v>
      </c>
      <c r="F484" s="77" t="s">
        <v>1226</v>
      </c>
      <c r="G484" s="55">
        <f t="shared" si="1"/>
        <v>9525</v>
      </c>
      <c r="I484" s="55" t="str">
        <f>IFERROR(VLOOKUP(G484,Masters!C$6:D1000,2, FALSE),"MISSING")</f>
        <v>MISSING</v>
      </c>
    </row>
    <row r="485" spans="1:9" ht="12.5" x14ac:dyDescent="0.25">
      <c r="A485" s="77" t="s">
        <v>2772</v>
      </c>
      <c r="B485" s="77">
        <v>9526</v>
      </c>
      <c r="C485" s="77" t="s">
        <v>2773</v>
      </c>
      <c r="D485" s="89" t="s">
        <v>2774</v>
      </c>
      <c r="E485" s="77" t="s">
        <v>1226</v>
      </c>
      <c r="F485" s="77" t="s">
        <v>1226</v>
      </c>
      <c r="G485" s="55">
        <f t="shared" si="1"/>
        <v>9526</v>
      </c>
      <c r="I485" s="55" t="str">
        <f>IFERROR(VLOOKUP(G485,Masters!C$6:D1000,2, FALSE),"MISSING")</f>
        <v>MISSING</v>
      </c>
    </row>
    <row r="486" spans="1:9" ht="12.5" x14ac:dyDescent="0.25">
      <c r="A486" s="77" t="s">
        <v>2775</v>
      </c>
      <c r="B486" s="77">
        <v>9527</v>
      </c>
      <c r="C486" s="77" t="s">
        <v>2776</v>
      </c>
      <c r="D486" s="89" t="s">
        <v>2777</v>
      </c>
      <c r="E486" s="77" t="s">
        <v>1226</v>
      </c>
      <c r="F486" s="77" t="s">
        <v>1226</v>
      </c>
      <c r="G486" s="55">
        <f t="shared" si="1"/>
        <v>9527</v>
      </c>
      <c r="I486" s="55" t="str">
        <f>IFERROR(VLOOKUP(G486,Masters!C$6:D1000,2, FALSE),"MISSING")</f>
        <v>MISSING</v>
      </c>
    </row>
    <row r="487" spans="1:9" ht="12.5" x14ac:dyDescent="0.25">
      <c r="A487" s="77" t="s">
        <v>2778</v>
      </c>
      <c r="B487" s="77">
        <v>9531</v>
      </c>
      <c r="C487" s="77" t="s">
        <v>2779</v>
      </c>
      <c r="D487" s="89" t="s">
        <v>2780</v>
      </c>
      <c r="E487" s="77" t="s">
        <v>2781</v>
      </c>
      <c r="F487" s="77" t="s">
        <v>1226</v>
      </c>
      <c r="G487" s="55">
        <f t="shared" si="1"/>
        <v>9531</v>
      </c>
      <c r="I487" s="55" t="str">
        <f>IFERROR(VLOOKUP(G487,Masters!C$6:D1000,2, FALSE),"MISSING")</f>
        <v>MISSING</v>
      </c>
    </row>
    <row r="488" spans="1:9" ht="12.5" x14ac:dyDescent="0.25">
      <c r="A488" s="77" t="s">
        <v>2782</v>
      </c>
      <c r="B488" s="77">
        <v>9532</v>
      </c>
      <c r="C488" s="77" t="s">
        <v>2783</v>
      </c>
      <c r="D488" s="89" t="s">
        <v>2784</v>
      </c>
      <c r="E488" s="77" t="s">
        <v>2785</v>
      </c>
      <c r="F488" s="77" t="s">
        <v>1226</v>
      </c>
      <c r="G488" s="55">
        <f t="shared" si="1"/>
        <v>9532</v>
      </c>
      <c r="I488" s="55" t="str">
        <f>IFERROR(VLOOKUP(G488,Masters!C$6:D1000,2, FALSE),"MISSING")</f>
        <v>MISSING</v>
      </c>
    </row>
    <row r="489" spans="1:9" ht="12.5" x14ac:dyDescent="0.25">
      <c r="A489" s="77" t="s">
        <v>2786</v>
      </c>
      <c r="B489" s="77">
        <v>9533</v>
      </c>
      <c r="C489" s="77" t="s">
        <v>2787</v>
      </c>
      <c r="D489" s="89" t="s">
        <v>2788</v>
      </c>
      <c r="E489" s="77" t="s">
        <v>1226</v>
      </c>
      <c r="F489" s="77" t="s">
        <v>1226</v>
      </c>
      <c r="G489" s="55">
        <f t="shared" si="1"/>
        <v>9533</v>
      </c>
      <c r="I489" s="55" t="str">
        <f>IFERROR(VLOOKUP(G489,Masters!C$6:D1000,2, FALSE),"MISSING")</f>
        <v>MISSING</v>
      </c>
    </row>
    <row r="490" spans="1:9" ht="12.5" x14ac:dyDescent="0.25">
      <c r="A490" s="77" t="s">
        <v>2789</v>
      </c>
      <c r="B490" s="77">
        <v>9534</v>
      </c>
      <c r="C490" s="77" t="s">
        <v>2790</v>
      </c>
      <c r="D490" s="89" t="s">
        <v>2791</v>
      </c>
      <c r="E490" s="77" t="s">
        <v>1226</v>
      </c>
      <c r="F490" s="77" t="s">
        <v>1226</v>
      </c>
      <c r="G490" s="55">
        <f t="shared" si="1"/>
        <v>9534</v>
      </c>
      <c r="I490" s="55" t="str">
        <f>IFERROR(VLOOKUP(G490,Masters!C$6:D1000,2, FALSE),"MISSING")</f>
        <v>MISSING</v>
      </c>
    </row>
    <row r="491" spans="1:9" ht="12.5" x14ac:dyDescent="0.25">
      <c r="A491" s="77" t="s">
        <v>2792</v>
      </c>
      <c r="B491" s="77">
        <v>9535</v>
      </c>
      <c r="C491" s="77" t="s">
        <v>2793</v>
      </c>
      <c r="D491" s="89" t="s">
        <v>2794</v>
      </c>
      <c r="E491" s="77" t="s">
        <v>1226</v>
      </c>
      <c r="F491" s="77" t="s">
        <v>1226</v>
      </c>
      <c r="G491" s="55">
        <f t="shared" si="1"/>
        <v>9535</v>
      </c>
      <c r="I491" s="55" t="str">
        <f>IFERROR(VLOOKUP(G491,Masters!C$6:D1000,2, FALSE),"MISSING")</f>
        <v>MISSING</v>
      </c>
    </row>
    <row r="492" spans="1:9" ht="12.5" x14ac:dyDescent="0.25">
      <c r="A492" s="77" t="s">
        <v>2795</v>
      </c>
      <c r="B492" s="77">
        <v>9536</v>
      </c>
      <c r="C492" s="77" t="s">
        <v>2796</v>
      </c>
      <c r="D492" s="89" t="s">
        <v>2797</v>
      </c>
      <c r="E492" s="77" t="s">
        <v>1226</v>
      </c>
      <c r="F492" s="77" t="s">
        <v>1226</v>
      </c>
      <c r="G492" s="55">
        <f t="shared" si="1"/>
        <v>9536</v>
      </c>
      <c r="I492" s="55" t="str">
        <f>IFERROR(VLOOKUP(G492,Masters!C$6:D1000,2, FALSE),"MISSING")</f>
        <v>MISSING</v>
      </c>
    </row>
    <row r="493" spans="1:9" ht="12.5" x14ac:dyDescent="0.25">
      <c r="A493" s="77" t="s">
        <v>2798</v>
      </c>
      <c r="B493" s="77">
        <v>9537</v>
      </c>
      <c r="C493" s="77" t="s">
        <v>2799</v>
      </c>
      <c r="D493" s="89" t="s">
        <v>2800</v>
      </c>
      <c r="E493" s="77" t="s">
        <v>1226</v>
      </c>
      <c r="F493" s="77" t="s">
        <v>1226</v>
      </c>
      <c r="G493" s="55">
        <f t="shared" si="1"/>
        <v>9537</v>
      </c>
      <c r="I493" s="55" t="str">
        <f>IFERROR(VLOOKUP(G493,Masters!C$6:D1000,2, FALSE),"MISSING")</f>
        <v>MISSING</v>
      </c>
    </row>
    <row r="494" spans="1:9" ht="12.5" x14ac:dyDescent="0.25">
      <c r="A494" s="77" t="s">
        <v>2801</v>
      </c>
      <c r="B494" s="77">
        <v>9611</v>
      </c>
      <c r="C494" s="77" t="s">
        <v>2802</v>
      </c>
      <c r="D494" s="89" t="s">
        <v>2803</v>
      </c>
      <c r="E494" s="77" t="s">
        <v>1226</v>
      </c>
      <c r="F494" s="77" t="s">
        <v>1226</v>
      </c>
      <c r="G494" s="55">
        <f t="shared" si="1"/>
        <v>9611</v>
      </c>
      <c r="I494" s="55" t="str">
        <f>IFERROR(VLOOKUP(G494,Masters!C$6:D1000,2, FALSE),"MISSING")</f>
        <v>MISSING</v>
      </c>
    </row>
    <row r="495" spans="1:9" ht="12.5" x14ac:dyDescent="0.25">
      <c r="A495" s="77" t="s">
        <v>2804</v>
      </c>
      <c r="B495" s="77">
        <v>9612</v>
      </c>
      <c r="C495" s="77" t="s">
        <v>2805</v>
      </c>
      <c r="D495" s="89" t="s">
        <v>2806</v>
      </c>
      <c r="E495" s="77" t="s">
        <v>1226</v>
      </c>
      <c r="F495" s="77" t="s">
        <v>1226</v>
      </c>
      <c r="G495" s="55">
        <f t="shared" si="1"/>
        <v>9612</v>
      </c>
      <c r="I495" s="55" t="str">
        <f>IFERROR(VLOOKUP(G495,Masters!C$6:D1000,2, FALSE),"MISSING")</f>
        <v>MISSING</v>
      </c>
    </row>
    <row r="496" spans="1:9" ht="12.5" x14ac:dyDescent="0.25">
      <c r="A496" s="77" t="s">
        <v>2807</v>
      </c>
      <c r="B496" s="77">
        <v>9613</v>
      </c>
      <c r="C496" s="77" t="s">
        <v>2808</v>
      </c>
      <c r="D496" s="89" t="s">
        <v>2809</v>
      </c>
      <c r="E496" s="77" t="s">
        <v>1226</v>
      </c>
      <c r="F496" s="77" t="s">
        <v>1226</v>
      </c>
      <c r="G496" s="55">
        <f t="shared" si="1"/>
        <v>9613</v>
      </c>
      <c r="I496" s="55" t="str">
        <f>IFERROR(VLOOKUP(G496,Masters!C$6:D1000,2, FALSE),"MISSING")</f>
        <v>MISSING</v>
      </c>
    </row>
    <row r="497" spans="1:9" ht="12.5" x14ac:dyDescent="0.25">
      <c r="A497" s="77" t="s">
        <v>2810</v>
      </c>
      <c r="B497" s="77">
        <v>9614</v>
      </c>
      <c r="C497" s="77" t="s">
        <v>2811</v>
      </c>
      <c r="D497" s="89" t="s">
        <v>2812</v>
      </c>
      <c r="E497" s="77" t="s">
        <v>2813</v>
      </c>
      <c r="F497" s="77" t="s">
        <v>1226</v>
      </c>
      <c r="G497" s="55">
        <f t="shared" si="1"/>
        <v>9614</v>
      </c>
      <c r="I497" s="55" t="str">
        <f>IFERROR(VLOOKUP(G497,Masters!C$6:D1000,2, FALSE),"MISSING")</f>
        <v>MISSING</v>
      </c>
    </row>
    <row r="498" spans="1:9" ht="12.5" x14ac:dyDescent="0.25">
      <c r="A498" s="77" t="s">
        <v>2814</v>
      </c>
      <c r="B498" s="77">
        <v>9615</v>
      </c>
      <c r="C498" s="77" t="s">
        <v>2815</v>
      </c>
      <c r="D498" s="89" t="s">
        <v>2816</v>
      </c>
      <c r="E498" s="77" t="s">
        <v>1226</v>
      </c>
      <c r="F498" s="77" t="s">
        <v>1226</v>
      </c>
      <c r="G498" s="55">
        <f t="shared" si="1"/>
        <v>9615</v>
      </c>
      <c r="I498" s="55" t="str">
        <f>IFERROR(VLOOKUP(G498,Masters!C$6:D1000,2, FALSE),"MISSING")</f>
        <v>MISSING</v>
      </c>
    </row>
    <row r="499" spans="1:9" ht="12.5" x14ac:dyDescent="0.25">
      <c r="A499" s="77" t="s">
        <v>2817</v>
      </c>
      <c r="B499" s="77">
        <v>9616</v>
      </c>
      <c r="C499" s="77" t="s">
        <v>2818</v>
      </c>
      <c r="D499" s="89" t="s">
        <v>2819</v>
      </c>
      <c r="E499" s="77" t="s">
        <v>1226</v>
      </c>
      <c r="F499" s="77" t="s">
        <v>1226</v>
      </c>
      <c r="G499" s="55">
        <f t="shared" si="1"/>
        <v>9616</v>
      </c>
      <c r="I499" s="55" t="str">
        <f>IFERROR(VLOOKUP(G499,Masters!C$6:D1000,2, FALSE),"MISSING")</f>
        <v>MISSING</v>
      </c>
    </row>
    <row r="500" spans="1:9" ht="12.5" x14ac:dyDescent="0.25">
      <c r="A500" s="77" t="s">
        <v>2820</v>
      </c>
      <c r="B500" s="77">
        <v>9617</v>
      </c>
      <c r="C500" s="77" t="s">
        <v>2821</v>
      </c>
      <c r="D500" s="89" t="s">
        <v>2822</v>
      </c>
      <c r="E500" s="77" t="s">
        <v>2823</v>
      </c>
      <c r="F500" s="77" t="s">
        <v>1226</v>
      </c>
      <c r="G500" s="55">
        <f t="shared" si="1"/>
        <v>9617</v>
      </c>
      <c r="I500" s="55" t="str">
        <f>IFERROR(VLOOKUP(G500,Masters!C$6:D1000,2, FALSE),"MISSING")</f>
        <v>MISSING</v>
      </c>
    </row>
    <row r="501" spans="1:9" ht="12.5" x14ac:dyDescent="0.25">
      <c r="A501" s="77" t="s">
        <v>2824</v>
      </c>
      <c r="B501" s="77">
        <v>9618</v>
      </c>
      <c r="C501" s="77" t="s">
        <v>2825</v>
      </c>
      <c r="D501" s="89" t="s">
        <v>2826</v>
      </c>
      <c r="E501" s="77" t="s">
        <v>1226</v>
      </c>
      <c r="F501" s="77" t="s">
        <v>1226</v>
      </c>
      <c r="G501" s="55">
        <f t="shared" si="1"/>
        <v>9618</v>
      </c>
      <c r="I501" s="55" t="str">
        <f>IFERROR(VLOOKUP(G501,Masters!C$6:D1000,2, FALSE),"MISSING")</f>
        <v>MISSING</v>
      </c>
    </row>
    <row r="502" spans="1:9" ht="12.5" x14ac:dyDescent="0.25">
      <c r="A502" s="77" t="s">
        <v>2827</v>
      </c>
      <c r="B502" s="77">
        <v>9619</v>
      </c>
      <c r="C502" s="77" t="s">
        <v>2828</v>
      </c>
      <c r="D502" s="89" t="s">
        <v>2829</v>
      </c>
      <c r="E502" s="77" t="s">
        <v>1226</v>
      </c>
      <c r="F502" s="77" t="s">
        <v>1226</v>
      </c>
      <c r="G502" s="55">
        <f t="shared" si="1"/>
        <v>9619</v>
      </c>
      <c r="I502" s="55" t="str">
        <f>IFERROR(VLOOKUP(G502,Masters!C$6:D1000,2, FALSE),"MISSING")</f>
        <v>MISSING</v>
      </c>
    </row>
  </sheetData>
  <conditionalFormatting sqref="I2:I502">
    <cfRule type="cellIs" dxfId="1" priority="1" operator="equal">
      <formula>"MISSING"</formula>
    </cfRule>
  </conditionalFormatting>
  <hyperlinks>
    <hyperlink ref="D2" r:id="rId1" xr:uid="{00000000-0004-0000-0800-000000000000}"/>
    <hyperlink ref="D3" r:id="rId2" xr:uid="{00000000-0004-0000-0800-000001000000}"/>
    <hyperlink ref="D4" r:id="rId3" xr:uid="{00000000-0004-0000-0800-000002000000}"/>
    <hyperlink ref="D5" r:id="rId4" xr:uid="{00000000-0004-0000-0800-000003000000}"/>
    <hyperlink ref="D6" r:id="rId5" xr:uid="{00000000-0004-0000-0800-000004000000}"/>
    <hyperlink ref="D7" r:id="rId6" xr:uid="{00000000-0004-0000-0800-000005000000}"/>
    <hyperlink ref="D8" r:id="rId7" xr:uid="{00000000-0004-0000-0800-000006000000}"/>
    <hyperlink ref="D9" r:id="rId8" xr:uid="{00000000-0004-0000-0800-000007000000}"/>
    <hyperlink ref="D10" r:id="rId9" xr:uid="{00000000-0004-0000-0800-000008000000}"/>
    <hyperlink ref="D11" r:id="rId10" xr:uid="{00000000-0004-0000-0800-000009000000}"/>
    <hyperlink ref="D12" r:id="rId11" xr:uid="{00000000-0004-0000-0800-00000A000000}"/>
    <hyperlink ref="D13" r:id="rId12" xr:uid="{00000000-0004-0000-0800-00000B000000}"/>
    <hyperlink ref="D14" r:id="rId13" xr:uid="{00000000-0004-0000-0800-00000C000000}"/>
    <hyperlink ref="D15" r:id="rId14" xr:uid="{00000000-0004-0000-0800-00000D000000}"/>
    <hyperlink ref="D16" r:id="rId15" xr:uid="{00000000-0004-0000-0800-00000E000000}"/>
    <hyperlink ref="D17" r:id="rId16" xr:uid="{00000000-0004-0000-0800-00000F000000}"/>
    <hyperlink ref="D18" r:id="rId17" xr:uid="{00000000-0004-0000-0800-000010000000}"/>
    <hyperlink ref="D19" r:id="rId18" xr:uid="{00000000-0004-0000-0800-000011000000}"/>
    <hyperlink ref="D20" r:id="rId19" xr:uid="{00000000-0004-0000-0800-000012000000}"/>
    <hyperlink ref="D21" r:id="rId20" xr:uid="{00000000-0004-0000-0800-000013000000}"/>
    <hyperlink ref="D22" r:id="rId21" xr:uid="{00000000-0004-0000-0800-000014000000}"/>
    <hyperlink ref="D23" r:id="rId22" xr:uid="{00000000-0004-0000-0800-000015000000}"/>
    <hyperlink ref="D24" r:id="rId23" xr:uid="{00000000-0004-0000-0800-000016000000}"/>
    <hyperlink ref="D25" r:id="rId24" xr:uid="{00000000-0004-0000-0800-000017000000}"/>
    <hyperlink ref="D26" r:id="rId25" xr:uid="{00000000-0004-0000-0800-000018000000}"/>
    <hyperlink ref="D27" r:id="rId26" xr:uid="{00000000-0004-0000-0800-000019000000}"/>
    <hyperlink ref="D28" r:id="rId27" xr:uid="{00000000-0004-0000-0800-00001A000000}"/>
    <hyperlink ref="D29" r:id="rId28" xr:uid="{00000000-0004-0000-0800-00001B000000}"/>
    <hyperlink ref="D30" r:id="rId29" xr:uid="{00000000-0004-0000-0800-00001C000000}"/>
    <hyperlink ref="D31" r:id="rId30" xr:uid="{00000000-0004-0000-0800-00001D000000}"/>
    <hyperlink ref="D32" r:id="rId31" xr:uid="{00000000-0004-0000-0800-00001E000000}"/>
    <hyperlink ref="D33" r:id="rId32" xr:uid="{00000000-0004-0000-0800-00001F000000}"/>
    <hyperlink ref="D34" r:id="rId33" xr:uid="{00000000-0004-0000-0800-000020000000}"/>
    <hyperlink ref="D35" r:id="rId34" xr:uid="{00000000-0004-0000-0800-000021000000}"/>
    <hyperlink ref="D36" r:id="rId35" xr:uid="{00000000-0004-0000-0800-000022000000}"/>
    <hyperlink ref="D37" r:id="rId36" xr:uid="{00000000-0004-0000-0800-000023000000}"/>
    <hyperlink ref="D38" r:id="rId37" xr:uid="{00000000-0004-0000-0800-000024000000}"/>
    <hyperlink ref="D39" r:id="rId38" xr:uid="{00000000-0004-0000-0800-000025000000}"/>
    <hyperlink ref="D40" r:id="rId39" xr:uid="{00000000-0004-0000-0800-000026000000}"/>
    <hyperlink ref="D41" r:id="rId40" xr:uid="{00000000-0004-0000-0800-000027000000}"/>
    <hyperlink ref="D42" r:id="rId41" xr:uid="{00000000-0004-0000-0800-000028000000}"/>
    <hyperlink ref="D43" r:id="rId42" xr:uid="{00000000-0004-0000-0800-000029000000}"/>
    <hyperlink ref="D44" r:id="rId43" xr:uid="{00000000-0004-0000-0800-00002A000000}"/>
    <hyperlink ref="D45" r:id="rId44" xr:uid="{00000000-0004-0000-0800-00002B000000}"/>
    <hyperlink ref="D46" r:id="rId45" xr:uid="{00000000-0004-0000-0800-00002C000000}"/>
    <hyperlink ref="D47" r:id="rId46" xr:uid="{00000000-0004-0000-0800-00002D000000}"/>
    <hyperlink ref="D48" r:id="rId47" xr:uid="{00000000-0004-0000-0800-00002E000000}"/>
    <hyperlink ref="D49" r:id="rId48" xr:uid="{00000000-0004-0000-0800-00002F000000}"/>
    <hyperlink ref="D50" r:id="rId49" xr:uid="{00000000-0004-0000-0800-000030000000}"/>
    <hyperlink ref="D51" r:id="rId50" xr:uid="{00000000-0004-0000-0800-000031000000}"/>
    <hyperlink ref="D52" r:id="rId51" xr:uid="{00000000-0004-0000-0800-000032000000}"/>
    <hyperlink ref="D53" r:id="rId52" xr:uid="{00000000-0004-0000-0800-000033000000}"/>
    <hyperlink ref="D54" r:id="rId53" xr:uid="{00000000-0004-0000-0800-000034000000}"/>
    <hyperlink ref="D55" r:id="rId54" xr:uid="{00000000-0004-0000-0800-000035000000}"/>
    <hyperlink ref="D56" r:id="rId55" xr:uid="{00000000-0004-0000-0800-000036000000}"/>
    <hyperlink ref="D57" r:id="rId56" xr:uid="{00000000-0004-0000-0800-000037000000}"/>
    <hyperlink ref="D58" r:id="rId57" xr:uid="{00000000-0004-0000-0800-000038000000}"/>
    <hyperlink ref="D59" r:id="rId58" xr:uid="{00000000-0004-0000-0800-000039000000}"/>
    <hyperlink ref="D60" r:id="rId59" xr:uid="{00000000-0004-0000-0800-00003A000000}"/>
    <hyperlink ref="D61" r:id="rId60" xr:uid="{00000000-0004-0000-0800-00003B000000}"/>
    <hyperlink ref="D62" r:id="rId61" xr:uid="{00000000-0004-0000-0800-00003C000000}"/>
    <hyperlink ref="D63" r:id="rId62" xr:uid="{00000000-0004-0000-0800-00003D000000}"/>
    <hyperlink ref="D64" r:id="rId63" xr:uid="{00000000-0004-0000-0800-00003E000000}"/>
    <hyperlink ref="D65" r:id="rId64" xr:uid="{00000000-0004-0000-0800-00003F000000}"/>
    <hyperlink ref="D66" r:id="rId65" xr:uid="{00000000-0004-0000-0800-000040000000}"/>
    <hyperlink ref="D67" r:id="rId66" xr:uid="{00000000-0004-0000-0800-000041000000}"/>
    <hyperlink ref="D68" r:id="rId67" xr:uid="{00000000-0004-0000-0800-000042000000}"/>
    <hyperlink ref="D69" r:id="rId68" xr:uid="{00000000-0004-0000-0800-000043000000}"/>
    <hyperlink ref="D70" r:id="rId69" xr:uid="{00000000-0004-0000-0800-000044000000}"/>
    <hyperlink ref="D71" r:id="rId70" xr:uid="{00000000-0004-0000-0800-000045000000}"/>
    <hyperlink ref="D72" r:id="rId71" xr:uid="{00000000-0004-0000-0800-000046000000}"/>
    <hyperlink ref="D73" r:id="rId72" xr:uid="{00000000-0004-0000-0800-000047000000}"/>
    <hyperlink ref="D74" r:id="rId73" xr:uid="{00000000-0004-0000-0800-000048000000}"/>
    <hyperlink ref="D75" r:id="rId74" xr:uid="{00000000-0004-0000-0800-000049000000}"/>
    <hyperlink ref="D76" r:id="rId75" xr:uid="{00000000-0004-0000-0800-00004A000000}"/>
    <hyperlink ref="D77" r:id="rId76" xr:uid="{00000000-0004-0000-0800-00004B000000}"/>
    <hyperlink ref="D78" r:id="rId77" xr:uid="{00000000-0004-0000-0800-00004C000000}"/>
    <hyperlink ref="D79" r:id="rId78" xr:uid="{00000000-0004-0000-0800-00004D000000}"/>
    <hyperlink ref="D80" r:id="rId79" xr:uid="{00000000-0004-0000-0800-00004E000000}"/>
    <hyperlink ref="D81" r:id="rId80" xr:uid="{00000000-0004-0000-0800-00004F000000}"/>
    <hyperlink ref="D82" r:id="rId81" xr:uid="{00000000-0004-0000-0800-000050000000}"/>
    <hyperlink ref="D83" r:id="rId82" xr:uid="{00000000-0004-0000-0800-000051000000}"/>
    <hyperlink ref="D84" r:id="rId83" xr:uid="{00000000-0004-0000-0800-000052000000}"/>
    <hyperlink ref="D85" r:id="rId84" xr:uid="{00000000-0004-0000-0800-000053000000}"/>
    <hyperlink ref="D86" r:id="rId85" xr:uid="{00000000-0004-0000-0800-000054000000}"/>
    <hyperlink ref="D87" r:id="rId86" xr:uid="{00000000-0004-0000-0800-000055000000}"/>
    <hyperlink ref="D88" r:id="rId87" xr:uid="{00000000-0004-0000-0800-000056000000}"/>
    <hyperlink ref="D89" r:id="rId88" xr:uid="{00000000-0004-0000-0800-000057000000}"/>
    <hyperlink ref="D90" r:id="rId89" xr:uid="{00000000-0004-0000-0800-000058000000}"/>
    <hyperlink ref="D91" r:id="rId90" xr:uid="{00000000-0004-0000-0800-000059000000}"/>
    <hyperlink ref="D92" r:id="rId91" xr:uid="{00000000-0004-0000-0800-00005A000000}"/>
    <hyperlink ref="D93" r:id="rId92" xr:uid="{00000000-0004-0000-0800-00005B000000}"/>
    <hyperlink ref="D94" r:id="rId93" xr:uid="{00000000-0004-0000-0800-00005C000000}"/>
    <hyperlink ref="D95" r:id="rId94" xr:uid="{00000000-0004-0000-0800-00005D000000}"/>
    <hyperlink ref="D96" r:id="rId95" xr:uid="{00000000-0004-0000-0800-00005E000000}"/>
    <hyperlink ref="D97" r:id="rId96" xr:uid="{00000000-0004-0000-0800-00005F000000}"/>
    <hyperlink ref="D98" r:id="rId97" xr:uid="{00000000-0004-0000-0800-000060000000}"/>
    <hyperlink ref="D99" r:id="rId98" xr:uid="{00000000-0004-0000-0800-000061000000}"/>
    <hyperlink ref="D100" r:id="rId99" xr:uid="{00000000-0004-0000-0800-000062000000}"/>
    <hyperlink ref="D101" r:id="rId100" xr:uid="{00000000-0004-0000-0800-000063000000}"/>
    <hyperlink ref="D102" r:id="rId101" xr:uid="{00000000-0004-0000-0800-000064000000}"/>
    <hyperlink ref="D103" r:id="rId102" xr:uid="{00000000-0004-0000-0800-000065000000}"/>
    <hyperlink ref="D104" r:id="rId103" xr:uid="{00000000-0004-0000-0800-000066000000}"/>
    <hyperlink ref="D105" r:id="rId104" xr:uid="{00000000-0004-0000-0800-000067000000}"/>
    <hyperlink ref="D106" r:id="rId105" xr:uid="{00000000-0004-0000-0800-000068000000}"/>
    <hyperlink ref="D107" r:id="rId106" xr:uid="{00000000-0004-0000-0800-000069000000}"/>
    <hyperlink ref="D108" r:id="rId107" xr:uid="{00000000-0004-0000-0800-00006A000000}"/>
    <hyperlink ref="D109" r:id="rId108" xr:uid="{00000000-0004-0000-0800-00006B000000}"/>
    <hyperlink ref="D110" r:id="rId109" xr:uid="{00000000-0004-0000-0800-00006C000000}"/>
    <hyperlink ref="D111" r:id="rId110" xr:uid="{00000000-0004-0000-0800-00006D000000}"/>
    <hyperlink ref="D112" r:id="rId111" xr:uid="{00000000-0004-0000-0800-00006E000000}"/>
    <hyperlink ref="D113" r:id="rId112" xr:uid="{00000000-0004-0000-0800-00006F000000}"/>
    <hyperlink ref="D114" r:id="rId113" xr:uid="{00000000-0004-0000-0800-000070000000}"/>
    <hyperlink ref="D115" r:id="rId114" xr:uid="{00000000-0004-0000-0800-000071000000}"/>
    <hyperlink ref="D116" r:id="rId115" xr:uid="{00000000-0004-0000-0800-000072000000}"/>
    <hyperlink ref="D117" r:id="rId116" xr:uid="{00000000-0004-0000-0800-000073000000}"/>
    <hyperlink ref="D118" r:id="rId117" xr:uid="{00000000-0004-0000-0800-000074000000}"/>
    <hyperlink ref="D119" r:id="rId118" xr:uid="{00000000-0004-0000-0800-000075000000}"/>
    <hyperlink ref="D120" r:id="rId119" xr:uid="{00000000-0004-0000-0800-000076000000}"/>
    <hyperlink ref="D121" r:id="rId120" xr:uid="{00000000-0004-0000-0800-000077000000}"/>
    <hyperlink ref="D122" r:id="rId121" xr:uid="{00000000-0004-0000-0800-000078000000}"/>
    <hyperlink ref="D123" r:id="rId122" xr:uid="{00000000-0004-0000-0800-000079000000}"/>
    <hyperlink ref="D124" r:id="rId123" xr:uid="{00000000-0004-0000-0800-00007A000000}"/>
    <hyperlink ref="D125" r:id="rId124" xr:uid="{00000000-0004-0000-0800-00007B000000}"/>
    <hyperlink ref="D126" r:id="rId125" xr:uid="{00000000-0004-0000-0800-00007C000000}"/>
    <hyperlink ref="D127" r:id="rId126" xr:uid="{00000000-0004-0000-0800-00007D000000}"/>
    <hyperlink ref="D128" r:id="rId127" xr:uid="{00000000-0004-0000-0800-00007E000000}"/>
    <hyperlink ref="D129" r:id="rId128" xr:uid="{00000000-0004-0000-0800-00007F000000}"/>
    <hyperlink ref="D130" r:id="rId129" xr:uid="{00000000-0004-0000-0800-000080000000}"/>
    <hyperlink ref="D131" r:id="rId130" xr:uid="{00000000-0004-0000-0800-000081000000}"/>
    <hyperlink ref="D132" r:id="rId131" xr:uid="{00000000-0004-0000-0800-000082000000}"/>
    <hyperlink ref="D133" r:id="rId132" xr:uid="{00000000-0004-0000-0800-000083000000}"/>
    <hyperlink ref="D134" r:id="rId133" xr:uid="{00000000-0004-0000-0800-000084000000}"/>
    <hyperlink ref="D135" r:id="rId134" xr:uid="{00000000-0004-0000-0800-000085000000}"/>
    <hyperlink ref="D137" r:id="rId135" xr:uid="{00000000-0004-0000-0800-000086000000}"/>
    <hyperlink ref="D138" r:id="rId136" xr:uid="{00000000-0004-0000-0800-000087000000}"/>
    <hyperlink ref="D139" r:id="rId137" xr:uid="{00000000-0004-0000-0800-000088000000}"/>
    <hyperlink ref="D140" r:id="rId138" xr:uid="{00000000-0004-0000-0800-000089000000}"/>
    <hyperlink ref="D141" r:id="rId139" xr:uid="{00000000-0004-0000-0800-00008A000000}"/>
    <hyperlink ref="D142" r:id="rId140" xr:uid="{00000000-0004-0000-0800-00008B000000}"/>
    <hyperlink ref="D143" r:id="rId141" xr:uid="{00000000-0004-0000-0800-00008C000000}"/>
    <hyperlink ref="D144" r:id="rId142" xr:uid="{00000000-0004-0000-0800-00008D000000}"/>
    <hyperlink ref="D145" r:id="rId143" xr:uid="{00000000-0004-0000-0800-00008E000000}"/>
    <hyperlink ref="D146" r:id="rId144" xr:uid="{00000000-0004-0000-0800-00008F000000}"/>
    <hyperlink ref="D147" r:id="rId145" xr:uid="{00000000-0004-0000-0800-000090000000}"/>
    <hyperlink ref="D148" r:id="rId146" xr:uid="{00000000-0004-0000-0800-000091000000}"/>
    <hyperlink ref="D149" r:id="rId147" xr:uid="{00000000-0004-0000-0800-000092000000}"/>
    <hyperlink ref="D150" r:id="rId148" xr:uid="{00000000-0004-0000-0800-000093000000}"/>
    <hyperlink ref="D151" r:id="rId149" xr:uid="{00000000-0004-0000-0800-000094000000}"/>
    <hyperlink ref="D152" r:id="rId150" xr:uid="{00000000-0004-0000-0800-000095000000}"/>
    <hyperlink ref="D153" r:id="rId151" xr:uid="{00000000-0004-0000-0800-000096000000}"/>
    <hyperlink ref="D154" r:id="rId152" xr:uid="{00000000-0004-0000-0800-000097000000}"/>
    <hyperlink ref="D155" r:id="rId153" xr:uid="{00000000-0004-0000-0800-000098000000}"/>
    <hyperlink ref="D156" r:id="rId154" xr:uid="{00000000-0004-0000-0800-000099000000}"/>
    <hyperlink ref="D157" r:id="rId155" xr:uid="{00000000-0004-0000-0800-00009A000000}"/>
    <hyperlink ref="D158" r:id="rId156" xr:uid="{00000000-0004-0000-0800-00009B000000}"/>
    <hyperlink ref="D159" r:id="rId157" xr:uid="{00000000-0004-0000-0800-00009C000000}"/>
    <hyperlink ref="D160" r:id="rId158" xr:uid="{00000000-0004-0000-0800-00009D000000}"/>
    <hyperlink ref="D161" r:id="rId159" xr:uid="{00000000-0004-0000-0800-00009E000000}"/>
    <hyperlink ref="D162" r:id="rId160" xr:uid="{00000000-0004-0000-0800-00009F000000}"/>
    <hyperlink ref="D163" r:id="rId161" xr:uid="{00000000-0004-0000-0800-0000A0000000}"/>
    <hyperlink ref="D164" r:id="rId162" xr:uid="{00000000-0004-0000-0800-0000A1000000}"/>
    <hyperlink ref="D165" r:id="rId163" xr:uid="{00000000-0004-0000-0800-0000A2000000}"/>
    <hyperlink ref="D166" r:id="rId164" xr:uid="{00000000-0004-0000-0800-0000A3000000}"/>
    <hyperlink ref="D167" r:id="rId165" xr:uid="{00000000-0004-0000-0800-0000A4000000}"/>
    <hyperlink ref="D168" r:id="rId166" xr:uid="{00000000-0004-0000-0800-0000A5000000}"/>
    <hyperlink ref="D169" r:id="rId167" xr:uid="{00000000-0004-0000-0800-0000A6000000}"/>
    <hyperlink ref="D170" r:id="rId168" xr:uid="{00000000-0004-0000-0800-0000A7000000}"/>
    <hyperlink ref="D171" r:id="rId169" xr:uid="{00000000-0004-0000-0800-0000A8000000}"/>
    <hyperlink ref="D172" r:id="rId170" xr:uid="{00000000-0004-0000-0800-0000A9000000}"/>
    <hyperlink ref="D173" r:id="rId171" xr:uid="{00000000-0004-0000-0800-0000AA000000}"/>
    <hyperlink ref="D174" r:id="rId172" xr:uid="{00000000-0004-0000-0800-0000AB000000}"/>
    <hyperlink ref="D175" r:id="rId173" xr:uid="{00000000-0004-0000-0800-0000AC000000}"/>
    <hyperlink ref="D176" r:id="rId174" xr:uid="{00000000-0004-0000-0800-0000AD000000}"/>
    <hyperlink ref="D177" r:id="rId175" xr:uid="{00000000-0004-0000-0800-0000AE000000}"/>
    <hyperlink ref="D178" r:id="rId176" xr:uid="{00000000-0004-0000-0800-0000AF000000}"/>
    <hyperlink ref="D179" r:id="rId177" xr:uid="{00000000-0004-0000-0800-0000B0000000}"/>
    <hyperlink ref="D180" r:id="rId178" xr:uid="{00000000-0004-0000-0800-0000B1000000}"/>
    <hyperlink ref="D181" r:id="rId179" xr:uid="{00000000-0004-0000-0800-0000B2000000}"/>
    <hyperlink ref="D182" r:id="rId180" xr:uid="{00000000-0004-0000-0800-0000B3000000}"/>
    <hyperlink ref="D183" r:id="rId181" xr:uid="{00000000-0004-0000-0800-0000B4000000}"/>
    <hyperlink ref="D184" r:id="rId182" xr:uid="{00000000-0004-0000-0800-0000B5000000}"/>
    <hyperlink ref="D185" r:id="rId183" xr:uid="{00000000-0004-0000-0800-0000B6000000}"/>
    <hyperlink ref="D186" r:id="rId184" xr:uid="{00000000-0004-0000-0800-0000B7000000}"/>
    <hyperlink ref="D187" r:id="rId185" xr:uid="{00000000-0004-0000-0800-0000B8000000}"/>
    <hyperlink ref="D188" r:id="rId186" xr:uid="{00000000-0004-0000-0800-0000B9000000}"/>
    <hyperlink ref="D189" r:id="rId187" xr:uid="{00000000-0004-0000-0800-0000BA000000}"/>
    <hyperlink ref="D190" r:id="rId188" xr:uid="{00000000-0004-0000-0800-0000BB000000}"/>
    <hyperlink ref="D191" r:id="rId189" xr:uid="{00000000-0004-0000-0800-0000BC000000}"/>
    <hyperlink ref="D192" r:id="rId190" xr:uid="{00000000-0004-0000-0800-0000BD000000}"/>
    <hyperlink ref="D193" r:id="rId191" xr:uid="{00000000-0004-0000-0800-0000BE000000}"/>
    <hyperlink ref="D194" r:id="rId192" xr:uid="{00000000-0004-0000-0800-0000BF000000}"/>
    <hyperlink ref="D195" r:id="rId193" xr:uid="{00000000-0004-0000-0800-0000C0000000}"/>
    <hyperlink ref="D196" r:id="rId194" xr:uid="{00000000-0004-0000-0800-0000C1000000}"/>
    <hyperlink ref="D197" r:id="rId195" xr:uid="{00000000-0004-0000-0800-0000C2000000}"/>
    <hyperlink ref="D198" r:id="rId196" xr:uid="{00000000-0004-0000-0800-0000C3000000}"/>
    <hyperlink ref="D199" r:id="rId197" xr:uid="{00000000-0004-0000-0800-0000C4000000}"/>
    <hyperlink ref="D200" r:id="rId198" xr:uid="{00000000-0004-0000-0800-0000C5000000}"/>
    <hyperlink ref="D201" r:id="rId199" xr:uid="{00000000-0004-0000-0800-0000C6000000}"/>
    <hyperlink ref="D202" r:id="rId200" xr:uid="{00000000-0004-0000-0800-0000C7000000}"/>
    <hyperlink ref="D203" r:id="rId201" xr:uid="{00000000-0004-0000-0800-0000C8000000}"/>
    <hyperlink ref="D204" r:id="rId202" xr:uid="{00000000-0004-0000-0800-0000C9000000}"/>
    <hyperlink ref="D205" r:id="rId203" xr:uid="{00000000-0004-0000-0800-0000CA000000}"/>
    <hyperlink ref="D206" r:id="rId204" xr:uid="{00000000-0004-0000-0800-0000CB000000}"/>
    <hyperlink ref="D207" r:id="rId205" xr:uid="{00000000-0004-0000-0800-0000CC000000}"/>
    <hyperlink ref="D208" r:id="rId206" xr:uid="{00000000-0004-0000-0800-0000CD000000}"/>
    <hyperlink ref="D209" r:id="rId207" xr:uid="{00000000-0004-0000-0800-0000CE000000}"/>
    <hyperlink ref="D210" r:id="rId208" xr:uid="{00000000-0004-0000-0800-0000CF000000}"/>
    <hyperlink ref="D211" r:id="rId209" xr:uid="{00000000-0004-0000-0800-0000D0000000}"/>
    <hyperlink ref="D212" r:id="rId210" xr:uid="{00000000-0004-0000-0800-0000D1000000}"/>
    <hyperlink ref="D213" r:id="rId211" xr:uid="{00000000-0004-0000-0800-0000D2000000}"/>
    <hyperlink ref="D214" r:id="rId212" xr:uid="{00000000-0004-0000-0800-0000D3000000}"/>
    <hyperlink ref="D215" r:id="rId213" xr:uid="{00000000-0004-0000-0800-0000D4000000}"/>
    <hyperlink ref="D216" r:id="rId214" xr:uid="{00000000-0004-0000-0800-0000D5000000}"/>
    <hyperlink ref="D217" r:id="rId215" xr:uid="{00000000-0004-0000-0800-0000D6000000}"/>
    <hyperlink ref="D218" r:id="rId216" xr:uid="{00000000-0004-0000-0800-0000D7000000}"/>
    <hyperlink ref="D219" r:id="rId217" xr:uid="{00000000-0004-0000-0800-0000D8000000}"/>
    <hyperlink ref="D220" r:id="rId218" xr:uid="{00000000-0004-0000-0800-0000D9000000}"/>
    <hyperlink ref="D221" r:id="rId219" xr:uid="{00000000-0004-0000-0800-0000DA000000}"/>
    <hyperlink ref="D222" r:id="rId220" xr:uid="{00000000-0004-0000-0800-0000DB000000}"/>
    <hyperlink ref="D223" r:id="rId221" xr:uid="{00000000-0004-0000-0800-0000DC000000}"/>
    <hyperlink ref="D224" r:id="rId222" xr:uid="{00000000-0004-0000-0800-0000DD000000}"/>
    <hyperlink ref="D225" r:id="rId223" xr:uid="{00000000-0004-0000-0800-0000DE000000}"/>
    <hyperlink ref="D226" r:id="rId224" xr:uid="{00000000-0004-0000-0800-0000DF000000}"/>
    <hyperlink ref="D227" r:id="rId225" xr:uid="{00000000-0004-0000-0800-0000E0000000}"/>
    <hyperlink ref="D228" r:id="rId226" xr:uid="{00000000-0004-0000-0800-0000E1000000}"/>
    <hyperlink ref="D229" r:id="rId227" xr:uid="{00000000-0004-0000-0800-0000E2000000}"/>
    <hyperlink ref="D230" r:id="rId228" xr:uid="{00000000-0004-0000-0800-0000E3000000}"/>
    <hyperlink ref="D231" r:id="rId229" xr:uid="{00000000-0004-0000-0800-0000E4000000}"/>
    <hyperlink ref="D232" r:id="rId230" xr:uid="{00000000-0004-0000-0800-0000E5000000}"/>
    <hyperlink ref="D233" r:id="rId231" xr:uid="{00000000-0004-0000-0800-0000E6000000}"/>
    <hyperlink ref="D234" r:id="rId232" xr:uid="{00000000-0004-0000-0800-0000E7000000}"/>
    <hyperlink ref="D235" r:id="rId233" xr:uid="{00000000-0004-0000-0800-0000E8000000}"/>
    <hyperlink ref="D236" r:id="rId234" xr:uid="{00000000-0004-0000-0800-0000E9000000}"/>
    <hyperlink ref="D237" r:id="rId235" xr:uid="{00000000-0004-0000-0800-0000EA000000}"/>
    <hyperlink ref="D238" r:id="rId236" xr:uid="{00000000-0004-0000-0800-0000EB000000}"/>
    <hyperlink ref="D239" r:id="rId237" xr:uid="{00000000-0004-0000-0800-0000EC000000}"/>
    <hyperlink ref="D240" r:id="rId238" xr:uid="{00000000-0004-0000-0800-0000ED000000}"/>
    <hyperlink ref="D241" r:id="rId239" xr:uid="{00000000-0004-0000-0800-0000EE000000}"/>
    <hyperlink ref="D242" r:id="rId240" xr:uid="{00000000-0004-0000-0800-0000EF000000}"/>
    <hyperlink ref="D243" r:id="rId241" xr:uid="{00000000-0004-0000-0800-0000F0000000}"/>
    <hyperlink ref="D244" r:id="rId242" xr:uid="{00000000-0004-0000-0800-0000F1000000}"/>
    <hyperlink ref="D245" r:id="rId243" xr:uid="{00000000-0004-0000-0800-0000F2000000}"/>
    <hyperlink ref="D246" r:id="rId244" xr:uid="{00000000-0004-0000-0800-0000F3000000}"/>
    <hyperlink ref="D247" r:id="rId245" xr:uid="{00000000-0004-0000-0800-0000F4000000}"/>
    <hyperlink ref="D248" r:id="rId246" xr:uid="{00000000-0004-0000-0800-0000F5000000}"/>
    <hyperlink ref="D249" r:id="rId247" xr:uid="{00000000-0004-0000-0800-0000F6000000}"/>
    <hyperlink ref="D250" r:id="rId248" xr:uid="{00000000-0004-0000-0800-0000F7000000}"/>
    <hyperlink ref="D251" r:id="rId249" xr:uid="{00000000-0004-0000-0800-0000F8000000}"/>
    <hyperlink ref="D252" r:id="rId250" xr:uid="{00000000-0004-0000-0800-0000F9000000}"/>
    <hyperlink ref="D253" r:id="rId251" xr:uid="{00000000-0004-0000-0800-0000FA000000}"/>
    <hyperlink ref="D254" r:id="rId252" xr:uid="{00000000-0004-0000-0800-0000FB000000}"/>
    <hyperlink ref="D255" r:id="rId253" xr:uid="{00000000-0004-0000-0800-0000FC000000}"/>
    <hyperlink ref="D256" r:id="rId254" xr:uid="{00000000-0004-0000-0800-0000FD000000}"/>
    <hyperlink ref="D257" r:id="rId255" xr:uid="{00000000-0004-0000-0800-0000FE000000}"/>
    <hyperlink ref="D258" r:id="rId256" xr:uid="{00000000-0004-0000-0800-0000FF000000}"/>
    <hyperlink ref="D259" r:id="rId257" xr:uid="{00000000-0004-0000-0800-000000010000}"/>
    <hyperlink ref="D260" r:id="rId258" xr:uid="{00000000-0004-0000-0800-000001010000}"/>
    <hyperlink ref="D261" r:id="rId259" xr:uid="{00000000-0004-0000-0800-000002010000}"/>
    <hyperlink ref="D262" r:id="rId260" xr:uid="{00000000-0004-0000-0800-000003010000}"/>
    <hyperlink ref="D263" r:id="rId261" xr:uid="{00000000-0004-0000-0800-000004010000}"/>
    <hyperlink ref="D264" r:id="rId262" xr:uid="{00000000-0004-0000-0800-000005010000}"/>
    <hyperlink ref="D265" r:id="rId263" xr:uid="{00000000-0004-0000-0800-000006010000}"/>
    <hyperlink ref="D266" r:id="rId264" xr:uid="{00000000-0004-0000-0800-000007010000}"/>
    <hyperlink ref="D267" r:id="rId265" xr:uid="{00000000-0004-0000-0800-000008010000}"/>
    <hyperlink ref="D268" r:id="rId266" xr:uid="{00000000-0004-0000-0800-000009010000}"/>
    <hyperlink ref="D269" r:id="rId267" xr:uid="{00000000-0004-0000-0800-00000A010000}"/>
    <hyperlink ref="D270" r:id="rId268" xr:uid="{00000000-0004-0000-0800-00000B010000}"/>
    <hyperlink ref="D271" r:id="rId269" xr:uid="{00000000-0004-0000-0800-00000C010000}"/>
    <hyperlink ref="D272" r:id="rId270" xr:uid="{00000000-0004-0000-0800-00000D010000}"/>
    <hyperlink ref="D273" r:id="rId271" xr:uid="{00000000-0004-0000-0800-00000E010000}"/>
    <hyperlink ref="D274" r:id="rId272" xr:uid="{00000000-0004-0000-0800-00000F010000}"/>
    <hyperlink ref="D275" r:id="rId273" xr:uid="{00000000-0004-0000-0800-000010010000}"/>
    <hyperlink ref="D276" r:id="rId274" xr:uid="{00000000-0004-0000-0800-000011010000}"/>
    <hyperlink ref="D277" r:id="rId275" xr:uid="{00000000-0004-0000-0800-000012010000}"/>
    <hyperlink ref="D278" r:id="rId276" xr:uid="{00000000-0004-0000-0800-000013010000}"/>
    <hyperlink ref="D279" r:id="rId277" xr:uid="{00000000-0004-0000-0800-000014010000}"/>
    <hyperlink ref="D280" r:id="rId278" xr:uid="{00000000-0004-0000-0800-000015010000}"/>
    <hyperlink ref="D281" r:id="rId279" xr:uid="{00000000-0004-0000-0800-000016010000}"/>
    <hyperlink ref="D282" r:id="rId280" xr:uid="{00000000-0004-0000-0800-000017010000}"/>
    <hyperlink ref="D283" r:id="rId281" xr:uid="{00000000-0004-0000-0800-000018010000}"/>
    <hyperlink ref="D284" r:id="rId282" xr:uid="{00000000-0004-0000-0800-000019010000}"/>
    <hyperlink ref="D285" r:id="rId283" xr:uid="{00000000-0004-0000-0800-00001A010000}"/>
    <hyperlink ref="D286" r:id="rId284" xr:uid="{00000000-0004-0000-0800-00001B010000}"/>
    <hyperlink ref="D287" r:id="rId285" xr:uid="{00000000-0004-0000-0800-00001C010000}"/>
    <hyperlink ref="D288" r:id="rId286" xr:uid="{00000000-0004-0000-0800-00001D010000}"/>
    <hyperlink ref="D289" r:id="rId287" xr:uid="{00000000-0004-0000-0800-00001E010000}"/>
    <hyperlink ref="D290" r:id="rId288" xr:uid="{00000000-0004-0000-0800-00001F010000}"/>
    <hyperlink ref="D291" r:id="rId289" xr:uid="{00000000-0004-0000-0800-000020010000}"/>
    <hyperlink ref="D292" r:id="rId290" xr:uid="{00000000-0004-0000-0800-000021010000}"/>
    <hyperlink ref="D293" r:id="rId291" xr:uid="{00000000-0004-0000-0800-000022010000}"/>
    <hyperlink ref="D294" r:id="rId292" xr:uid="{00000000-0004-0000-0800-000023010000}"/>
    <hyperlink ref="D295" r:id="rId293" xr:uid="{00000000-0004-0000-0800-000024010000}"/>
    <hyperlink ref="D296" r:id="rId294" xr:uid="{00000000-0004-0000-0800-000025010000}"/>
    <hyperlink ref="D297" r:id="rId295" xr:uid="{00000000-0004-0000-0800-000026010000}"/>
    <hyperlink ref="D298" r:id="rId296" xr:uid="{00000000-0004-0000-0800-000027010000}"/>
    <hyperlink ref="D299" r:id="rId297" xr:uid="{00000000-0004-0000-0800-000028010000}"/>
    <hyperlink ref="D300" r:id="rId298" xr:uid="{00000000-0004-0000-0800-000029010000}"/>
    <hyperlink ref="D301" r:id="rId299" xr:uid="{00000000-0004-0000-0800-00002A010000}"/>
    <hyperlink ref="D302" r:id="rId300" xr:uid="{00000000-0004-0000-0800-00002B010000}"/>
    <hyperlink ref="D303" r:id="rId301" xr:uid="{00000000-0004-0000-0800-00002C010000}"/>
    <hyperlink ref="D304" r:id="rId302" xr:uid="{00000000-0004-0000-0800-00002D010000}"/>
    <hyperlink ref="D305" r:id="rId303" xr:uid="{00000000-0004-0000-0800-00002E010000}"/>
    <hyperlink ref="D306" r:id="rId304" xr:uid="{00000000-0004-0000-0800-00002F010000}"/>
    <hyperlink ref="D307" r:id="rId305" xr:uid="{00000000-0004-0000-0800-000030010000}"/>
    <hyperlink ref="D308" r:id="rId306" xr:uid="{00000000-0004-0000-0800-000031010000}"/>
    <hyperlink ref="D309" r:id="rId307" xr:uid="{00000000-0004-0000-0800-000032010000}"/>
    <hyperlink ref="D310" r:id="rId308" xr:uid="{00000000-0004-0000-0800-000033010000}"/>
    <hyperlink ref="D311" r:id="rId309" xr:uid="{00000000-0004-0000-0800-000034010000}"/>
    <hyperlink ref="D312" r:id="rId310" xr:uid="{00000000-0004-0000-0800-000035010000}"/>
    <hyperlink ref="D313" r:id="rId311" xr:uid="{00000000-0004-0000-0800-000036010000}"/>
    <hyperlink ref="D314" r:id="rId312" xr:uid="{00000000-0004-0000-0800-000037010000}"/>
    <hyperlink ref="D315" r:id="rId313" xr:uid="{00000000-0004-0000-0800-000038010000}"/>
    <hyperlink ref="D316" r:id="rId314" xr:uid="{00000000-0004-0000-0800-000039010000}"/>
    <hyperlink ref="D317" r:id="rId315" xr:uid="{00000000-0004-0000-0800-00003A010000}"/>
    <hyperlink ref="D318" r:id="rId316" xr:uid="{00000000-0004-0000-0800-00003B010000}"/>
    <hyperlink ref="D319" r:id="rId317" xr:uid="{00000000-0004-0000-0800-00003C010000}"/>
    <hyperlink ref="D320" r:id="rId318" xr:uid="{00000000-0004-0000-0800-00003D010000}"/>
    <hyperlink ref="D321" r:id="rId319" xr:uid="{00000000-0004-0000-0800-00003E010000}"/>
    <hyperlink ref="D322" r:id="rId320" xr:uid="{00000000-0004-0000-0800-00003F010000}"/>
    <hyperlink ref="D323" r:id="rId321" xr:uid="{00000000-0004-0000-0800-000040010000}"/>
    <hyperlink ref="D324" r:id="rId322" xr:uid="{00000000-0004-0000-0800-000041010000}"/>
    <hyperlink ref="D325" r:id="rId323" xr:uid="{00000000-0004-0000-0800-000042010000}"/>
    <hyperlink ref="D326" r:id="rId324" xr:uid="{00000000-0004-0000-0800-000043010000}"/>
    <hyperlink ref="D327" r:id="rId325" xr:uid="{00000000-0004-0000-0800-000044010000}"/>
    <hyperlink ref="D328" r:id="rId326" xr:uid="{00000000-0004-0000-0800-000045010000}"/>
    <hyperlink ref="D329" r:id="rId327" xr:uid="{00000000-0004-0000-0800-000046010000}"/>
    <hyperlink ref="D330" r:id="rId328" xr:uid="{00000000-0004-0000-0800-000047010000}"/>
    <hyperlink ref="D331" r:id="rId329" xr:uid="{00000000-0004-0000-0800-000048010000}"/>
    <hyperlink ref="D332" r:id="rId330" xr:uid="{00000000-0004-0000-0800-000049010000}"/>
    <hyperlink ref="D333" r:id="rId331" xr:uid="{00000000-0004-0000-0800-00004A010000}"/>
    <hyperlink ref="D334" r:id="rId332" xr:uid="{00000000-0004-0000-0800-00004B010000}"/>
    <hyperlink ref="D335" r:id="rId333" xr:uid="{00000000-0004-0000-0800-00004C010000}"/>
    <hyperlink ref="D336" r:id="rId334" xr:uid="{00000000-0004-0000-0800-00004D010000}"/>
    <hyperlink ref="D337" r:id="rId335" xr:uid="{00000000-0004-0000-0800-00004E010000}"/>
    <hyperlink ref="D338" r:id="rId336" xr:uid="{00000000-0004-0000-0800-00004F010000}"/>
    <hyperlink ref="D339" r:id="rId337" xr:uid="{00000000-0004-0000-0800-000050010000}"/>
    <hyperlink ref="D340" r:id="rId338" xr:uid="{00000000-0004-0000-0800-000051010000}"/>
    <hyperlink ref="D341" r:id="rId339" xr:uid="{00000000-0004-0000-0800-000052010000}"/>
    <hyperlink ref="D342" r:id="rId340" xr:uid="{00000000-0004-0000-0800-000053010000}"/>
    <hyperlink ref="D343" r:id="rId341" xr:uid="{00000000-0004-0000-0800-000054010000}"/>
    <hyperlink ref="D344" r:id="rId342" xr:uid="{00000000-0004-0000-0800-000055010000}"/>
    <hyperlink ref="D345" r:id="rId343" xr:uid="{00000000-0004-0000-0800-000056010000}"/>
    <hyperlink ref="D346" r:id="rId344" xr:uid="{00000000-0004-0000-0800-000057010000}"/>
    <hyperlink ref="D347" r:id="rId345" xr:uid="{00000000-0004-0000-0800-000058010000}"/>
    <hyperlink ref="D348" r:id="rId346" xr:uid="{00000000-0004-0000-0800-000059010000}"/>
    <hyperlink ref="D349" r:id="rId347" xr:uid="{00000000-0004-0000-0800-00005A010000}"/>
    <hyperlink ref="D350" r:id="rId348" xr:uid="{00000000-0004-0000-0800-00005B010000}"/>
    <hyperlink ref="D351" r:id="rId349" xr:uid="{00000000-0004-0000-0800-00005C010000}"/>
    <hyperlink ref="D352" r:id="rId350" xr:uid="{00000000-0004-0000-0800-00005D010000}"/>
    <hyperlink ref="D353" r:id="rId351" xr:uid="{00000000-0004-0000-0800-00005E010000}"/>
    <hyperlink ref="D354" r:id="rId352" xr:uid="{00000000-0004-0000-0800-00005F010000}"/>
    <hyperlink ref="D355" r:id="rId353" xr:uid="{00000000-0004-0000-0800-000060010000}"/>
    <hyperlink ref="D356" r:id="rId354" xr:uid="{00000000-0004-0000-0800-000061010000}"/>
    <hyperlink ref="D357" r:id="rId355" xr:uid="{00000000-0004-0000-0800-000062010000}"/>
    <hyperlink ref="D358" r:id="rId356" xr:uid="{00000000-0004-0000-0800-000063010000}"/>
    <hyperlink ref="D359" r:id="rId357" xr:uid="{00000000-0004-0000-0800-000064010000}"/>
    <hyperlink ref="D360" r:id="rId358" xr:uid="{00000000-0004-0000-0800-000065010000}"/>
    <hyperlink ref="D361" r:id="rId359" xr:uid="{00000000-0004-0000-0800-000066010000}"/>
    <hyperlink ref="D362" r:id="rId360" xr:uid="{00000000-0004-0000-0800-000067010000}"/>
    <hyperlink ref="D363" r:id="rId361" xr:uid="{00000000-0004-0000-0800-000068010000}"/>
    <hyperlink ref="D364" r:id="rId362" xr:uid="{00000000-0004-0000-0800-000069010000}"/>
    <hyperlink ref="D365" r:id="rId363" xr:uid="{00000000-0004-0000-0800-00006A010000}"/>
    <hyperlink ref="D366" r:id="rId364" xr:uid="{00000000-0004-0000-0800-00006B010000}"/>
    <hyperlink ref="D367" r:id="rId365" xr:uid="{00000000-0004-0000-0800-00006C010000}"/>
    <hyperlink ref="D368" r:id="rId366" xr:uid="{00000000-0004-0000-0800-00006D010000}"/>
    <hyperlink ref="D369" r:id="rId367" xr:uid="{00000000-0004-0000-0800-00006E010000}"/>
    <hyperlink ref="D370" r:id="rId368" xr:uid="{00000000-0004-0000-0800-00006F010000}"/>
    <hyperlink ref="D371" r:id="rId369" xr:uid="{00000000-0004-0000-0800-000070010000}"/>
    <hyperlink ref="D372" r:id="rId370" xr:uid="{00000000-0004-0000-0800-000071010000}"/>
    <hyperlink ref="D373" r:id="rId371" xr:uid="{00000000-0004-0000-0800-000072010000}"/>
    <hyperlink ref="D374" r:id="rId372" xr:uid="{00000000-0004-0000-0800-000073010000}"/>
    <hyperlink ref="D375" r:id="rId373" xr:uid="{00000000-0004-0000-0800-000074010000}"/>
    <hyperlink ref="D376" r:id="rId374" xr:uid="{00000000-0004-0000-0800-000075010000}"/>
    <hyperlink ref="D377" r:id="rId375" xr:uid="{00000000-0004-0000-0800-000076010000}"/>
    <hyperlink ref="D378" r:id="rId376" xr:uid="{00000000-0004-0000-0800-000077010000}"/>
    <hyperlink ref="D379" r:id="rId377" xr:uid="{00000000-0004-0000-0800-000078010000}"/>
    <hyperlink ref="D380" r:id="rId378" xr:uid="{00000000-0004-0000-0800-000079010000}"/>
    <hyperlink ref="D381" r:id="rId379" xr:uid="{00000000-0004-0000-0800-00007A010000}"/>
    <hyperlink ref="D382" r:id="rId380" xr:uid="{00000000-0004-0000-0800-00007B010000}"/>
    <hyperlink ref="D383" r:id="rId381" xr:uid="{00000000-0004-0000-0800-00007C010000}"/>
    <hyperlink ref="D384" r:id="rId382" xr:uid="{00000000-0004-0000-0800-00007D010000}"/>
    <hyperlink ref="D385" r:id="rId383" xr:uid="{00000000-0004-0000-0800-00007E010000}"/>
    <hyperlink ref="D386" r:id="rId384" xr:uid="{00000000-0004-0000-0800-00007F010000}"/>
    <hyperlink ref="D387" r:id="rId385" xr:uid="{00000000-0004-0000-0800-000080010000}"/>
    <hyperlink ref="D388" r:id="rId386" xr:uid="{00000000-0004-0000-0800-000081010000}"/>
    <hyperlink ref="D389" r:id="rId387" xr:uid="{00000000-0004-0000-0800-000082010000}"/>
    <hyperlink ref="D390" r:id="rId388" xr:uid="{00000000-0004-0000-0800-000083010000}"/>
    <hyperlink ref="D391" r:id="rId389" xr:uid="{00000000-0004-0000-0800-000084010000}"/>
    <hyperlink ref="D392" r:id="rId390" xr:uid="{00000000-0004-0000-0800-000085010000}"/>
    <hyperlink ref="D393" r:id="rId391" xr:uid="{00000000-0004-0000-0800-000086010000}"/>
    <hyperlink ref="D394" r:id="rId392" xr:uid="{00000000-0004-0000-0800-000087010000}"/>
    <hyperlink ref="D395" r:id="rId393" xr:uid="{00000000-0004-0000-0800-000088010000}"/>
    <hyperlink ref="D396" r:id="rId394" xr:uid="{00000000-0004-0000-0800-000089010000}"/>
    <hyperlink ref="D397" r:id="rId395" xr:uid="{00000000-0004-0000-0800-00008A010000}"/>
    <hyperlink ref="D398" r:id="rId396" xr:uid="{00000000-0004-0000-0800-00008B010000}"/>
    <hyperlink ref="D399" r:id="rId397" xr:uid="{00000000-0004-0000-0800-00008C010000}"/>
    <hyperlink ref="D400" r:id="rId398" xr:uid="{00000000-0004-0000-0800-00008D010000}"/>
    <hyperlink ref="D401" r:id="rId399" xr:uid="{00000000-0004-0000-0800-00008E010000}"/>
    <hyperlink ref="D402" r:id="rId400" xr:uid="{00000000-0004-0000-0800-00008F010000}"/>
    <hyperlink ref="D403" r:id="rId401" xr:uid="{00000000-0004-0000-0800-000090010000}"/>
    <hyperlink ref="D404" r:id="rId402" xr:uid="{00000000-0004-0000-0800-000091010000}"/>
    <hyperlink ref="D405" r:id="rId403" xr:uid="{00000000-0004-0000-0800-000092010000}"/>
    <hyperlink ref="D406" r:id="rId404" xr:uid="{00000000-0004-0000-0800-000093010000}"/>
    <hyperlink ref="D407" r:id="rId405" xr:uid="{00000000-0004-0000-0800-000094010000}"/>
    <hyperlink ref="D408" r:id="rId406" xr:uid="{00000000-0004-0000-0800-000095010000}"/>
    <hyperlink ref="D409" r:id="rId407" xr:uid="{00000000-0004-0000-0800-000096010000}"/>
    <hyperlink ref="D410" r:id="rId408" xr:uid="{00000000-0004-0000-0800-000097010000}"/>
    <hyperlink ref="D411" r:id="rId409" xr:uid="{00000000-0004-0000-0800-000098010000}"/>
    <hyperlink ref="D412" r:id="rId410" xr:uid="{00000000-0004-0000-0800-000099010000}"/>
    <hyperlink ref="D413" r:id="rId411" xr:uid="{00000000-0004-0000-0800-00009A010000}"/>
    <hyperlink ref="D414" r:id="rId412" xr:uid="{00000000-0004-0000-0800-00009B010000}"/>
    <hyperlink ref="D415" r:id="rId413" xr:uid="{00000000-0004-0000-0800-00009C010000}"/>
    <hyperlink ref="D416" r:id="rId414" xr:uid="{00000000-0004-0000-0800-00009D010000}"/>
    <hyperlink ref="D417" r:id="rId415" xr:uid="{00000000-0004-0000-0800-00009E010000}"/>
    <hyperlink ref="D418" r:id="rId416" xr:uid="{00000000-0004-0000-0800-00009F010000}"/>
    <hyperlink ref="D419" r:id="rId417" xr:uid="{00000000-0004-0000-0800-0000A0010000}"/>
    <hyperlink ref="D420" r:id="rId418" xr:uid="{00000000-0004-0000-0800-0000A1010000}"/>
    <hyperlink ref="D421" r:id="rId419" xr:uid="{00000000-0004-0000-0800-0000A2010000}"/>
    <hyperlink ref="D422" r:id="rId420" xr:uid="{00000000-0004-0000-0800-0000A3010000}"/>
    <hyperlink ref="D423" r:id="rId421" xr:uid="{00000000-0004-0000-0800-0000A4010000}"/>
    <hyperlink ref="D424" r:id="rId422" xr:uid="{00000000-0004-0000-0800-0000A5010000}"/>
    <hyperlink ref="D425" r:id="rId423" xr:uid="{00000000-0004-0000-0800-0000A6010000}"/>
    <hyperlink ref="D426" r:id="rId424" xr:uid="{00000000-0004-0000-0800-0000A7010000}"/>
    <hyperlink ref="D427" r:id="rId425" xr:uid="{00000000-0004-0000-0800-0000A8010000}"/>
    <hyperlink ref="D428" r:id="rId426" xr:uid="{00000000-0004-0000-0800-0000A9010000}"/>
    <hyperlink ref="D429" r:id="rId427" xr:uid="{00000000-0004-0000-0800-0000AA010000}"/>
    <hyperlink ref="D430" r:id="rId428" xr:uid="{00000000-0004-0000-0800-0000AB010000}"/>
    <hyperlink ref="D431" r:id="rId429" xr:uid="{00000000-0004-0000-0800-0000AC010000}"/>
    <hyperlink ref="D432" r:id="rId430" xr:uid="{00000000-0004-0000-0800-0000AD010000}"/>
    <hyperlink ref="D433" r:id="rId431" xr:uid="{00000000-0004-0000-0800-0000AE010000}"/>
    <hyperlink ref="D434" r:id="rId432" xr:uid="{00000000-0004-0000-0800-0000AF010000}"/>
    <hyperlink ref="D435" r:id="rId433" xr:uid="{00000000-0004-0000-0800-0000B0010000}"/>
    <hyperlink ref="D436" r:id="rId434" xr:uid="{00000000-0004-0000-0800-0000B1010000}"/>
    <hyperlink ref="D437" r:id="rId435" xr:uid="{00000000-0004-0000-0800-0000B2010000}"/>
    <hyperlink ref="D438" r:id="rId436" xr:uid="{00000000-0004-0000-0800-0000B3010000}"/>
    <hyperlink ref="D439" r:id="rId437" xr:uid="{00000000-0004-0000-0800-0000B4010000}"/>
    <hyperlink ref="D440" r:id="rId438" xr:uid="{00000000-0004-0000-0800-0000B5010000}"/>
    <hyperlink ref="D441" r:id="rId439" xr:uid="{00000000-0004-0000-0800-0000B6010000}"/>
    <hyperlink ref="D442" r:id="rId440" xr:uid="{00000000-0004-0000-0800-0000B7010000}"/>
    <hyperlink ref="D443" r:id="rId441" xr:uid="{00000000-0004-0000-0800-0000B8010000}"/>
    <hyperlink ref="D444" r:id="rId442" xr:uid="{00000000-0004-0000-0800-0000B9010000}"/>
    <hyperlink ref="D445" r:id="rId443" xr:uid="{00000000-0004-0000-0800-0000BA010000}"/>
    <hyperlink ref="D446" r:id="rId444" xr:uid="{00000000-0004-0000-0800-0000BB010000}"/>
    <hyperlink ref="D447" r:id="rId445" xr:uid="{00000000-0004-0000-0800-0000BC010000}"/>
    <hyperlink ref="D448" r:id="rId446" xr:uid="{00000000-0004-0000-0800-0000BD010000}"/>
    <hyperlink ref="D449" r:id="rId447" xr:uid="{00000000-0004-0000-0800-0000BE010000}"/>
    <hyperlink ref="D450" r:id="rId448" xr:uid="{00000000-0004-0000-0800-0000BF010000}"/>
    <hyperlink ref="D451" r:id="rId449" xr:uid="{00000000-0004-0000-0800-0000C0010000}"/>
    <hyperlink ref="D452" r:id="rId450" xr:uid="{00000000-0004-0000-0800-0000C1010000}"/>
    <hyperlink ref="D453" r:id="rId451" xr:uid="{00000000-0004-0000-0800-0000C2010000}"/>
    <hyperlink ref="D454" r:id="rId452" xr:uid="{00000000-0004-0000-0800-0000C3010000}"/>
    <hyperlink ref="D455" r:id="rId453" xr:uid="{00000000-0004-0000-0800-0000C4010000}"/>
    <hyperlink ref="D456" r:id="rId454" xr:uid="{00000000-0004-0000-0800-0000C5010000}"/>
    <hyperlink ref="D457" r:id="rId455" xr:uid="{00000000-0004-0000-0800-0000C6010000}"/>
    <hyperlink ref="D458" r:id="rId456" xr:uid="{00000000-0004-0000-0800-0000C7010000}"/>
    <hyperlink ref="D459" r:id="rId457" xr:uid="{00000000-0004-0000-0800-0000C8010000}"/>
    <hyperlink ref="D460" r:id="rId458" xr:uid="{00000000-0004-0000-0800-0000C9010000}"/>
    <hyperlink ref="D461" r:id="rId459" xr:uid="{00000000-0004-0000-0800-0000CA010000}"/>
    <hyperlink ref="D462" r:id="rId460" xr:uid="{00000000-0004-0000-0800-0000CB010000}"/>
    <hyperlink ref="D463" r:id="rId461" xr:uid="{00000000-0004-0000-0800-0000CC010000}"/>
    <hyperlink ref="D464" r:id="rId462" xr:uid="{00000000-0004-0000-0800-0000CD010000}"/>
    <hyperlink ref="D465" r:id="rId463" xr:uid="{00000000-0004-0000-0800-0000CE010000}"/>
    <hyperlink ref="D466" r:id="rId464" xr:uid="{00000000-0004-0000-0800-0000CF010000}"/>
    <hyperlink ref="D467" r:id="rId465" xr:uid="{00000000-0004-0000-0800-0000D0010000}"/>
    <hyperlink ref="D468" r:id="rId466" xr:uid="{00000000-0004-0000-0800-0000D1010000}"/>
    <hyperlink ref="D469" r:id="rId467" xr:uid="{00000000-0004-0000-0800-0000D2010000}"/>
    <hyperlink ref="D470" r:id="rId468" xr:uid="{00000000-0004-0000-0800-0000D3010000}"/>
    <hyperlink ref="D471" r:id="rId469" xr:uid="{00000000-0004-0000-0800-0000D4010000}"/>
    <hyperlink ref="D472" r:id="rId470" xr:uid="{00000000-0004-0000-0800-0000D5010000}"/>
    <hyperlink ref="D473" r:id="rId471" xr:uid="{00000000-0004-0000-0800-0000D6010000}"/>
    <hyperlink ref="D474" r:id="rId472" xr:uid="{00000000-0004-0000-0800-0000D7010000}"/>
    <hyperlink ref="D475" r:id="rId473" xr:uid="{00000000-0004-0000-0800-0000D8010000}"/>
    <hyperlink ref="D476" r:id="rId474" xr:uid="{00000000-0004-0000-0800-0000D9010000}"/>
    <hyperlink ref="D477" r:id="rId475" xr:uid="{00000000-0004-0000-0800-0000DA010000}"/>
    <hyperlink ref="D478" r:id="rId476" xr:uid="{00000000-0004-0000-0800-0000DB010000}"/>
    <hyperlink ref="D479" r:id="rId477" xr:uid="{00000000-0004-0000-0800-0000DC010000}"/>
    <hyperlink ref="D480" r:id="rId478" xr:uid="{00000000-0004-0000-0800-0000DD010000}"/>
    <hyperlink ref="D481" r:id="rId479" xr:uid="{00000000-0004-0000-0800-0000DE010000}"/>
    <hyperlink ref="D482" r:id="rId480" xr:uid="{00000000-0004-0000-0800-0000DF010000}"/>
    <hyperlink ref="D483" r:id="rId481" xr:uid="{00000000-0004-0000-0800-0000E0010000}"/>
    <hyperlink ref="D484" r:id="rId482" xr:uid="{00000000-0004-0000-0800-0000E1010000}"/>
    <hyperlink ref="D485" r:id="rId483" xr:uid="{00000000-0004-0000-0800-0000E2010000}"/>
    <hyperlink ref="D486" r:id="rId484" xr:uid="{00000000-0004-0000-0800-0000E3010000}"/>
    <hyperlink ref="D487" r:id="rId485" xr:uid="{00000000-0004-0000-0800-0000E4010000}"/>
    <hyperlink ref="D488" r:id="rId486" xr:uid="{00000000-0004-0000-0800-0000E5010000}"/>
    <hyperlink ref="D489" r:id="rId487" xr:uid="{00000000-0004-0000-0800-0000E6010000}"/>
    <hyperlink ref="D490" r:id="rId488" xr:uid="{00000000-0004-0000-0800-0000E7010000}"/>
    <hyperlink ref="D491" r:id="rId489" xr:uid="{00000000-0004-0000-0800-0000E8010000}"/>
    <hyperlink ref="D492" r:id="rId490" xr:uid="{00000000-0004-0000-0800-0000E9010000}"/>
    <hyperlink ref="D493" r:id="rId491" xr:uid="{00000000-0004-0000-0800-0000EA010000}"/>
    <hyperlink ref="D494" r:id="rId492" xr:uid="{00000000-0004-0000-0800-0000EB010000}"/>
    <hyperlink ref="D495" r:id="rId493" xr:uid="{00000000-0004-0000-0800-0000EC010000}"/>
    <hyperlink ref="D496" r:id="rId494" xr:uid="{00000000-0004-0000-0800-0000ED010000}"/>
    <hyperlink ref="D497" r:id="rId495" xr:uid="{00000000-0004-0000-0800-0000EE010000}"/>
    <hyperlink ref="D498" r:id="rId496" xr:uid="{00000000-0004-0000-0800-0000EF010000}"/>
    <hyperlink ref="D499" r:id="rId497" xr:uid="{00000000-0004-0000-0800-0000F0010000}"/>
    <hyperlink ref="D500" r:id="rId498" xr:uid="{00000000-0004-0000-0800-0000F1010000}"/>
    <hyperlink ref="D501" r:id="rId499" xr:uid="{00000000-0004-0000-0800-0000F2010000}"/>
    <hyperlink ref="D502" r:id="rId500" xr:uid="{00000000-0004-0000-0800-0000F301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465F49773C342B44F76D978E31611" ma:contentTypeVersion="13" ma:contentTypeDescription="Create a new document." ma:contentTypeScope="" ma:versionID="dca0489966c94c13e189841e88624fb6">
  <xsd:schema xmlns:xsd="http://www.w3.org/2001/XMLSchema" xmlns:xs="http://www.w3.org/2001/XMLSchema" xmlns:p="http://schemas.microsoft.com/office/2006/metadata/properties" xmlns:ns2="fa22f935-d0e7-44bd-9280-ce5fbd9ad210" xmlns:ns3="068e4ad8-d80c-41a5-af26-eda80f93f36f" targetNamespace="http://schemas.microsoft.com/office/2006/metadata/properties" ma:root="true" ma:fieldsID="78539aef9d1623695abd73f0b05f4f79" ns2:_="" ns3:_="">
    <xsd:import namespace="fa22f935-d0e7-44bd-9280-ce5fbd9ad210"/>
    <xsd:import namespace="068e4ad8-d80c-41a5-af26-eda80f93f3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22f935-d0e7-44bd-9280-ce5fbd9ad2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9b50559-7390-452f-8d4d-780c6c1e43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8e4ad8-d80c-41a5-af26-eda80f93f36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398CEA-51D5-465B-82D9-B6168C6F52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4F8F28A-1B40-4FEB-9D04-CF36971808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22f935-d0e7-44bd-9280-ce5fbd9ad210"/>
    <ds:schemaRef ds:uri="068e4ad8-d80c-41a5-af26-eda80f93f3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WorkP-NewQOrder</vt:lpstr>
      <vt:lpstr>NJB</vt:lpstr>
      <vt:lpstr>How to</vt:lpstr>
      <vt:lpstr>Helper-WorkP</vt:lpstr>
      <vt:lpstr>Helper-WorkP-CaseIns</vt:lpstr>
      <vt:lpstr>Temp</vt:lpstr>
      <vt:lpstr>Masters</vt:lpstr>
      <vt:lpstr>4JSON</vt:lpstr>
      <vt:lpstr>NOC-List</vt:lpstr>
      <vt:lpstr>NOC-Oc-Ca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Moryson, Shannon PSFS:EX</dc:creator>
  <cp:lastModifiedBy>Moryson, Shannon PSFS:EX</cp:lastModifiedBy>
  <dcterms:created xsi:type="dcterms:W3CDTF">2024-05-21T22:18:21Z</dcterms:created>
  <dcterms:modified xsi:type="dcterms:W3CDTF">2024-05-24T19:24:33Z</dcterms:modified>
</cp:coreProperties>
</file>