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27c28aed2986c/Documentos/"/>
    </mc:Choice>
  </mc:AlternateContent>
  <xr:revisionPtr revIDLastSave="0" documentId="8_{45E725B5-12B5-4674-ABE0-F211F954F290}" xr6:coauthVersionLast="47" xr6:coauthVersionMax="47" xr10:uidLastSave="{00000000-0000-0000-0000-000000000000}"/>
  <bookViews>
    <workbookView xWindow="2370" yWindow="2130" windowWidth="13710" windowHeight="11295" xr2:uid="{DADF5E7B-372D-4634-88A4-2CA4C02B5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" i="1" l="1"/>
  <c r="D120" i="1"/>
  <c r="D124" i="1" s="1"/>
  <c r="D126" i="1" s="1"/>
  <c r="D128" i="1" s="1"/>
  <c r="F111" i="1"/>
  <c r="F112" i="1"/>
  <c r="F113" i="1"/>
  <c r="F114" i="1"/>
  <c r="F115" i="1"/>
  <c r="F110" i="1"/>
  <c r="E111" i="1"/>
  <c r="E112" i="1"/>
  <c r="E113" i="1"/>
  <c r="E114" i="1"/>
  <c r="E115" i="1"/>
  <c r="E110" i="1"/>
  <c r="C116" i="1"/>
  <c r="D119" i="1"/>
  <c r="D118" i="1"/>
  <c r="D60" i="1"/>
  <c r="D105" i="1"/>
  <c r="H54" i="1"/>
  <c r="D73" i="1"/>
  <c r="H58" i="1"/>
  <c r="H57" i="1"/>
  <c r="H56" i="1"/>
  <c r="G74" i="1" s="1"/>
  <c r="H55" i="1"/>
  <c r="F74" i="1" s="1"/>
  <c r="J47" i="1"/>
  <c r="J46" i="1"/>
  <c r="J45" i="1"/>
  <c r="J44" i="1"/>
  <c r="J43" i="1"/>
  <c r="J42" i="1"/>
  <c r="E21" i="1"/>
  <c r="E20" i="1"/>
  <c r="E19" i="1"/>
  <c r="E18" i="1"/>
  <c r="E17" i="1"/>
  <c r="E74" i="1" l="1"/>
  <c r="D49" i="1"/>
  <c r="D40" i="1" s="1"/>
  <c r="F75" i="1"/>
  <c r="G75" i="1"/>
  <c r="K74" i="1"/>
  <c r="H75" i="1"/>
  <c r="K75" i="1"/>
  <c r="G76" i="1"/>
  <c r="H76" i="1"/>
  <c r="I76" i="1"/>
  <c r="K76" i="1"/>
  <c r="E73" i="1"/>
  <c r="F73" i="1"/>
  <c r="K73" i="1"/>
  <c r="F18" i="1"/>
  <c r="F20" i="1"/>
  <c r="F17" i="1"/>
  <c r="F19" i="1"/>
  <c r="E128" i="1" l="1"/>
  <c r="D130" i="1" s="1"/>
  <c r="D116" i="1" s="1"/>
  <c r="G17" i="1"/>
  <c r="D80" i="1" a="1"/>
  <c r="I83" i="1" s="1"/>
  <c r="G18" i="1"/>
  <c r="H17" i="1" s="1"/>
  <c r="G19" i="1"/>
  <c r="H18" i="1" s="1"/>
  <c r="D82" i="1" l="1"/>
  <c r="H84" i="1"/>
  <c r="E82" i="1"/>
  <c r="I84" i="1"/>
  <c r="H83" i="1"/>
  <c r="E81" i="1"/>
  <c r="E85" i="1"/>
  <c r="F81" i="1"/>
  <c r="E84" i="1"/>
  <c r="E80" i="1"/>
  <c r="I82" i="1"/>
  <c r="G85" i="1"/>
  <c r="F80" i="1"/>
  <c r="G81" i="1"/>
  <c r="D83" i="1"/>
  <c r="F82" i="1"/>
  <c r="H85" i="1"/>
  <c r="D85" i="1"/>
  <c r="G80" i="1"/>
  <c r="G82" i="1"/>
  <c r="E83" i="1"/>
  <c r="I85" i="1"/>
  <c r="D84" i="1"/>
  <c r="D80" i="1"/>
  <c r="H80" i="1"/>
  <c r="H81" i="1"/>
  <c r="H82" i="1"/>
  <c r="F83" i="1"/>
  <c r="F84" i="1"/>
  <c r="F85" i="1"/>
  <c r="I80" i="1"/>
  <c r="I81" i="1"/>
  <c r="D81" i="1"/>
  <c r="G83" i="1"/>
  <c r="G84" i="1"/>
  <c r="D29" i="1"/>
  <c r="D23" i="1" s="1"/>
  <c r="K80" i="1" l="1" a="1"/>
  <c r="K84" i="1" s="1"/>
  <c r="F58" i="1" s="1"/>
  <c r="K85" i="1" l="1"/>
  <c r="F59" i="1" s="1"/>
  <c r="K82" i="1"/>
  <c r="F56" i="1" s="1"/>
  <c r="K83" i="1"/>
  <c r="F57" i="1" s="1"/>
  <c r="K80" i="1"/>
  <c r="F54" i="1" s="1"/>
  <c r="K81" i="1"/>
  <c r="F55" i="1" s="1"/>
  <c r="F88" i="1"/>
  <c r="G54" i="1" s="1"/>
  <c r="G96" i="1"/>
  <c r="E55" i="1" s="1"/>
  <c r="F91" i="1"/>
  <c r="G57" i="1" s="1"/>
  <c r="G99" i="1"/>
  <c r="E58" i="1" s="1"/>
  <c r="F92" i="1"/>
  <c r="G58" i="1" s="1"/>
  <c r="G97" i="1"/>
  <c r="E56" i="1" s="1"/>
  <c r="F89" i="1"/>
  <c r="G55" i="1" s="1"/>
  <c r="F90" i="1"/>
  <c r="G56" i="1" s="1"/>
  <c r="G98" i="1"/>
  <c r="E57" i="1" s="1"/>
  <c r="G95" i="1"/>
  <c r="E54" i="1" s="1"/>
</calcChain>
</file>

<file path=xl/sharedStrings.xml><?xml version="1.0" encoding="utf-8"?>
<sst xmlns="http://schemas.openxmlformats.org/spreadsheetml/2006/main" count="113" uniqueCount="92">
  <si>
    <t>Para encontrar la altura de la planta a los 15 días desde la siembra utilizando los métodos de interpolación de Newton, Lagrange y Splines, seguiremos los siguientes pasos:</t>
  </si>
  <si>
    <t>Dia</t>
  </si>
  <si>
    <t>Altura(cm)</t>
  </si>
  <si>
    <t>i</t>
  </si>
  <si>
    <t>INTERPOLACION DE LAGRANGE</t>
  </si>
  <si>
    <t>nivel 0</t>
  </si>
  <si>
    <t>nivel 1</t>
  </si>
  <si>
    <t>nivel 2</t>
  </si>
  <si>
    <t>nivel 3</t>
  </si>
  <si>
    <t>nivel 4</t>
  </si>
  <si>
    <t>x</t>
  </si>
  <si>
    <t>y =f[x]</t>
  </si>
  <si>
    <t>f[xi, xi+1]</t>
  </si>
  <si>
    <t>f[xi,xi+1,xi+2]</t>
  </si>
  <si>
    <t>f[xi,xi+1,xi+2, xi+3]</t>
  </si>
  <si>
    <t>f[xi,xi+1,xi+2, xi+3,xi+4]</t>
  </si>
  <si>
    <t>y0 + f[x0,x1](x-x0) + f[x0,x1,x2](x-x0)(x-x1) + f[x0,x1,x2,x3] (x-x0)(x-x1)(x-x2) +f[x0,x1,x2,x3,x4] (x-x0)(x-x1)(x-x2)(x-x3)</t>
  </si>
  <si>
    <t>P(x)=</t>
  </si>
  <si>
    <t>h</t>
  </si>
  <si>
    <t>P(x=15)=</t>
  </si>
  <si>
    <t>x=</t>
  </si>
  <si>
    <t>5,2+0,64(x-10)+0,012(x-10)(x-20)-0,0031667(x-10)(x-20)(x-30)+5,4167E-06(x-10)(x-20)(x-30)(x-40)</t>
  </si>
  <si>
    <t>INTERPOLACION DE NEWTON</t>
  </si>
  <si>
    <t>(x-x1)(x-x2)(x-x3)(x-x4)(x-x5)/(x0-x1)(x0-x2)(x0-x3)(x0-x4)(x0-x5)</t>
  </si>
  <si>
    <t>(x-x0)(x-x2)(x-x3)(x-x4)(x-x5)/(x1-x0)(x1-x2)(x1-x3)(x1-x4)(x1-x5)</t>
  </si>
  <si>
    <t>(x-x0)(x-x1)(x-x3)(x-x4)(x-x5)/(x2-x0)(x2-x1)(x2-x3)(x2-x4)(x2-x5)</t>
  </si>
  <si>
    <t>L 50(x)=</t>
  </si>
  <si>
    <t>L 51(x)=</t>
  </si>
  <si>
    <t>L 52(x)=</t>
  </si>
  <si>
    <t>L 53(x)=</t>
  </si>
  <si>
    <t>L 55(x)=</t>
  </si>
  <si>
    <t>L 54(x)=</t>
  </si>
  <si>
    <t>(x-x0)(x-x1)(x-x2)(x-x4)(x-x5)/(x3-x0)(x3-x1)(x3-x2)(x3-x4)(x3-x5)</t>
  </si>
  <si>
    <t>(x-x0)(x-x1)(x-x2)(x-x3)(x-x5)/(x4-x0)(x4-x1)(x4-x2)(x4-x3)(x4-x5)</t>
  </si>
  <si>
    <t>(x-x0)(x-x1)(x-x2)(x-x3)(x-x4)/(x5-x0)(x5-x1)(x5-x2)(x5-x3)(x5-x4)</t>
  </si>
  <si>
    <t>--&gt;</t>
  </si>
  <si>
    <t>T</t>
  </si>
  <si>
    <t>B = a</t>
  </si>
  <si>
    <t>b</t>
  </si>
  <si>
    <t>c</t>
  </si>
  <si>
    <t>d</t>
  </si>
  <si>
    <t>h0</t>
  </si>
  <si>
    <t>h1</t>
  </si>
  <si>
    <t>h2</t>
  </si>
  <si>
    <t>h3</t>
  </si>
  <si>
    <t>h4</t>
  </si>
  <si>
    <t>S0(x)  = a0 +b0 (x- x0) +c0(x-x0)^2 + d0 (x-x0) ^3</t>
  </si>
  <si>
    <t>x =(x0, x1) = (100, 200)</t>
  </si>
  <si>
    <t>S1(x)  = a1 +b1 (x- x1) +c1(x-x1)^2 + d1 (x-x1) ^3</t>
  </si>
  <si>
    <t>x =(x1, x2)= (200, 300)</t>
  </si>
  <si>
    <t>S2(x)  = a2 +b2 (x- x2) +c2(x-x2)^2 + d2 (x-x2) ^3</t>
  </si>
  <si>
    <t>S3(x)  = a3 +b3 (x- x3) +c3(x-x3)^2 + d3 (x-x3) ^3</t>
  </si>
  <si>
    <t>S4(x)  = a4 +b4 (x- x4) +c4(x-x4)^2 + d4 (x-x4) ^3</t>
  </si>
  <si>
    <t>x =(x1, x2)= (500, 600)</t>
  </si>
  <si>
    <t>calcular los  ci's</t>
  </si>
  <si>
    <t>A  c  =  b'</t>
  </si>
  <si>
    <t>A=</t>
  </si>
  <si>
    <t>b'=</t>
  </si>
  <si>
    <t>c=inv(A) * b'</t>
  </si>
  <si>
    <t>calcular los  di's</t>
  </si>
  <si>
    <t>d0=</t>
  </si>
  <si>
    <t>(c1-c0) / 3h0</t>
  </si>
  <si>
    <t>d1=</t>
  </si>
  <si>
    <t>(c2-c1)/ 3h1</t>
  </si>
  <si>
    <t>d2=</t>
  </si>
  <si>
    <t>(c3-c2) / 3h2</t>
  </si>
  <si>
    <t>d3</t>
  </si>
  <si>
    <t>(c4-c3)/ 3h3</t>
  </si>
  <si>
    <t>d4</t>
  </si>
  <si>
    <t>(c5-c4)/ 3h4</t>
  </si>
  <si>
    <t>calcular los bi's</t>
  </si>
  <si>
    <t>b0=</t>
  </si>
  <si>
    <t>(1/h0)(a1- a0) - (h0/3)(2c0+c1)</t>
  </si>
  <si>
    <t>b1=</t>
  </si>
  <si>
    <t>(1/h1)(a2-a1) - (h1/3)(2c1+c2)</t>
  </si>
  <si>
    <t>b2=</t>
  </si>
  <si>
    <t>(1/h2)(a3-a2) - (h2/3)(2c2+c3)</t>
  </si>
  <si>
    <t>b3=</t>
  </si>
  <si>
    <t>(1/h3)(a4-a3) - (h3/3)(2c3+c4)</t>
  </si>
  <si>
    <t>b4=</t>
  </si>
  <si>
    <t>(1/h4)(a5-a4) - (h4/3)(2c4+c5)</t>
  </si>
  <si>
    <t>para calcular  T= 15</t>
  </si>
  <si>
    <t>INTERPOLACION DE POR SPLINES CUBICOS</t>
  </si>
  <si>
    <t>inv(A)=</t>
  </si>
  <si>
    <t>n=</t>
  </si>
  <si>
    <t>b=</t>
  </si>
  <si>
    <t>a=</t>
  </si>
  <si>
    <t>y=</t>
  </si>
  <si>
    <t>INTERPOLACION POR REGRESION LINEAL</t>
  </si>
  <si>
    <t>xy</t>
  </si>
  <si>
    <t>x^2</t>
  </si>
  <si>
    <t>Crecimiento de la planta de brócoli en condiciones óptimas (concentración moderada de zinc)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</si>
</sst>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quotePrefix="1" applyAlignment="1">
      <alignment horizontal="center"/>
    </xf>
    <xf numFmtId="0" fontId="2" fillId="0" borderId="0" xfId="0" applyFont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0" xfId="0" applyFont="1"/>
    <xf numFmtId="0" fontId="0" fillId="8" borderId="1" xfId="0" applyFill="1" applyBorder="1"/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117</xdr:row>
      <xdr:rowOff>11207</xdr:rowOff>
    </xdr:from>
    <xdr:to>
      <xdr:col>2</xdr:col>
      <xdr:colOff>504265</xdr:colOff>
      <xdr:row>121</xdr:row>
      <xdr:rowOff>23079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2E9A30B-F270-45E9-916D-871FC0686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29" y="22299707"/>
          <a:ext cx="504265" cy="773872"/>
        </a:xfrm>
        <a:prstGeom prst="rect">
          <a:avLst/>
        </a:prstGeom>
      </xdr:spPr>
    </xdr:pic>
    <xdr:clientData/>
  </xdr:twoCellAnchor>
  <xdr:twoCellAnchor editAs="oneCell">
    <xdr:from>
      <xdr:col>6</xdr:col>
      <xdr:colOff>100854</xdr:colOff>
      <xdr:row>122</xdr:row>
      <xdr:rowOff>112058</xdr:rowOff>
    </xdr:from>
    <xdr:to>
      <xdr:col>8</xdr:col>
      <xdr:colOff>242149</xdr:colOff>
      <xdr:row>124</xdr:row>
      <xdr:rowOff>76605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277FB36-E2C9-49FA-BEF6-E3B7FF6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7383" y="23353058"/>
          <a:ext cx="1665295" cy="345547"/>
        </a:xfrm>
        <a:prstGeom prst="rect">
          <a:avLst/>
        </a:prstGeom>
      </xdr:spPr>
    </xdr:pic>
    <xdr:clientData/>
  </xdr:twoCellAnchor>
  <xdr:twoCellAnchor editAs="oneCell">
    <xdr:from>
      <xdr:col>6</xdr:col>
      <xdr:colOff>168091</xdr:colOff>
      <xdr:row>124</xdr:row>
      <xdr:rowOff>156882</xdr:rowOff>
    </xdr:from>
    <xdr:to>
      <xdr:col>7</xdr:col>
      <xdr:colOff>485268</xdr:colOff>
      <xdr:row>126</xdr:row>
      <xdr:rowOff>113218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549CBFE-C632-4E17-AFF3-4180C6E1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4620" y="23778882"/>
          <a:ext cx="1079177" cy="337336"/>
        </a:xfrm>
        <a:prstGeom prst="rect">
          <a:avLst/>
        </a:prstGeom>
      </xdr:spPr>
    </xdr:pic>
    <xdr:clientData/>
  </xdr:twoCellAnchor>
  <xdr:twoCellAnchor editAs="oneCell">
    <xdr:from>
      <xdr:col>6</xdr:col>
      <xdr:colOff>168087</xdr:colOff>
      <xdr:row>127</xdr:row>
      <xdr:rowOff>11206</xdr:rowOff>
    </xdr:from>
    <xdr:to>
      <xdr:col>7</xdr:col>
      <xdr:colOff>608530</xdr:colOff>
      <xdr:row>128</xdr:row>
      <xdr:rowOff>5047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719B886-FDF2-41DA-8083-7FA67CE95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24616" y="24204706"/>
          <a:ext cx="1202443" cy="184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081E-B131-4A42-B182-EC33BAF2B653}">
  <dimension ref="B2:L131"/>
  <sheetViews>
    <sheetView tabSelected="1" topLeftCell="B2" zoomScale="145" zoomScaleNormal="145" workbookViewId="0">
      <selection activeCell="B2" sqref="B2"/>
    </sheetView>
  </sheetViews>
  <sheetFormatPr baseColWidth="10" defaultRowHeight="15" x14ac:dyDescent="0.25"/>
  <cols>
    <col min="2" max="2" width="3.7109375" customWidth="1"/>
    <col min="6" max="7" width="11.42578125" customWidth="1"/>
  </cols>
  <sheetData>
    <row r="2" spans="2:12" x14ac:dyDescent="0.25">
      <c r="B2" t="s">
        <v>91</v>
      </c>
    </row>
    <row r="4" spans="2:12" x14ac:dyDescent="0.25">
      <c r="B4" s="3" t="s">
        <v>3</v>
      </c>
      <c r="C4" s="3" t="s">
        <v>1</v>
      </c>
      <c r="D4" s="3" t="s">
        <v>2</v>
      </c>
    </row>
    <row r="5" spans="2:12" x14ac:dyDescent="0.25">
      <c r="B5" s="1">
        <v>0</v>
      </c>
      <c r="C5" s="1">
        <v>10</v>
      </c>
      <c r="D5" s="1">
        <v>5.2</v>
      </c>
    </row>
    <row r="6" spans="2:12" x14ac:dyDescent="0.25">
      <c r="B6" s="1">
        <v>1</v>
      </c>
      <c r="C6" s="1">
        <v>20</v>
      </c>
      <c r="D6" s="1">
        <v>11.6</v>
      </c>
      <c r="E6" s="5"/>
    </row>
    <row r="7" spans="2:12" x14ac:dyDescent="0.25">
      <c r="B7" s="1">
        <v>2</v>
      </c>
      <c r="C7" s="1">
        <v>30</v>
      </c>
      <c r="D7" s="1">
        <v>20.399999999999999</v>
      </c>
    </row>
    <row r="8" spans="2:12" x14ac:dyDescent="0.25">
      <c r="B8" s="1">
        <v>3</v>
      </c>
      <c r="C8" s="1">
        <v>40</v>
      </c>
      <c r="D8" s="1">
        <v>29.7</v>
      </c>
    </row>
    <row r="9" spans="2:12" x14ac:dyDescent="0.25">
      <c r="B9" s="1">
        <v>4</v>
      </c>
      <c r="C9" s="1">
        <v>50</v>
      </c>
      <c r="D9" s="1">
        <v>38.9</v>
      </c>
    </row>
    <row r="10" spans="2:12" x14ac:dyDescent="0.25">
      <c r="B10" s="1">
        <v>5</v>
      </c>
      <c r="C10" s="1">
        <v>60</v>
      </c>
      <c r="D10" s="1">
        <v>44.5</v>
      </c>
    </row>
    <row r="12" spans="2:12" x14ac:dyDescent="0.25">
      <c r="B12" t="s">
        <v>0</v>
      </c>
    </row>
    <row r="14" spans="2:12" x14ac:dyDescent="0.25">
      <c r="B14" s="6" t="s">
        <v>4</v>
      </c>
      <c r="C14" s="6"/>
      <c r="D14" s="6"/>
      <c r="E14" s="6"/>
    </row>
    <row r="15" spans="2:12" x14ac:dyDescent="0.25">
      <c r="D15" s="36" t="s">
        <v>5</v>
      </c>
      <c r="E15" s="36" t="s">
        <v>6</v>
      </c>
      <c r="F15" s="36" t="s">
        <v>7</v>
      </c>
      <c r="G15" s="36" t="s">
        <v>8</v>
      </c>
      <c r="H15" s="36" t="s">
        <v>9</v>
      </c>
      <c r="I15" s="12"/>
      <c r="J15" s="12"/>
      <c r="K15" s="12"/>
      <c r="L15" s="12"/>
    </row>
    <row r="16" spans="2:12" x14ac:dyDescent="0.25">
      <c r="B16" s="11" t="s">
        <v>3</v>
      </c>
      <c r="C16" s="16" t="s">
        <v>10</v>
      </c>
      <c r="D16" s="11" t="s">
        <v>11</v>
      </c>
      <c r="E16" s="17" t="s">
        <v>12</v>
      </c>
      <c r="F16" s="17" t="s">
        <v>13</v>
      </c>
      <c r="G16" s="17" t="s">
        <v>14</v>
      </c>
      <c r="H16" s="18" t="s">
        <v>15</v>
      </c>
      <c r="I16" s="19"/>
    </row>
    <row r="17" spans="2:9" x14ac:dyDescent="0.25">
      <c r="B17" s="1">
        <v>0</v>
      </c>
      <c r="C17" s="1">
        <v>10</v>
      </c>
      <c r="D17" s="1">
        <v>5.2</v>
      </c>
      <c r="E17" s="15">
        <f>+(D18-D17)/(C18-C17)</f>
        <v>0.6399999999999999</v>
      </c>
      <c r="F17" s="15">
        <f>+(E18-E17)/(C19-C17)</f>
        <v>1.2E-2</v>
      </c>
      <c r="G17" s="15">
        <f>+(F18-F17)/(C20-C17)</f>
        <v>-3.1666666666666643E-4</v>
      </c>
      <c r="H17" s="15">
        <f>+(G18-G17)/(C21-C17)</f>
        <v>5.416666666666649E-6</v>
      </c>
      <c r="I17" s="2"/>
    </row>
    <row r="18" spans="2:9" x14ac:dyDescent="0.25">
      <c r="B18" s="1">
        <v>1</v>
      </c>
      <c r="C18" s="1">
        <v>20</v>
      </c>
      <c r="D18" s="1">
        <v>11.6</v>
      </c>
      <c r="E18" s="1">
        <f>+(D19-D18)/(C19-C18)</f>
        <v>0.87999999999999989</v>
      </c>
      <c r="F18" s="1">
        <f>+(E19-E18)/(C20-C18)</f>
        <v>2.5000000000000079E-3</v>
      </c>
      <c r="G18" s="1">
        <f t="shared" ref="G18" si="0">+(F19-F18)/(C21-C18)</f>
        <v>-1.0000000000000047E-4</v>
      </c>
      <c r="H18" s="1">
        <f>+(G19-G18)/(C22-C18)</f>
        <v>-1.2083333333333306E-5</v>
      </c>
      <c r="I18" s="2"/>
    </row>
    <row r="19" spans="2:9" x14ac:dyDescent="0.25">
      <c r="B19" s="1">
        <v>2</v>
      </c>
      <c r="C19" s="1">
        <v>30</v>
      </c>
      <c r="D19" s="1">
        <v>20.399999999999999</v>
      </c>
      <c r="E19" s="1">
        <f t="shared" ref="E19:E20" si="1">+(D20-D19)/(C20-C19)</f>
        <v>0.93</v>
      </c>
      <c r="F19" s="1">
        <f>+(E20-E19)/(C21-C19)</f>
        <v>-5.0000000000000597E-4</v>
      </c>
      <c r="G19" s="1">
        <f>+(F20-F19)/(C22-C19)</f>
        <v>-5.8333333333333273E-4</v>
      </c>
      <c r="H19" s="2"/>
      <c r="I19" s="2"/>
    </row>
    <row r="20" spans="2:9" x14ac:dyDescent="0.25">
      <c r="B20" s="1">
        <v>3</v>
      </c>
      <c r="C20" s="1">
        <v>40</v>
      </c>
      <c r="D20" s="1">
        <v>29.7</v>
      </c>
      <c r="E20" s="1">
        <f t="shared" si="1"/>
        <v>0.91999999999999993</v>
      </c>
      <c r="F20" s="1">
        <f>+(E21-E20)/(C22-C20)</f>
        <v>-1.7999999999999988E-2</v>
      </c>
      <c r="G20" s="2"/>
      <c r="H20" s="2"/>
      <c r="I20" s="2"/>
    </row>
    <row r="21" spans="2:9" x14ac:dyDescent="0.25">
      <c r="B21" s="1">
        <v>4</v>
      </c>
      <c r="C21" s="1">
        <v>50</v>
      </c>
      <c r="D21" s="1">
        <v>38.9</v>
      </c>
      <c r="E21" s="1">
        <f>+(D22-D21)/(C22-C21)</f>
        <v>0.56000000000000016</v>
      </c>
      <c r="F21" s="2"/>
      <c r="G21" s="2"/>
      <c r="H21" s="2"/>
      <c r="I21" s="2"/>
    </row>
    <row r="22" spans="2:9" x14ac:dyDescent="0.25">
      <c r="B22" s="1">
        <v>5</v>
      </c>
      <c r="C22" s="1">
        <v>60</v>
      </c>
      <c r="D22" s="1">
        <v>44.5</v>
      </c>
      <c r="E22" s="2"/>
      <c r="F22" s="2"/>
      <c r="G22" s="2"/>
      <c r="H22" s="2"/>
      <c r="I22" s="2"/>
    </row>
    <row r="23" spans="2:9" x14ac:dyDescent="0.25">
      <c r="B23" s="7" t="s">
        <v>20</v>
      </c>
      <c r="C23" s="7">
        <v>15</v>
      </c>
      <c r="D23" s="9">
        <f>D29</f>
        <v>7.9304687499999975</v>
      </c>
      <c r="E23" s="2"/>
      <c r="F23" s="2"/>
      <c r="G23" s="2"/>
      <c r="H23" s="2"/>
      <c r="I23" s="2"/>
    </row>
    <row r="24" spans="2:9" x14ac:dyDescent="0.25">
      <c r="C24" s="10"/>
      <c r="D24" s="10"/>
    </row>
    <row r="25" spans="2:9" x14ac:dyDescent="0.25">
      <c r="C25" s="2" t="s">
        <v>17</v>
      </c>
      <c r="D25" s="13" t="s">
        <v>16</v>
      </c>
    </row>
    <row r="26" spans="2:9" x14ac:dyDescent="0.25">
      <c r="C26" s="2"/>
    </row>
    <row r="27" spans="2:9" x14ac:dyDescent="0.25">
      <c r="C27" s="2" t="s">
        <v>17</v>
      </c>
      <c r="D27" t="s">
        <v>21</v>
      </c>
    </row>
    <row r="29" spans="2:9" x14ac:dyDescent="0.25">
      <c r="C29" s="22" t="s">
        <v>19</v>
      </c>
      <c r="D29" s="4">
        <f>D17+E17*(C23-C17)+F17*(C23-C17)*(C23-C18) +G17 *(C23-C17)*(C23-C18)*(C23-C19) +H17*(C23-C17)*(C23-C18)*(C23-C19)*(C23-C20)</f>
        <v>7.9304687499999975</v>
      </c>
      <c r="F29" s="13"/>
    </row>
    <row r="30" spans="2:9" x14ac:dyDescent="0.25">
      <c r="C30" s="8"/>
      <c r="F30" s="13"/>
    </row>
    <row r="31" spans="2:9" x14ac:dyDescent="0.25">
      <c r="B31" s="14" t="s">
        <v>22</v>
      </c>
      <c r="C31" s="14"/>
      <c r="D31" s="14"/>
      <c r="E31" s="14"/>
    </row>
    <row r="33" spans="2:10" x14ac:dyDescent="0.25">
      <c r="B33" s="20" t="s">
        <v>3</v>
      </c>
      <c r="C33" s="20" t="s">
        <v>10</v>
      </c>
      <c r="D33" s="20" t="s">
        <v>18</v>
      </c>
    </row>
    <row r="34" spans="2:10" x14ac:dyDescent="0.25">
      <c r="B34" s="1">
        <v>0</v>
      </c>
      <c r="C34" s="1">
        <v>10</v>
      </c>
      <c r="D34" s="1">
        <v>5.2</v>
      </c>
    </row>
    <row r="35" spans="2:10" x14ac:dyDescent="0.25">
      <c r="B35" s="1">
        <v>1</v>
      </c>
      <c r="C35" s="1">
        <v>20</v>
      </c>
      <c r="D35" s="1">
        <v>11.6</v>
      </c>
    </row>
    <row r="36" spans="2:10" x14ac:dyDescent="0.25">
      <c r="B36" s="1">
        <v>2</v>
      </c>
      <c r="C36" s="1">
        <v>30</v>
      </c>
      <c r="D36" s="1">
        <v>20.399999999999999</v>
      </c>
    </row>
    <row r="37" spans="2:10" x14ac:dyDescent="0.25">
      <c r="B37" s="1">
        <v>3</v>
      </c>
      <c r="C37" s="1">
        <v>40</v>
      </c>
      <c r="D37" s="1">
        <v>29.7</v>
      </c>
    </row>
    <row r="38" spans="2:10" x14ac:dyDescent="0.25">
      <c r="B38" s="1">
        <v>4</v>
      </c>
      <c r="C38" s="1">
        <v>50</v>
      </c>
      <c r="D38" s="1">
        <v>38.9</v>
      </c>
    </row>
    <row r="39" spans="2:10" x14ac:dyDescent="0.25">
      <c r="B39" s="1">
        <v>5</v>
      </c>
      <c r="C39" s="1">
        <v>60</v>
      </c>
      <c r="D39" s="1">
        <v>44.5</v>
      </c>
    </row>
    <row r="40" spans="2:10" x14ac:dyDescent="0.25">
      <c r="B40" s="27" t="s">
        <v>20</v>
      </c>
      <c r="C40" s="7">
        <v>15</v>
      </c>
      <c r="D40" s="7">
        <f>D49</f>
        <v>7.8156249999999989</v>
      </c>
    </row>
    <row r="42" spans="2:10" x14ac:dyDescent="0.25">
      <c r="C42" s="8" t="s">
        <v>26</v>
      </c>
      <c r="D42" t="s">
        <v>23</v>
      </c>
      <c r="I42" s="23" t="s">
        <v>35</v>
      </c>
      <c r="J42">
        <f>(($C$40-C36)*($C$40-C35)*($C$40-C37)*($C$40-C38)*($C$40-C39))/((C34-C35)*(C34-C36)*(C34-C37)*(C34-C38)*(C34-C39))</f>
        <v>0.24609375</v>
      </c>
    </row>
    <row r="43" spans="2:10" x14ac:dyDescent="0.25">
      <c r="C43" s="8" t="s">
        <v>27</v>
      </c>
      <c r="D43" t="s">
        <v>24</v>
      </c>
      <c r="I43" s="23" t="s">
        <v>35</v>
      </c>
      <c r="J43">
        <f>(($C$40-C34)*($C$40-C36)*($C$40-C37)*($C$40-C38)*($C$40-C39))/((C35-C34)*(C35-C36)*(C35-C37)*(C35-C38)*(C35-C39))</f>
        <v>1.23046875</v>
      </c>
    </row>
    <row r="44" spans="2:10" x14ac:dyDescent="0.25">
      <c r="C44" s="8" t="s">
        <v>28</v>
      </c>
      <c r="D44" t="s">
        <v>25</v>
      </c>
      <c r="I44" s="23" t="s">
        <v>35</v>
      </c>
      <c r="J44">
        <f>(($C$40-C34)*($C$40-C35)*($C$40-C37)*($C$40-C38)*($C$40-C39))/((C36-C34)*(C36-C35)*(C36-C37)*(C36-C38)*(C36-C39))</f>
        <v>-0.8203125</v>
      </c>
    </row>
    <row r="45" spans="2:10" x14ac:dyDescent="0.25">
      <c r="C45" s="8" t="s">
        <v>29</v>
      </c>
      <c r="D45" t="s">
        <v>32</v>
      </c>
      <c r="I45" s="23" t="s">
        <v>35</v>
      </c>
      <c r="J45">
        <f>(($C$40-C34)*($C$40-C35)*($C$40-C36)*($C$40-C38)*($C$40-C39))/((C37-C34)*(C37-C35)*(C37-C36)*(C37-C38)*(C37-C39))</f>
        <v>0.4921875</v>
      </c>
    </row>
    <row r="46" spans="2:10" x14ac:dyDescent="0.25">
      <c r="C46" s="8" t="s">
        <v>31</v>
      </c>
      <c r="D46" t="s">
        <v>33</v>
      </c>
      <c r="I46" s="23" t="s">
        <v>35</v>
      </c>
      <c r="J46">
        <f>(($C$40-C34)*($C$40-C35)*($C$40-C36)*($C$40-C37)*($C$40-C39))/((C38-C34)*(C38-C35)*(C38-C36)*(C38-C37)*(C38-C39))</f>
        <v>-0.17578125</v>
      </c>
    </row>
    <row r="47" spans="2:10" x14ac:dyDescent="0.25">
      <c r="C47" s="8" t="s">
        <v>30</v>
      </c>
      <c r="D47" t="s">
        <v>34</v>
      </c>
      <c r="I47" s="23" t="s">
        <v>35</v>
      </c>
      <c r="J47">
        <f>(($C$40-C34)*($C$40-C35)*($C$40-C36)*($C$40-C37)*($C$40-C38))/((C39-C34)*(C39-C35)*(C39-C36)*(C39-C37)*(C39-C38))</f>
        <v>2.734375E-2</v>
      </c>
    </row>
    <row r="49" spans="2:9" x14ac:dyDescent="0.25">
      <c r="C49" s="21" t="s">
        <v>19</v>
      </c>
      <c r="D49" s="4">
        <f>D34*J42+D35*J43+D36*J44+D37*J45+D38*J46+D39*J47</f>
        <v>7.8156249999999989</v>
      </c>
    </row>
    <row r="51" spans="2:9" x14ac:dyDescent="0.25">
      <c r="B51" s="25" t="s">
        <v>82</v>
      </c>
      <c r="C51" s="25"/>
      <c r="D51" s="25"/>
      <c r="E51" s="25"/>
    </row>
    <row r="53" spans="2:9" x14ac:dyDescent="0.25">
      <c r="B53" s="1"/>
      <c r="C53" s="26" t="s">
        <v>36</v>
      </c>
      <c r="D53" s="26" t="s">
        <v>37</v>
      </c>
      <c r="E53" s="26" t="s">
        <v>38</v>
      </c>
      <c r="F53" s="26" t="s">
        <v>39</v>
      </c>
      <c r="G53" s="26" t="s">
        <v>40</v>
      </c>
      <c r="H53" s="26" t="s">
        <v>18</v>
      </c>
    </row>
    <row r="54" spans="2:9" x14ac:dyDescent="0.25">
      <c r="B54" s="1">
        <v>0</v>
      </c>
      <c r="C54" s="1">
        <v>10</v>
      </c>
      <c r="D54" s="1">
        <v>5.2</v>
      </c>
      <c r="E54" s="1">
        <f>+G95</f>
        <v>0.57775119617224879</v>
      </c>
      <c r="F54" s="1">
        <f>+K80</f>
        <v>-1.9984014443252835E-18</v>
      </c>
      <c r="G54" s="1">
        <f>+F88</f>
        <v>6.2248803827751195E-4</v>
      </c>
      <c r="H54" s="1">
        <f>+C55-C54</f>
        <v>10</v>
      </c>
      <c r="I54" t="s">
        <v>41</v>
      </c>
    </row>
    <row r="55" spans="2:9" x14ac:dyDescent="0.25">
      <c r="B55" s="1">
        <v>1</v>
      </c>
      <c r="C55" s="1">
        <v>20</v>
      </c>
      <c r="D55" s="1">
        <v>11.6</v>
      </c>
      <c r="E55" s="1">
        <f t="shared" ref="E55:E58" si="2">+G96</f>
        <v>0.76449760765550223</v>
      </c>
      <c r="F55" s="1">
        <f t="shared" ref="F55:F59" si="3">+K81</f>
        <v>1.8674641148325354E-2</v>
      </c>
      <c r="G55" s="1">
        <f t="shared" ref="G55:G58" si="4">+F89</f>
        <v>-7.1244019138755918E-4</v>
      </c>
      <c r="H55" s="1">
        <f>+C56-C55</f>
        <v>10</v>
      </c>
      <c r="I55" t="s">
        <v>42</v>
      </c>
    </row>
    <row r="56" spans="2:9" x14ac:dyDescent="0.25">
      <c r="B56" s="1">
        <v>2</v>
      </c>
      <c r="C56" s="1">
        <v>30</v>
      </c>
      <c r="D56" s="1">
        <v>20.399999999999999</v>
      </c>
      <c r="E56" s="1">
        <f t="shared" si="2"/>
        <v>0.92425837320574178</v>
      </c>
      <c r="F56" s="1">
        <f t="shared" si="3"/>
        <v>-2.6985645933014224E-3</v>
      </c>
      <c r="G56" s="1">
        <f t="shared" si="4"/>
        <v>3.272727272727264E-4</v>
      </c>
      <c r="H56" s="1">
        <f t="shared" ref="H56:H58" si="5">+C57-C56</f>
        <v>10</v>
      </c>
      <c r="I56" t="s">
        <v>43</v>
      </c>
    </row>
    <row r="57" spans="2:9" x14ac:dyDescent="0.25">
      <c r="B57" s="1">
        <v>3</v>
      </c>
      <c r="C57" s="1">
        <v>40</v>
      </c>
      <c r="D57" s="1">
        <v>29.7</v>
      </c>
      <c r="E57" s="1">
        <f t="shared" si="2"/>
        <v>0.96846889952153103</v>
      </c>
      <c r="F57" s="1">
        <f t="shared" si="3"/>
        <v>7.1196172248803686E-3</v>
      </c>
      <c r="G57" s="1">
        <f t="shared" si="4"/>
        <v>-1.1966507177033482E-3</v>
      </c>
      <c r="H57" s="1">
        <f t="shared" si="5"/>
        <v>10</v>
      </c>
      <c r="I57" t="s">
        <v>44</v>
      </c>
    </row>
    <row r="58" spans="2:9" x14ac:dyDescent="0.25">
      <c r="B58" s="1">
        <v>4</v>
      </c>
      <c r="C58" s="1">
        <v>50</v>
      </c>
      <c r="D58" s="1">
        <v>38.9</v>
      </c>
      <c r="E58" s="1">
        <f t="shared" si="2"/>
        <v>0.75186602870813402</v>
      </c>
      <c r="F58" s="1">
        <f t="shared" si="3"/>
        <v>-2.8779904306220079E-2</v>
      </c>
      <c r="G58" s="1">
        <f t="shared" si="4"/>
        <v>9.5933014354066925E-4</v>
      </c>
      <c r="H58" s="1">
        <f t="shared" si="5"/>
        <v>10</v>
      </c>
      <c r="I58" t="s">
        <v>45</v>
      </c>
    </row>
    <row r="59" spans="2:9" x14ac:dyDescent="0.25">
      <c r="B59" s="1">
        <v>5</v>
      </c>
      <c r="C59" s="1">
        <v>60</v>
      </c>
      <c r="D59" s="1">
        <v>44.5</v>
      </c>
      <c r="E59" s="2"/>
      <c r="F59" s="1">
        <f t="shared" si="3"/>
        <v>0</v>
      </c>
      <c r="G59" s="2"/>
      <c r="H59" s="2"/>
    </row>
    <row r="60" spans="2:9" x14ac:dyDescent="0.25">
      <c r="B60" s="7" t="s">
        <v>20</v>
      </c>
      <c r="C60" s="7">
        <v>15</v>
      </c>
      <c r="D60" s="35">
        <f>D105</f>
        <v>8.3334330143540676</v>
      </c>
    </row>
    <row r="62" spans="2:9" x14ac:dyDescent="0.25">
      <c r="C62" t="s">
        <v>46</v>
      </c>
      <c r="I62" t="s">
        <v>47</v>
      </c>
    </row>
    <row r="64" spans="2:9" x14ac:dyDescent="0.25">
      <c r="C64" t="s">
        <v>48</v>
      </c>
      <c r="I64" t="s">
        <v>49</v>
      </c>
    </row>
    <row r="65" spans="3:11" x14ac:dyDescent="0.25">
      <c r="C65" t="s">
        <v>50</v>
      </c>
    </row>
    <row r="66" spans="3:11" x14ac:dyDescent="0.25">
      <c r="C66" t="s">
        <v>51</v>
      </c>
    </row>
    <row r="68" spans="3:11" x14ac:dyDescent="0.25">
      <c r="C68" t="s">
        <v>52</v>
      </c>
      <c r="I68" t="s">
        <v>53</v>
      </c>
    </row>
    <row r="71" spans="3:11" x14ac:dyDescent="0.25">
      <c r="C71" s="31" t="s">
        <v>54</v>
      </c>
      <c r="D71" s="24"/>
      <c r="E71" s="31" t="s">
        <v>55</v>
      </c>
      <c r="F71" s="24"/>
    </row>
    <row r="72" spans="3:11" x14ac:dyDescent="0.25">
      <c r="D72" s="29">
        <v>1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"/>
      <c r="K72" s="30">
        <v>0</v>
      </c>
    </row>
    <row r="73" spans="3:11" x14ac:dyDescent="0.25">
      <c r="D73" s="29">
        <f>+H54</f>
        <v>10</v>
      </c>
      <c r="E73" s="29">
        <f>2*(H54+H55)</f>
        <v>40</v>
      </c>
      <c r="F73" s="29">
        <f>+H55</f>
        <v>10</v>
      </c>
      <c r="G73" s="28">
        <v>0</v>
      </c>
      <c r="H73" s="28">
        <v>0</v>
      </c>
      <c r="I73" s="28">
        <v>0</v>
      </c>
      <c r="J73" s="2"/>
      <c r="K73" s="29">
        <f>+(3/H55)*(D56-D55)-(3/H54)*(D55-D54)</f>
        <v>0.72</v>
      </c>
    </row>
    <row r="74" spans="3:11" x14ac:dyDescent="0.25">
      <c r="C74" s="2" t="s">
        <v>56</v>
      </c>
      <c r="D74" s="28">
        <v>0</v>
      </c>
      <c r="E74" s="29">
        <f>+H55</f>
        <v>10</v>
      </c>
      <c r="F74" s="29">
        <f>2*(H55+H56)</f>
        <v>40</v>
      </c>
      <c r="G74" s="29">
        <f>+H56</f>
        <v>10</v>
      </c>
      <c r="H74" s="28">
        <v>0</v>
      </c>
      <c r="I74" s="28">
        <v>0</v>
      </c>
      <c r="J74" s="2" t="s">
        <v>57</v>
      </c>
      <c r="K74" s="29">
        <f t="shared" ref="K74:K76" si="6">+(3/H56)*(D57-D56)-(3/H55)*(D56-D55)</f>
        <v>0.15000000000000036</v>
      </c>
    </row>
    <row r="75" spans="3:11" x14ac:dyDescent="0.25">
      <c r="D75" s="28">
        <v>0</v>
      </c>
      <c r="E75" s="28">
        <v>0</v>
      </c>
      <c r="F75" s="29">
        <f>+H56</f>
        <v>10</v>
      </c>
      <c r="G75" s="29">
        <f>2*(H56+H57)</f>
        <v>40</v>
      </c>
      <c r="H75" s="29">
        <f>+H57</f>
        <v>10</v>
      </c>
      <c r="I75" s="28">
        <v>0</v>
      </c>
      <c r="J75" s="2"/>
      <c r="K75" s="29">
        <f t="shared" si="6"/>
        <v>-3.0000000000000249E-2</v>
      </c>
    </row>
    <row r="76" spans="3:11" x14ac:dyDescent="0.25">
      <c r="D76" s="28">
        <v>0</v>
      </c>
      <c r="E76" s="28">
        <v>0</v>
      </c>
      <c r="F76" s="28">
        <v>0</v>
      </c>
      <c r="G76" s="29">
        <f>+H57</f>
        <v>10</v>
      </c>
      <c r="H76" s="29">
        <f>2*(H57+H58)</f>
        <v>40</v>
      </c>
      <c r="I76" s="29">
        <f>+H58</f>
        <v>10</v>
      </c>
      <c r="J76" s="2"/>
      <c r="K76" s="29">
        <f t="shared" si="6"/>
        <v>-1.0799999999999994</v>
      </c>
    </row>
    <row r="77" spans="3:11" x14ac:dyDescent="0.25">
      <c r="D77" s="28">
        <v>0</v>
      </c>
      <c r="E77" s="28">
        <v>0</v>
      </c>
      <c r="F77" s="28">
        <v>0</v>
      </c>
      <c r="G77" s="28">
        <v>0</v>
      </c>
      <c r="H77" s="29">
        <v>0</v>
      </c>
      <c r="I77" s="29">
        <v>1</v>
      </c>
      <c r="J77" s="2"/>
      <c r="K77" s="30">
        <v>0</v>
      </c>
    </row>
    <row r="78" spans="3:11" x14ac:dyDescent="0.25">
      <c r="D78" s="2"/>
      <c r="E78" s="2"/>
      <c r="F78" s="2"/>
      <c r="G78" s="2"/>
      <c r="H78" s="2"/>
      <c r="I78" s="2"/>
      <c r="J78" s="2"/>
      <c r="K78" s="2"/>
    </row>
    <row r="79" spans="3:11" x14ac:dyDescent="0.25">
      <c r="D79" s="2"/>
      <c r="E79" s="2"/>
      <c r="F79" s="2"/>
      <c r="G79" s="2"/>
      <c r="H79" s="2"/>
      <c r="I79" s="2"/>
      <c r="J79" s="2"/>
      <c r="K79" s="2"/>
    </row>
    <row r="80" spans="3:11" x14ac:dyDescent="0.25">
      <c r="D80" s="28">
        <f t="array" ref="D80:I85">+MINVERSE(D72:I77)</f>
        <v>1</v>
      </c>
      <c r="E80" s="28">
        <v>-4.1633363423443369E-18</v>
      </c>
      <c r="F80" s="28">
        <v>0</v>
      </c>
      <c r="G80" s="28">
        <v>4.1633363423443369E-18</v>
      </c>
      <c r="H80" s="28">
        <v>-1.0408340855860842E-18</v>
      </c>
      <c r="I80" s="28">
        <v>-1.1102230246251566E-17</v>
      </c>
      <c r="J80" s="2"/>
      <c r="K80" s="30">
        <f t="array" ref="K80:K85">+MMULT(D80:I85,K72:K77)</f>
        <v>-1.9984014443252835E-18</v>
      </c>
    </row>
    <row r="81" spans="3:11" x14ac:dyDescent="0.25">
      <c r="D81" s="28">
        <v>-0.26794258373205737</v>
      </c>
      <c r="E81" s="28">
        <v>2.6794258373205742E-2</v>
      </c>
      <c r="F81" s="28">
        <v>-7.1770334928229667E-3</v>
      </c>
      <c r="G81" s="28">
        <v>1.9138755980861234E-3</v>
      </c>
      <c r="H81" s="28">
        <v>-4.7846889952153084E-4</v>
      </c>
      <c r="I81" s="28">
        <v>4.7846889952153134E-3</v>
      </c>
      <c r="J81" s="2"/>
      <c r="K81" s="30">
        <v>1.8674641148325354E-2</v>
      </c>
    </row>
    <row r="82" spans="3:11" x14ac:dyDescent="0.25">
      <c r="C82" s="2" t="s">
        <v>83</v>
      </c>
      <c r="D82" s="28">
        <v>7.1770334928229665E-2</v>
      </c>
      <c r="E82" s="28">
        <v>-7.1770334928229667E-3</v>
      </c>
      <c r="F82" s="28">
        <v>2.8708133971291867E-2</v>
      </c>
      <c r="G82" s="28">
        <v>-7.6555023923444978E-3</v>
      </c>
      <c r="H82" s="28">
        <v>1.9138755980861245E-3</v>
      </c>
      <c r="I82" s="28">
        <v>-1.9138755980861243E-2</v>
      </c>
      <c r="J82" s="10" t="s">
        <v>58</v>
      </c>
      <c r="K82" s="30">
        <v>-2.6985645933014224E-3</v>
      </c>
    </row>
    <row r="83" spans="3:11" x14ac:dyDescent="0.25">
      <c r="D83" s="28">
        <v>-1.9138755980861243E-2</v>
      </c>
      <c r="E83" s="28">
        <v>1.9138755980861242E-3</v>
      </c>
      <c r="F83" s="28">
        <v>-7.655502392344497E-3</v>
      </c>
      <c r="G83" s="28">
        <v>2.8708133971291867E-2</v>
      </c>
      <c r="H83" s="28">
        <v>-7.1770334928229667E-3</v>
      </c>
      <c r="I83" s="28">
        <v>7.1770334928229665E-2</v>
      </c>
      <c r="J83" s="2"/>
      <c r="K83" s="30">
        <v>7.1196172248803686E-3</v>
      </c>
    </row>
    <row r="84" spans="3:11" x14ac:dyDescent="0.25">
      <c r="D84" s="28">
        <v>4.7846889952153108E-3</v>
      </c>
      <c r="E84" s="28">
        <v>-4.7846889952153111E-4</v>
      </c>
      <c r="F84" s="28">
        <v>1.9138755980861245E-3</v>
      </c>
      <c r="G84" s="28">
        <v>-7.1770334928229667E-3</v>
      </c>
      <c r="H84" s="28">
        <v>2.6794258373205742E-2</v>
      </c>
      <c r="I84" s="28">
        <v>-0.26794258373205743</v>
      </c>
      <c r="J84" s="2"/>
      <c r="K84" s="30">
        <v>-2.8779904306220079E-2</v>
      </c>
    </row>
    <row r="85" spans="3:11" x14ac:dyDescent="0.25"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1</v>
      </c>
      <c r="J85" s="2"/>
      <c r="K85" s="30">
        <v>0</v>
      </c>
    </row>
    <row r="87" spans="3:11" x14ac:dyDescent="0.25">
      <c r="C87" s="31" t="s">
        <v>59</v>
      </c>
    </row>
    <row r="88" spans="3:11" x14ac:dyDescent="0.25">
      <c r="C88" t="s">
        <v>60</v>
      </c>
      <c r="D88" t="s">
        <v>61</v>
      </c>
      <c r="F88" s="32">
        <f>+(F55-F54)/(3*H54)</f>
        <v>6.2248803827751195E-4</v>
      </c>
    </row>
    <row r="89" spans="3:11" x14ac:dyDescent="0.25">
      <c r="C89" t="s">
        <v>62</v>
      </c>
      <c r="D89" t="s">
        <v>63</v>
      </c>
      <c r="F89" s="32">
        <f>+(F56-F55)/(3*H55)</f>
        <v>-7.1244019138755918E-4</v>
      </c>
    </row>
    <row r="90" spans="3:11" x14ac:dyDescent="0.25">
      <c r="C90" t="s">
        <v>64</v>
      </c>
      <c r="D90" t="s">
        <v>65</v>
      </c>
      <c r="F90" s="32">
        <f t="shared" ref="F90:F92" si="7">+(F57-F56)/(3*H56)</f>
        <v>3.272727272727264E-4</v>
      </c>
    </row>
    <row r="91" spans="3:11" x14ac:dyDescent="0.25">
      <c r="C91" t="s">
        <v>66</v>
      </c>
      <c r="D91" t="s">
        <v>67</v>
      </c>
      <c r="F91" s="32">
        <f t="shared" si="7"/>
        <v>-1.1966507177033482E-3</v>
      </c>
    </row>
    <row r="92" spans="3:11" x14ac:dyDescent="0.25">
      <c r="C92" t="s">
        <v>68</v>
      </c>
      <c r="D92" t="s">
        <v>69</v>
      </c>
      <c r="F92" s="32">
        <f t="shared" si="7"/>
        <v>9.5933014354066925E-4</v>
      </c>
    </row>
    <row r="94" spans="3:11" x14ac:dyDescent="0.25">
      <c r="C94" s="31" t="s">
        <v>70</v>
      </c>
    </row>
    <row r="95" spans="3:11" x14ac:dyDescent="0.25">
      <c r="C95" t="s">
        <v>71</v>
      </c>
      <c r="D95" t="s">
        <v>72</v>
      </c>
      <c r="G95" s="32">
        <f>+(1/H54)*(D55-D54)-(H54/3)*(2*F54+F55)</f>
        <v>0.57775119617224879</v>
      </c>
    </row>
    <row r="96" spans="3:11" x14ac:dyDescent="0.25">
      <c r="C96" t="s">
        <v>73</v>
      </c>
      <c r="D96" t="s">
        <v>74</v>
      </c>
      <c r="G96" s="32">
        <f t="shared" ref="G96:G99" si="8">+(1/H55)*(D56-D55)-(H55/3)*(2*F55+F56)</f>
        <v>0.76449760765550223</v>
      </c>
    </row>
    <row r="97" spans="2:7" x14ac:dyDescent="0.25">
      <c r="C97" t="s">
        <v>75</v>
      </c>
      <c r="D97" t="s">
        <v>76</v>
      </c>
      <c r="G97" s="32">
        <f t="shared" si="8"/>
        <v>0.92425837320574178</v>
      </c>
    </row>
    <row r="98" spans="2:7" x14ac:dyDescent="0.25">
      <c r="C98" t="s">
        <v>77</v>
      </c>
      <c r="D98" t="s">
        <v>78</v>
      </c>
      <c r="G98" s="32">
        <f t="shared" si="8"/>
        <v>0.96846889952153103</v>
      </c>
    </row>
    <row r="99" spans="2:7" x14ac:dyDescent="0.25">
      <c r="C99" t="s">
        <v>79</v>
      </c>
      <c r="D99" t="s">
        <v>80</v>
      </c>
      <c r="G99" s="32">
        <f t="shared" si="8"/>
        <v>0.75186602870813402</v>
      </c>
    </row>
    <row r="101" spans="2:7" x14ac:dyDescent="0.25">
      <c r="C101" s="31" t="s">
        <v>81</v>
      </c>
    </row>
    <row r="103" spans="2:7" x14ac:dyDescent="0.25">
      <c r="C103" t="s">
        <v>51</v>
      </c>
    </row>
    <row r="105" spans="2:7" x14ac:dyDescent="0.25">
      <c r="C105" s="29" t="s">
        <v>19</v>
      </c>
      <c r="D105" s="4">
        <f>+D55+E55*(C60-C55)+F55*(C60-C55)^2+G55*(C60-C55)^3</f>
        <v>8.3334330143540676</v>
      </c>
    </row>
    <row r="107" spans="2:7" x14ac:dyDescent="0.25">
      <c r="B107" s="33" t="s">
        <v>88</v>
      </c>
      <c r="C107" s="33"/>
      <c r="D107" s="33"/>
      <c r="E107" s="33"/>
    </row>
    <row r="109" spans="2:7" x14ac:dyDescent="0.25">
      <c r="B109" s="34" t="s">
        <v>3</v>
      </c>
      <c r="C109" s="34" t="s">
        <v>1</v>
      </c>
      <c r="D109" s="34" t="s">
        <v>2</v>
      </c>
      <c r="E109" s="34" t="s">
        <v>90</v>
      </c>
      <c r="F109" s="34" t="s">
        <v>89</v>
      </c>
    </row>
    <row r="110" spans="2:7" x14ac:dyDescent="0.25">
      <c r="B110" s="1">
        <v>0</v>
      </c>
      <c r="C110" s="1">
        <v>10</v>
      </c>
      <c r="D110" s="1">
        <v>5.2</v>
      </c>
      <c r="E110" s="1">
        <f>C110^2</f>
        <v>100</v>
      </c>
      <c r="F110" s="1">
        <f>C110*D110</f>
        <v>52</v>
      </c>
    </row>
    <row r="111" spans="2:7" x14ac:dyDescent="0.25">
      <c r="B111" s="1">
        <v>1</v>
      </c>
      <c r="C111" s="1">
        <v>20</v>
      </c>
      <c r="D111" s="1">
        <v>11.6</v>
      </c>
      <c r="E111" s="1">
        <f t="shared" ref="E111:E115" si="9">C111^2</f>
        <v>400</v>
      </c>
      <c r="F111" s="1">
        <f t="shared" ref="F111:F115" si="10">C111*D111</f>
        <v>232</v>
      </c>
    </row>
    <row r="112" spans="2:7" x14ac:dyDescent="0.25">
      <c r="B112" s="1">
        <v>2</v>
      </c>
      <c r="C112" s="1">
        <v>30</v>
      </c>
      <c r="D112" s="1">
        <v>20.399999999999999</v>
      </c>
      <c r="E112" s="1">
        <f t="shared" si="9"/>
        <v>900</v>
      </c>
      <c r="F112" s="1">
        <f t="shared" si="10"/>
        <v>612</v>
      </c>
    </row>
    <row r="113" spans="2:6" x14ac:dyDescent="0.25">
      <c r="B113" s="1">
        <v>3</v>
      </c>
      <c r="C113" s="1">
        <v>40</v>
      </c>
      <c r="D113" s="1">
        <v>29.7</v>
      </c>
      <c r="E113" s="1">
        <f t="shared" si="9"/>
        <v>1600</v>
      </c>
      <c r="F113" s="1">
        <f t="shared" si="10"/>
        <v>1188</v>
      </c>
    </row>
    <row r="114" spans="2:6" x14ac:dyDescent="0.25">
      <c r="B114" s="1">
        <v>4</v>
      </c>
      <c r="C114" s="1">
        <v>50</v>
      </c>
      <c r="D114" s="1">
        <v>38.9</v>
      </c>
      <c r="E114" s="1">
        <f t="shared" si="9"/>
        <v>2500</v>
      </c>
      <c r="F114" s="1">
        <f t="shared" si="10"/>
        <v>1945</v>
      </c>
    </row>
    <row r="115" spans="2:6" x14ac:dyDescent="0.25">
      <c r="B115" s="1">
        <v>5</v>
      </c>
      <c r="C115" s="1">
        <v>60</v>
      </c>
      <c r="D115" s="1">
        <v>44.5</v>
      </c>
      <c r="E115" s="1">
        <f t="shared" si="9"/>
        <v>3600</v>
      </c>
      <c r="F115" s="1">
        <f t="shared" si="10"/>
        <v>2670</v>
      </c>
    </row>
    <row r="116" spans="2:6" x14ac:dyDescent="0.25">
      <c r="B116" s="7" t="s">
        <v>20</v>
      </c>
      <c r="C116" s="7">
        <f>15</f>
        <v>15</v>
      </c>
      <c r="D116" s="7">
        <f>D130</f>
        <v>8.6100000000000101</v>
      </c>
    </row>
    <row r="117" spans="2:6" x14ac:dyDescent="0.25">
      <c r="C117" s="8" t="s">
        <v>84</v>
      </c>
      <c r="D117" s="2">
        <v>6</v>
      </c>
    </row>
    <row r="118" spans="2:6" x14ac:dyDescent="0.25">
      <c r="D118" s="4">
        <f>SUM(C110:C115)</f>
        <v>210</v>
      </c>
    </row>
    <row r="119" spans="2:6" x14ac:dyDescent="0.25">
      <c r="D119" s="4">
        <f>SUM(D110:D115)</f>
        <v>150.30000000000001</v>
      </c>
    </row>
    <row r="120" spans="2:6" x14ac:dyDescent="0.25">
      <c r="D120" s="4">
        <f>SUM(F110:F115)</f>
        <v>6699</v>
      </c>
    </row>
    <row r="121" spans="2:6" x14ac:dyDescent="0.25">
      <c r="D121" s="4">
        <f>SUM(E110:E115)</f>
        <v>9100</v>
      </c>
    </row>
    <row r="124" spans="2:6" x14ac:dyDescent="0.25">
      <c r="C124" s="15" t="s">
        <v>85</v>
      </c>
      <c r="D124" s="4">
        <f>(D117*D120-D118*D119)/(D117*D121-D118^2)</f>
        <v>0.82199999999999962</v>
      </c>
    </row>
    <row r="125" spans="2:6" x14ac:dyDescent="0.25">
      <c r="C125" s="2"/>
    </row>
    <row r="126" spans="2:6" x14ac:dyDescent="0.25">
      <c r="C126" s="15" t="s">
        <v>86</v>
      </c>
      <c r="D126" s="4">
        <f>(D119-D124*D118)/D117</f>
        <v>-3.7199999999999847</v>
      </c>
    </row>
    <row r="127" spans="2:6" x14ac:dyDescent="0.25">
      <c r="C127" s="2"/>
    </row>
    <row r="128" spans="2:6" x14ac:dyDescent="0.25">
      <c r="C128" s="34" t="s">
        <v>87</v>
      </c>
      <c r="D128" s="4">
        <f>D126</f>
        <v>-3.7199999999999847</v>
      </c>
      <c r="E128" s="4">
        <f>D124</f>
        <v>0.82199999999999962</v>
      </c>
      <c r="F128" s="4" t="s">
        <v>10</v>
      </c>
    </row>
    <row r="130" spans="3:5" x14ac:dyDescent="0.25">
      <c r="C130" s="34" t="s">
        <v>19</v>
      </c>
      <c r="D130" s="1">
        <f>D128+E128*C116</f>
        <v>8.6100000000000101</v>
      </c>
    </row>
    <row r="131" spans="3:5" x14ac:dyDescent="0.25">
      <c r="E131" s="8"/>
    </row>
  </sheetData>
  <mergeCells count="4">
    <mergeCell ref="B14:E14"/>
    <mergeCell ref="B31:E31"/>
    <mergeCell ref="B51:E51"/>
    <mergeCell ref="B107:E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 Van Der Fallen</dc:creator>
  <cp:lastModifiedBy>Haze Van Der Fallen</cp:lastModifiedBy>
  <dcterms:created xsi:type="dcterms:W3CDTF">2025-04-17T01:43:06Z</dcterms:created>
  <dcterms:modified xsi:type="dcterms:W3CDTF">2025-04-17T02:59:31Z</dcterms:modified>
</cp:coreProperties>
</file>