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2B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<sst xmlns="http://schemas.openxmlformats.org/spreadsheetml/2006/main" uniqueCount="131">
  <si>
    <t>SUBSECRETARÍA DE EDUCACIÓN BÁSICA</t>
  </si>
  <si>
    <t>CICLO ESCOLAR: 2022-2023</t>
  </si>
  <si>
    <t>DIRECCIÓN DE EDUCACIÓN SECUNDARIA</t>
  </si>
  <si>
    <t>SUBDIRECCIÓN DE TELESECUNDARIAS</t>
  </si>
  <si>
    <t>CLAVE C.T:16ETV0193A</t>
  </si>
  <si>
    <t>GRADO - GRUPO:2-B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</si>
  <si>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</si>
  <si>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</si>
  <si>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</si>
  <si>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</si>
  <si>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</si>
  <si>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</si>
  <si>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</si>
  <si>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</si>
  <si>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</si>
  <si>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</si>
  <si>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</si>
  <si>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</si>
  <si>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</si>
  <si>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</si>
  <si>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</si>
  <si>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</si>
  <si>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</si>
  <si>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FÍSICA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</si>
  <si>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</si>
  <si>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</si>
  <si>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</si>
  <si>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</si>
  <si>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</si>
  <si>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</si>
  <si>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</si>
  <si>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</si>
  <si>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</si>
  <si>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</si>
  <si>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</si>
  <si>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</si>
  <si>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</si>
  <si>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</si>
  <si>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CXGE</t>
  </si>
  <si>
    <t>091028</t>
  </si>
  <si>
    <t>M</t>
  </si>
  <si>
    <t>MN</t>
  </si>
  <si>
    <t>L</t>
  </si>
  <si>
    <t>R</t>
  </si>
  <si>
    <t>S</t>
  </si>
  <si>
    <t>A</t>
  </si>
  <si>
    <t>7</t>
  </si>
  <si>
    <t>COLIN GARDUÑO ESTRELLA</t>
  </si>
  <si>
    <t>9/9</t>
  </si>
  <si>
    <t>0/9</t>
  </si>
  <si>
    <t>COMD</t>
  </si>
  <si>
    <t>090623</t>
  </si>
  <si>
    <t>H</t>
  </si>
  <si>
    <t>4</t>
  </si>
  <si>
    <t>COLIN MORENO DILAN</t>
  </si>
  <si>
    <t>CRMR</t>
  </si>
  <si>
    <t>070615</t>
  </si>
  <si>
    <t>C</t>
  </si>
  <si>
    <t>CRUZ MARTINEZ ROCIO</t>
  </si>
  <si>
    <t>ESGA</t>
  </si>
  <si>
    <t>080404</t>
  </si>
  <si>
    <t>N</t>
  </si>
  <si>
    <t>ESQUIVEL GONZALEZ ALEJANDRO</t>
  </si>
  <si>
    <t>EUSP</t>
  </si>
  <si>
    <t>090620</t>
  </si>
  <si>
    <t>3</t>
  </si>
  <si>
    <t>ESQUIVEL SERRANO PAMELA</t>
  </si>
  <si>
    <t>GAGK</t>
  </si>
  <si>
    <t>090801</t>
  </si>
  <si>
    <t>8</t>
  </si>
  <si>
    <t>GARCIA GONZALEZ KARLA</t>
  </si>
  <si>
    <t>0/0</t>
  </si>
  <si>
    <t>090505</t>
  </si>
  <si>
    <t>V</t>
  </si>
  <si>
    <t>GARCIA GONZALEZ KEVIN</t>
  </si>
  <si>
    <t>GAML</t>
  </si>
  <si>
    <t>080412</t>
  </si>
  <si>
    <t>0</t>
  </si>
  <si>
    <t>GARCIA MORENO LEONARDO</t>
  </si>
  <si>
    <t>GOTA</t>
  </si>
  <si>
    <t>091220</t>
  </si>
  <si>
    <t>6</t>
  </si>
  <si>
    <t>GONZALEZ TELLEZ ALEJANDRO</t>
  </si>
  <si>
    <t>GUAA</t>
  </si>
  <si>
    <t>090220</t>
  </si>
  <si>
    <t>Z</t>
  </si>
  <si>
    <t>B</t>
  </si>
  <si>
    <t>GUZMAN ARRIAGA ABIGAIL</t>
  </si>
  <si>
    <t>GUGF</t>
  </si>
  <si>
    <t>090722</t>
  </si>
  <si>
    <t>GUZMAN GONZALEZ FRANCISCO RICARDO</t>
  </si>
  <si>
    <t>MAGJ</t>
  </si>
  <si>
    <t>091015</t>
  </si>
  <si>
    <t>MARTINEZ GONZALEZ JUAN DIEGO</t>
  </si>
  <si>
    <t>MITG</t>
  </si>
  <si>
    <t>090214</t>
  </si>
  <si>
    <t>D</t>
  </si>
  <si>
    <t>MIRANDA TORRES MARIA GUADALUPE</t>
  </si>
  <si>
    <t>PIVL</t>
  </si>
  <si>
    <t>090921</t>
  </si>
  <si>
    <t>X</t>
  </si>
  <si>
    <t>PIÑA VIDAL LISANDRO</t>
  </si>
  <si>
    <t>SAGA</t>
  </si>
  <si>
    <t>081003</t>
  </si>
  <si>
    <t>NE</t>
  </si>
  <si>
    <t>2</t>
  </si>
  <si>
    <t>SANCHEZ GONZALEZ ANGEL ADRIAN</t>
  </si>
  <si>
    <t>SEJB</t>
  </si>
  <si>
    <t>090427</t>
  </si>
  <si>
    <t>G</t>
  </si>
  <si>
    <t>SEGUNDO DE JESUS BELINDA</t>
  </si>
  <si>
    <t>SEGF</t>
  </si>
  <si>
    <t>090327</t>
  </si>
  <si>
    <t>SERRANO GUZMAN FRANCISCO</t>
  </si>
  <si>
    <t>TOCJ</t>
  </si>
  <si>
    <t>090528</t>
  </si>
  <si>
    <t>5</t>
  </si>
  <si>
    <t>TORRES CRUZ JOANA</t>
  </si>
  <si>
    <t>TOGY</t>
  </si>
  <si>
    <t>090518</t>
  </si>
  <si>
    <t>TORRES GONZALEZ YULIANA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</si>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</sst>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4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SIFECHA("28/10/2009",L8,"Y")</f>
        <v>0</v>
      </c>
      <c r="M13" s="40" t="str">
        <f>SIFECHA("28/10/2009",L8,"YM")</f>
        <v>0</v>
      </c>
      <c r="N13" s="40" t="str">
        <f>SIFECHA("28/10/2009",L8,"MD")</f>
        <v>0</v>
      </c>
      <c r="O13" s="32">
        <v>8</v>
      </c>
      <c r="P13" s="32">
        <v>8</v>
      </c>
      <c r="Q13" s="32">
        <v>7</v>
      </c>
      <c r="R13" s="32">
        <v>8</v>
      </c>
      <c r="S13" s="32">
        <v>8</v>
      </c>
      <c r="T13" s="32"/>
      <c r="U13" s="32">
        <v>9</v>
      </c>
      <c r="V13" s="32">
        <v>8</v>
      </c>
      <c r="W13" s="32">
        <v>8</v>
      </c>
      <c r="X13" s="32">
        <v>8</v>
      </c>
      <c r="Y13" s="32">
        <v>8</v>
      </c>
      <c r="Z13" s="32" t="s">
        <v>36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52</v>
      </c>
      <c r="E14" s="32" t="s">
        <v>41</v>
      </c>
      <c r="F14" s="32" t="s">
        <v>42</v>
      </c>
      <c r="G14" s="32" t="s">
        <v>43</v>
      </c>
      <c r="H14" s="32" t="s">
        <v>42</v>
      </c>
      <c r="I14" s="32" t="s">
        <v>45</v>
      </c>
      <c r="J14" s="32" t="s">
        <v>53</v>
      </c>
      <c r="K14" s="19" t="s">
        <v>54</v>
      </c>
      <c r="L14" s="40" t="str">
        <f>SIFECHA("23/06/2009",L8,"Y")</f>
        <v>0</v>
      </c>
      <c r="M14" s="40" t="str">
        <f>SIFECHA("23/06/2009",L8,"YM")</f>
        <v>0</v>
      </c>
      <c r="N14" s="40" t="str">
        <f>SIFECHA("23/06/2009",L8,"MD")</f>
        <v>0</v>
      </c>
      <c r="O14" s="32">
        <v>8</v>
      </c>
      <c r="P14" s="32">
        <v>7</v>
      </c>
      <c r="Q14" s="32">
        <v>8</v>
      </c>
      <c r="R14" s="32">
        <v>8</v>
      </c>
      <c r="S14" s="32">
        <v>8</v>
      </c>
      <c r="T14" s="32"/>
      <c r="U14" s="32">
        <v>8</v>
      </c>
      <c r="V14" s="32">
        <v>8</v>
      </c>
      <c r="W14" s="32">
        <v>7</v>
      </c>
      <c r="X14" s="32">
        <v>8</v>
      </c>
      <c r="Y14" s="32">
        <v>7.7</v>
      </c>
      <c r="Z14" s="32" t="s">
        <v>36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49</v>
      </c>
    </row>
    <row r="15" spans="1:73">
      <c r="A15" s="32">
        <v>3</v>
      </c>
      <c r="B15" s="39" t="s">
        <v>55</v>
      </c>
      <c r="C15" s="32" t="s">
        <v>56</v>
      </c>
      <c r="D15" s="32" t="s">
        <v>40</v>
      </c>
      <c r="E15" s="32" t="s">
        <v>41</v>
      </c>
      <c r="F15" s="32" t="s">
        <v>43</v>
      </c>
      <c r="G15" s="32" t="s">
        <v>43</v>
      </c>
      <c r="H15" s="32" t="s">
        <v>57</v>
      </c>
      <c r="I15" s="32"/>
      <c r="J15" s="32"/>
      <c r="K15" s="19" t="s">
        <v>58</v>
      </c>
      <c r="L15" s="40" t="str">
        <f>SIFECHA("15/06/2007",L8,"Y")</f>
        <v>0</v>
      </c>
      <c r="M15" s="40" t="str">
        <f>SIFECHA("15/06/2007",L8,"YM")</f>
        <v>0</v>
      </c>
      <c r="N15" s="40" t="str">
        <f>SIFECHA("15/06/2007",L8,"MD")</f>
        <v>0</v>
      </c>
      <c r="O15" s="32">
        <v>8</v>
      </c>
      <c r="P15" s="32">
        <v>7</v>
      </c>
      <c r="Q15" s="32">
        <v>7</v>
      </c>
      <c r="R15" s="32">
        <v>7</v>
      </c>
      <c r="S15" s="32">
        <v>8</v>
      </c>
      <c r="T15" s="32"/>
      <c r="U15" s="32">
        <v>9</v>
      </c>
      <c r="V15" s="32">
        <v>8</v>
      </c>
      <c r="W15" s="32">
        <v>7</v>
      </c>
      <c r="X15" s="32">
        <v>8</v>
      </c>
      <c r="Y15" s="32">
        <v>7.6</v>
      </c>
      <c r="Z15" s="32" t="s">
        <v>36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49</v>
      </c>
    </row>
    <row r="16" spans="1:73">
      <c r="A16" s="32">
        <v>4</v>
      </c>
      <c r="B16" s="39" t="s">
        <v>59</v>
      </c>
      <c r="C16" s="32" t="s">
        <v>60</v>
      </c>
      <c r="D16" s="32" t="s">
        <v>52</v>
      </c>
      <c r="E16" s="32" t="s">
        <v>41</v>
      </c>
      <c r="F16" s="32" t="s">
        <v>44</v>
      </c>
      <c r="G16" s="32" t="s">
        <v>61</v>
      </c>
      <c r="H16" s="32" t="s">
        <v>42</v>
      </c>
      <c r="I16" s="32"/>
      <c r="J16" s="32"/>
      <c r="K16" s="19" t="s">
        <v>62</v>
      </c>
      <c r="L16" s="40" t="str">
        <f>SIFECHA("04/04/2008",L8,"Y")</f>
        <v>0</v>
      </c>
      <c r="M16" s="40" t="str">
        <f>SIFECHA("04/04/2008",L8,"YM")</f>
        <v>0</v>
      </c>
      <c r="N16" s="40" t="str">
        <f>SIFECHA("04/04/2008",L8,"MD")</f>
        <v>0</v>
      </c>
      <c r="O16" s="32">
        <v>7</v>
      </c>
      <c r="P16" s="32">
        <v>7</v>
      </c>
      <c r="Q16" s="32">
        <v>6</v>
      </c>
      <c r="R16" s="32">
        <v>6</v>
      </c>
      <c r="S16" s="32">
        <v>6</v>
      </c>
      <c r="T16" s="32"/>
      <c r="U16" s="32">
        <v>7</v>
      </c>
      <c r="V16" s="32">
        <v>6</v>
      </c>
      <c r="W16" s="32">
        <v>7</v>
      </c>
      <c r="X16" s="32">
        <v>7</v>
      </c>
      <c r="Y16" s="32">
        <v>6.5</v>
      </c>
      <c r="Z16" s="32" t="s">
        <v>36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49</v>
      </c>
    </row>
    <row r="17" spans="1:73">
      <c r="A17" s="32">
        <v>5</v>
      </c>
      <c r="B17" s="39" t="s">
        <v>63</v>
      </c>
      <c r="C17" s="32" t="s">
        <v>64</v>
      </c>
      <c r="D17" s="32" t="s">
        <v>40</v>
      </c>
      <c r="E17" s="32" t="s">
        <v>41</v>
      </c>
      <c r="F17" s="32" t="s">
        <v>44</v>
      </c>
      <c r="G17" s="32" t="s">
        <v>43</v>
      </c>
      <c r="H17" s="32" t="s">
        <v>40</v>
      </c>
      <c r="I17" s="32" t="s">
        <v>45</v>
      </c>
      <c r="J17" s="32" t="s">
        <v>65</v>
      </c>
      <c r="K17" s="19" t="s">
        <v>66</v>
      </c>
      <c r="L17" s="40" t="str">
        <f>SIFECHA("20/06/2009",L8,"Y")</f>
        <v>0</v>
      </c>
      <c r="M17" s="40" t="str">
        <f>SIFECHA("20/06/2009",L8,"YM")</f>
        <v>0</v>
      </c>
      <c r="N17" s="40" t="str">
        <f>SIFECHA("20/06/2009",L8,"MD")</f>
        <v>0</v>
      </c>
      <c r="O17" s="32">
        <v>7</v>
      </c>
      <c r="P17" s="32">
        <v>6</v>
      </c>
      <c r="Q17" s="32">
        <v>7</v>
      </c>
      <c r="R17" s="32">
        <v>6</v>
      </c>
      <c r="S17" s="32">
        <v>7</v>
      </c>
      <c r="T17" s="32"/>
      <c r="U17" s="32">
        <v>8</v>
      </c>
      <c r="V17" s="32">
        <v>8</v>
      </c>
      <c r="W17" s="32">
        <v>8</v>
      </c>
      <c r="X17" s="32">
        <v>8</v>
      </c>
      <c r="Y17" s="32">
        <v>7.2</v>
      </c>
      <c r="Z17" s="32" t="s">
        <v>36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49</v>
      </c>
    </row>
    <row r="18" spans="1:73">
      <c r="A18" s="32">
        <v>6</v>
      </c>
      <c r="B18" s="39" t="s">
        <v>67</v>
      </c>
      <c r="C18" s="32" t="s">
        <v>68</v>
      </c>
      <c r="D18" s="32" t="s">
        <v>40</v>
      </c>
      <c r="E18" s="32" t="s">
        <v>41</v>
      </c>
      <c r="F18" s="32" t="s">
        <v>43</v>
      </c>
      <c r="G18" s="32" t="s">
        <v>61</v>
      </c>
      <c r="H18" s="32" t="s">
        <v>43</v>
      </c>
      <c r="I18" s="32" t="s">
        <v>45</v>
      </c>
      <c r="J18" s="32" t="s">
        <v>69</v>
      </c>
      <c r="K18" s="19" t="s">
        <v>70</v>
      </c>
      <c r="L18" s="40" t="str">
        <f>SIFECHA("01/08/2009",L8,"Y")</f>
        <v>0</v>
      </c>
      <c r="M18" s="40" t="str">
        <f>SIFECHA("01/08/2009",L8,"YM")</f>
        <v>0</v>
      </c>
      <c r="N18" s="40" t="str">
        <f>SIFECHA("01/08/2009",L8,"MD")</f>
        <v>0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71</v>
      </c>
    </row>
    <row r="19" spans="1:73">
      <c r="A19" s="32">
        <v>7</v>
      </c>
      <c r="B19" s="39" t="s">
        <v>67</v>
      </c>
      <c r="C19" s="32" t="s">
        <v>72</v>
      </c>
      <c r="D19" s="32" t="s">
        <v>52</v>
      </c>
      <c r="E19" s="32" t="s">
        <v>41</v>
      </c>
      <c r="F19" s="32" t="s">
        <v>43</v>
      </c>
      <c r="G19" s="32" t="s">
        <v>61</v>
      </c>
      <c r="H19" s="32" t="s">
        <v>73</v>
      </c>
      <c r="I19" s="32" t="s">
        <v>45</v>
      </c>
      <c r="J19" s="32" t="s">
        <v>65</v>
      </c>
      <c r="K19" s="19" t="s">
        <v>74</v>
      </c>
      <c r="L19" s="40" t="str">
        <f>SIFECHA("05/05/2009",L8,"Y")</f>
        <v>0</v>
      </c>
      <c r="M19" s="40" t="str">
        <f>SIFECHA("05/05/2009",L8,"YM")</f>
        <v>0</v>
      </c>
      <c r="N19" s="40" t="str">
        <f>SIFECHA("05/05/2009",L8,"MD")</f>
        <v>0</v>
      </c>
      <c r="O19" s="32">
        <v>8</v>
      </c>
      <c r="P19" s="32">
        <v>9</v>
      </c>
      <c r="Q19" s="32">
        <v>8</v>
      </c>
      <c r="R19" s="32">
        <v>8</v>
      </c>
      <c r="S19" s="32">
        <v>8</v>
      </c>
      <c r="T19" s="32"/>
      <c r="U19" s="32">
        <v>7</v>
      </c>
      <c r="V19" s="32">
        <v>8</v>
      </c>
      <c r="W19" s="32">
        <v>7</v>
      </c>
      <c r="X19" s="32">
        <v>8</v>
      </c>
      <c r="Y19" s="32">
        <v>7.8</v>
      </c>
      <c r="Z19" s="32" t="s">
        <v>36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49</v>
      </c>
    </row>
    <row r="20" spans="1:73">
      <c r="A20" s="32">
        <v>8</v>
      </c>
      <c r="B20" s="39" t="s">
        <v>75</v>
      </c>
      <c r="C20" s="32" t="s">
        <v>76</v>
      </c>
      <c r="D20" s="32" t="s">
        <v>52</v>
      </c>
      <c r="E20" s="32" t="s">
        <v>41</v>
      </c>
      <c r="F20" s="32" t="s">
        <v>43</v>
      </c>
      <c r="G20" s="32" t="s">
        <v>43</v>
      </c>
      <c r="H20" s="32" t="s">
        <v>61</v>
      </c>
      <c r="I20" s="32" t="s">
        <v>45</v>
      </c>
      <c r="J20" s="32" t="s">
        <v>77</v>
      </c>
      <c r="K20" s="19" t="s">
        <v>78</v>
      </c>
      <c r="L20" s="40" t="str">
        <f>SIFECHA("12/04/2008",L8,"Y")</f>
        <v>0</v>
      </c>
      <c r="M20" s="40" t="str">
        <f>SIFECHA("12/04/2008",L8,"YM")</f>
        <v>0</v>
      </c>
      <c r="N20" s="40" t="str">
        <f>SIFECHA("12/04/2008",L8,"MD")</f>
        <v>0</v>
      </c>
      <c r="O20" s="32">
        <v>6</v>
      </c>
      <c r="P20" s="32">
        <v>6</v>
      </c>
      <c r="Q20" s="32">
        <v>6</v>
      </c>
      <c r="R20" s="32">
        <v>6</v>
      </c>
      <c r="S20" s="32">
        <v>7</v>
      </c>
      <c r="T20" s="32"/>
      <c r="U20" s="32">
        <v>7</v>
      </c>
      <c r="V20" s="32">
        <v>6</v>
      </c>
      <c r="W20" s="32">
        <v>6</v>
      </c>
      <c r="X20" s="32">
        <v>8</v>
      </c>
      <c r="Y20" s="32">
        <v>6.4</v>
      </c>
      <c r="Z20" s="32" t="s">
        <v>36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49</v>
      </c>
    </row>
    <row r="21" spans="1:73">
      <c r="A21" s="32">
        <v>9</v>
      </c>
      <c r="B21" s="39" t="s">
        <v>79</v>
      </c>
      <c r="C21" s="32" t="s">
        <v>80</v>
      </c>
      <c r="D21" s="32" t="s">
        <v>52</v>
      </c>
      <c r="E21" s="32" t="s">
        <v>41</v>
      </c>
      <c r="F21" s="32" t="s">
        <v>61</v>
      </c>
      <c r="G21" s="32" t="s">
        <v>42</v>
      </c>
      <c r="H21" s="32" t="s">
        <v>42</v>
      </c>
      <c r="I21" s="32" t="s">
        <v>45</v>
      </c>
      <c r="J21" s="32" t="s">
        <v>81</v>
      </c>
      <c r="K21" s="19" t="s">
        <v>82</v>
      </c>
      <c r="L21" s="40" t="str">
        <f>SIFECHA("20/12/2009",L8,"Y")</f>
        <v>0</v>
      </c>
      <c r="M21" s="40" t="str">
        <f>SIFECHA("20/12/2009",L8,"YM")</f>
        <v>0</v>
      </c>
      <c r="N21" s="40" t="str">
        <f>SIFECHA("20/12/2009",L8,"MD")</f>
        <v>0</v>
      </c>
      <c r="O21" s="32">
        <v>6</v>
      </c>
      <c r="P21" s="32">
        <v>7</v>
      </c>
      <c r="Q21" s="32">
        <v>6</v>
      </c>
      <c r="R21" s="32">
        <v>6</v>
      </c>
      <c r="S21" s="32">
        <v>7</v>
      </c>
      <c r="T21" s="32"/>
      <c r="U21" s="32">
        <v>6</v>
      </c>
      <c r="V21" s="32">
        <v>6</v>
      </c>
      <c r="W21" s="32">
        <v>6</v>
      </c>
      <c r="X21" s="32">
        <v>8</v>
      </c>
      <c r="Y21" s="32">
        <v>6.4</v>
      </c>
      <c r="Z21" s="32" t="s">
        <v>36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49</v>
      </c>
    </row>
    <row r="22" spans="1:73">
      <c r="A22" s="32">
        <v>10</v>
      </c>
      <c r="B22" s="39" t="s">
        <v>83</v>
      </c>
      <c r="C22" s="32" t="s">
        <v>84</v>
      </c>
      <c r="D22" s="32" t="s">
        <v>40</v>
      </c>
      <c r="E22" s="32" t="s">
        <v>41</v>
      </c>
      <c r="F22" s="32" t="s">
        <v>85</v>
      </c>
      <c r="G22" s="32" t="s">
        <v>43</v>
      </c>
      <c r="H22" s="32" t="s">
        <v>86</v>
      </c>
      <c r="I22" s="32" t="s">
        <v>45</v>
      </c>
      <c r="J22" s="32" t="s">
        <v>65</v>
      </c>
      <c r="K22" s="19" t="s">
        <v>87</v>
      </c>
      <c r="L22" s="40" t="str">
        <f>SIFECHA("20/02/2009",L8,"Y")</f>
        <v>0</v>
      </c>
      <c r="M22" s="40" t="str">
        <f>SIFECHA("20/02/2009",L8,"YM")</f>
        <v>0</v>
      </c>
      <c r="N22" s="40" t="str">
        <f>SIFECHA("20/02/2009",L8,"MD")</f>
        <v>0</v>
      </c>
      <c r="O22" s="32">
        <v>9</v>
      </c>
      <c r="P22" s="32">
        <v>8</v>
      </c>
      <c r="Q22" s="32">
        <v>8</v>
      </c>
      <c r="R22" s="32">
        <v>8</v>
      </c>
      <c r="S22" s="32">
        <v>9</v>
      </c>
      <c r="T22" s="32"/>
      <c r="U22" s="32">
        <v>9</v>
      </c>
      <c r="V22" s="32">
        <v>8</v>
      </c>
      <c r="W22" s="32">
        <v>9</v>
      </c>
      <c r="X22" s="32">
        <v>8</v>
      </c>
      <c r="Y22" s="32">
        <v>8.4</v>
      </c>
      <c r="Z22" s="32" t="s">
        <v>36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49</v>
      </c>
    </row>
    <row r="23" spans="1:73">
      <c r="A23" s="32">
        <v>11</v>
      </c>
      <c r="B23" s="39" t="s">
        <v>88</v>
      </c>
      <c r="C23" s="32" t="s">
        <v>89</v>
      </c>
      <c r="D23" s="32" t="s">
        <v>52</v>
      </c>
      <c r="E23" s="32" t="s">
        <v>41</v>
      </c>
      <c r="F23" s="32" t="s">
        <v>85</v>
      </c>
      <c r="G23" s="32" t="s">
        <v>61</v>
      </c>
      <c r="H23" s="32" t="s">
        <v>43</v>
      </c>
      <c r="I23" s="32" t="s">
        <v>45</v>
      </c>
      <c r="J23" s="32" t="s">
        <v>69</v>
      </c>
      <c r="K23" s="19" t="s">
        <v>90</v>
      </c>
      <c r="L23" s="40" t="str">
        <f>SIFECHA("22/07/2009",L8,"Y")</f>
        <v>0</v>
      </c>
      <c r="M23" s="40" t="str">
        <f>SIFECHA("22/07/2009",L8,"YM")</f>
        <v>0</v>
      </c>
      <c r="N23" s="40" t="str">
        <f>SIFECHA("22/07/2009",L8,"MD")</f>
        <v>0</v>
      </c>
      <c r="O23" s="32">
        <v>6</v>
      </c>
      <c r="P23" s="32">
        <v>6</v>
      </c>
      <c r="Q23" s="32">
        <v>6</v>
      </c>
      <c r="R23" s="32">
        <v>6</v>
      </c>
      <c r="S23" s="32">
        <v>6</v>
      </c>
      <c r="T23" s="32"/>
      <c r="U23" s="32">
        <v>6</v>
      </c>
      <c r="V23" s="32">
        <v>6</v>
      </c>
      <c r="W23" s="32">
        <v>6</v>
      </c>
      <c r="X23" s="32">
        <v>7</v>
      </c>
      <c r="Y23" s="32">
        <v>6.1</v>
      </c>
      <c r="Z23" s="32" t="s">
        <v>36</v>
      </c>
      <c r="AA23" s="32"/>
      <c r="AB23" s="41" t="s">
        <v>48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49</v>
      </c>
    </row>
    <row r="24" spans="1:73">
      <c r="A24" s="32">
        <v>12</v>
      </c>
      <c r="B24" s="39" t="s">
        <v>91</v>
      </c>
      <c r="C24" s="32" t="s">
        <v>92</v>
      </c>
      <c r="D24" s="32" t="s">
        <v>52</v>
      </c>
      <c r="E24" s="32" t="s">
        <v>41</v>
      </c>
      <c r="F24" s="32" t="s">
        <v>43</v>
      </c>
      <c r="G24" s="32" t="s">
        <v>61</v>
      </c>
      <c r="H24" s="32" t="s">
        <v>61</v>
      </c>
      <c r="I24" s="32" t="s">
        <v>45</v>
      </c>
      <c r="J24" s="32" t="s">
        <v>77</v>
      </c>
      <c r="K24" s="19" t="s">
        <v>93</v>
      </c>
      <c r="L24" s="40" t="str">
        <f>SIFECHA("15/10/2009",L8,"Y")</f>
        <v>0</v>
      </c>
      <c r="M24" s="40" t="str">
        <f>SIFECHA("15/10/2009",L8,"YM")</f>
        <v>0</v>
      </c>
      <c r="N24" s="40" t="str">
        <f>SIFECHA("15/10/2009",L8,"MD")</f>
        <v>0</v>
      </c>
      <c r="O24" s="32">
        <v>6</v>
      </c>
      <c r="P24" s="32">
        <v>6</v>
      </c>
      <c r="Q24" s="32">
        <v>6</v>
      </c>
      <c r="R24" s="32">
        <v>6</v>
      </c>
      <c r="S24" s="32">
        <v>6</v>
      </c>
      <c r="T24" s="32"/>
      <c r="U24" s="32">
        <v>6</v>
      </c>
      <c r="V24" s="32">
        <v>6</v>
      </c>
      <c r="W24" s="32">
        <v>6</v>
      </c>
      <c r="X24" s="32">
        <v>7</v>
      </c>
      <c r="Y24" s="32">
        <v>6.1</v>
      </c>
      <c r="Z24" s="32" t="s">
        <v>36</v>
      </c>
      <c r="AA24" s="32"/>
      <c r="AB24" s="41" t="s">
        <v>48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49</v>
      </c>
    </row>
    <row r="25" spans="1:73">
      <c r="A25" s="32">
        <v>13</v>
      </c>
      <c r="B25" s="39" t="s">
        <v>94</v>
      </c>
      <c r="C25" s="32" t="s">
        <v>95</v>
      </c>
      <c r="D25" s="32" t="s">
        <v>40</v>
      </c>
      <c r="E25" s="32" t="s">
        <v>41</v>
      </c>
      <c r="F25" s="32" t="s">
        <v>43</v>
      </c>
      <c r="G25" s="32" t="s">
        <v>43</v>
      </c>
      <c r="H25" s="32" t="s">
        <v>96</v>
      </c>
      <c r="I25" s="32" t="s">
        <v>45</v>
      </c>
      <c r="J25" s="32" t="s">
        <v>53</v>
      </c>
      <c r="K25" s="19" t="s">
        <v>97</v>
      </c>
      <c r="L25" s="40" t="str">
        <f>SIFECHA("14/02/2009",L8,"Y")</f>
        <v>0</v>
      </c>
      <c r="M25" s="40" t="str">
        <f>SIFECHA("14/02/2009",L8,"YM")</f>
        <v>0</v>
      </c>
      <c r="N25" s="40" t="str">
        <f>SIFECHA("14/02/2009",L8,"MD")</f>
        <v>0</v>
      </c>
      <c r="O25" s="32">
        <v>6</v>
      </c>
      <c r="P25" s="32">
        <v>6</v>
      </c>
      <c r="Q25" s="32">
        <v>6</v>
      </c>
      <c r="R25" s="32">
        <v>6</v>
      </c>
      <c r="S25" s="32">
        <v>6</v>
      </c>
      <c r="T25" s="32"/>
      <c r="U25" s="32">
        <v>6</v>
      </c>
      <c r="V25" s="32">
        <v>6</v>
      </c>
      <c r="W25" s="32">
        <v>6</v>
      </c>
      <c r="X25" s="32">
        <v>8</v>
      </c>
      <c r="Y25" s="32">
        <v>6.2</v>
      </c>
      <c r="Z25" s="32" t="s">
        <v>36</v>
      </c>
      <c r="AA25" s="32"/>
      <c r="AB25" s="41" t="s">
        <v>48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49</v>
      </c>
    </row>
    <row r="26" spans="1:73">
      <c r="A26" s="32">
        <v>14</v>
      </c>
      <c r="B26" s="39" t="s">
        <v>98</v>
      </c>
      <c r="C26" s="32" t="s">
        <v>99</v>
      </c>
      <c r="D26" s="32" t="s">
        <v>52</v>
      </c>
      <c r="E26" s="32" t="s">
        <v>41</v>
      </c>
      <c r="F26" s="32" t="s">
        <v>100</v>
      </c>
      <c r="G26" s="32" t="s">
        <v>96</v>
      </c>
      <c r="H26" s="32" t="s">
        <v>44</v>
      </c>
      <c r="I26" s="32" t="s">
        <v>45</v>
      </c>
      <c r="J26" s="32" t="s">
        <v>46</v>
      </c>
      <c r="K26" s="19" t="s">
        <v>101</v>
      </c>
      <c r="L26" s="40" t="str">
        <f>SIFECHA("21/09/2009",L8,"Y")</f>
        <v>0</v>
      </c>
      <c r="M26" s="40" t="str">
        <f>SIFECHA("21/09/2009",L8,"YM")</f>
        <v>0</v>
      </c>
      <c r="N26" s="40" t="str">
        <f>SIFECHA("21/09/2009",L8,"MD")</f>
        <v>0</v>
      </c>
      <c r="O26" s="32">
        <v>6</v>
      </c>
      <c r="P26" s="32">
        <v>6</v>
      </c>
      <c r="Q26" s="32">
        <v>6</v>
      </c>
      <c r="R26" s="32">
        <v>6</v>
      </c>
      <c r="S26" s="32">
        <v>6</v>
      </c>
      <c r="T26" s="32"/>
      <c r="U26" s="32">
        <v>6</v>
      </c>
      <c r="V26" s="32">
        <v>6</v>
      </c>
      <c r="W26" s="32">
        <v>6</v>
      </c>
      <c r="X26" s="32">
        <v>6</v>
      </c>
      <c r="Y26" s="32">
        <v>6</v>
      </c>
      <c r="Z26" s="32" t="s">
        <v>36</v>
      </c>
      <c r="AA26" s="32"/>
      <c r="AB26" s="41" t="s">
        <v>48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49</v>
      </c>
    </row>
    <row r="27" spans="1:73">
      <c r="A27" s="32">
        <v>15</v>
      </c>
      <c r="B27" s="39" t="s">
        <v>102</v>
      </c>
      <c r="C27" s="32" t="s">
        <v>103</v>
      </c>
      <c r="D27" s="32" t="s">
        <v>52</v>
      </c>
      <c r="E27" s="32" t="s">
        <v>104</v>
      </c>
      <c r="F27" s="32" t="s">
        <v>61</v>
      </c>
      <c r="G27" s="32" t="s">
        <v>61</v>
      </c>
      <c r="H27" s="32" t="s">
        <v>61</v>
      </c>
      <c r="I27" s="32" t="s">
        <v>45</v>
      </c>
      <c r="J27" s="32" t="s">
        <v>105</v>
      </c>
      <c r="K27" s="19" t="s">
        <v>106</v>
      </c>
      <c r="L27" s="40" t="str">
        <f>SIFECHA("03/10/2008",L8,"Y")</f>
        <v>0</v>
      </c>
      <c r="M27" s="40" t="str">
        <f>SIFECHA("03/10/2008",L8,"YM")</f>
        <v>0</v>
      </c>
      <c r="N27" s="40" t="str">
        <f>SIFECHA("03/10/2008",L8,"MD")</f>
        <v>0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71</v>
      </c>
    </row>
    <row r="28" spans="1:73">
      <c r="A28" s="32">
        <v>16</v>
      </c>
      <c r="B28" s="39" t="s">
        <v>107</v>
      </c>
      <c r="C28" s="32" t="s">
        <v>108</v>
      </c>
      <c r="D28" s="32" t="s">
        <v>40</v>
      </c>
      <c r="E28" s="32" t="s">
        <v>41</v>
      </c>
      <c r="F28" s="32" t="s">
        <v>109</v>
      </c>
      <c r="G28" s="32" t="s">
        <v>44</v>
      </c>
      <c r="H28" s="32" t="s">
        <v>42</v>
      </c>
      <c r="I28" s="32" t="s">
        <v>45</v>
      </c>
      <c r="J28" s="32" t="s">
        <v>77</v>
      </c>
      <c r="K28" s="19" t="s">
        <v>110</v>
      </c>
      <c r="L28" s="40" t="str">
        <f>SIFECHA("27/04/2009",L8,"Y")</f>
        <v>0</v>
      </c>
      <c r="M28" s="40" t="str">
        <f>SIFECHA("27/04/2009",L8,"YM")</f>
        <v>0</v>
      </c>
      <c r="N28" s="40" t="str">
        <f>SIFECHA("27/04/2009",L8,"MD")</f>
        <v>0</v>
      </c>
      <c r="O28" s="32">
        <v>9</v>
      </c>
      <c r="P28" s="32">
        <v>8</v>
      </c>
      <c r="Q28" s="32">
        <v>7</v>
      </c>
      <c r="R28" s="32">
        <v>7</v>
      </c>
      <c r="S28" s="32">
        <v>8</v>
      </c>
      <c r="T28" s="32"/>
      <c r="U28" s="32">
        <v>7</v>
      </c>
      <c r="V28" s="32">
        <v>7</v>
      </c>
      <c r="W28" s="32">
        <v>7</v>
      </c>
      <c r="X28" s="32">
        <v>7</v>
      </c>
      <c r="Y28" s="32">
        <v>7.4</v>
      </c>
      <c r="Z28" s="32" t="s">
        <v>36</v>
      </c>
      <c r="AA28" s="32"/>
      <c r="AB28" s="41" t="s">
        <v>48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49</v>
      </c>
    </row>
    <row r="29" spans="1:73">
      <c r="A29" s="32">
        <v>17</v>
      </c>
      <c r="B29" s="39" t="s">
        <v>111</v>
      </c>
      <c r="C29" s="32" t="s">
        <v>112</v>
      </c>
      <c r="D29" s="32" t="s">
        <v>52</v>
      </c>
      <c r="E29" s="32" t="s">
        <v>41</v>
      </c>
      <c r="F29" s="32" t="s">
        <v>43</v>
      </c>
      <c r="G29" s="32" t="s">
        <v>85</v>
      </c>
      <c r="H29" s="32" t="s">
        <v>43</v>
      </c>
      <c r="I29" s="32" t="s">
        <v>45</v>
      </c>
      <c r="J29" s="32" t="s">
        <v>77</v>
      </c>
      <c r="K29" s="19" t="s">
        <v>113</v>
      </c>
      <c r="L29" s="40" t="str">
        <f>SIFECHA("27/03/2009",L8,"Y")</f>
        <v>0</v>
      </c>
      <c r="M29" s="40" t="str">
        <f>SIFECHA("27/03/2009",L8,"YM")</f>
        <v>0</v>
      </c>
      <c r="N29" s="40" t="str">
        <f>SIFECHA("27/03/2009",L8,"MD")</f>
        <v>0</v>
      </c>
      <c r="O29" s="32">
        <v>8</v>
      </c>
      <c r="P29" s="32">
        <v>9</v>
      </c>
      <c r="Q29" s="32">
        <v>8</v>
      </c>
      <c r="R29" s="32">
        <v>8</v>
      </c>
      <c r="S29" s="32">
        <v>8</v>
      </c>
      <c r="T29" s="32"/>
      <c r="U29" s="32">
        <v>8</v>
      </c>
      <c r="V29" s="32">
        <v>7</v>
      </c>
      <c r="W29" s="32">
        <v>8</v>
      </c>
      <c r="X29" s="32">
        <v>8</v>
      </c>
      <c r="Y29" s="32">
        <v>8</v>
      </c>
      <c r="Z29" s="32" t="s">
        <v>36</v>
      </c>
      <c r="AA29" s="32"/>
      <c r="AB29" s="41" t="s">
        <v>48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49</v>
      </c>
    </row>
    <row r="30" spans="1:73">
      <c r="A30" s="32">
        <v>18</v>
      </c>
      <c r="B30" s="39" t="s">
        <v>114</v>
      </c>
      <c r="C30" s="32" t="s">
        <v>115</v>
      </c>
      <c r="D30" s="32" t="s">
        <v>40</v>
      </c>
      <c r="E30" s="32" t="s">
        <v>41</v>
      </c>
      <c r="F30" s="32" t="s">
        <v>43</v>
      </c>
      <c r="G30" s="32" t="s">
        <v>43</v>
      </c>
      <c r="H30" s="32" t="s">
        <v>61</v>
      </c>
      <c r="I30" s="32" t="s">
        <v>45</v>
      </c>
      <c r="J30" s="32" t="s">
        <v>116</v>
      </c>
      <c r="K30" s="19" t="s">
        <v>117</v>
      </c>
      <c r="L30" s="40" t="str">
        <f>SIFECHA("28/05/2009",L8,"Y")</f>
        <v>0</v>
      </c>
      <c r="M30" s="40" t="str">
        <f>SIFECHA("28/05/2009",L8,"YM")</f>
        <v>0</v>
      </c>
      <c r="N30" s="40" t="str">
        <f>SIFECHA("28/05/2009",L8,"MD")</f>
        <v>0</v>
      </c>
      <c r="O30" s="32">
        <v>6</v>
      </c>
      <c r="P30" s="32">
        <v>6</v>
      </c>
      <c r="Q30" s="32">
        <v>6</v>
      </c>
      <c r="R30" s="32">
        <v>6</v>
      </c>
      <c r="S30" s="32">
        <v>6</v>
      </c>
      <c r="T30" s="32"/>
      <c r="U30" s="32">
        <v>6</v>
      </c>
      <c r="V30" s="32">
        <v>6</v>
      </c>
      <c r="W30" s="32">
        <v>6</v>
      </c>
      <c r="X30" s="32">
        <v>7</v>
      </c>
      <c r="Y30" s="32">
        <v>6.1</v>
      </c>
      <c r="Z30" s="32" t="s">
        <v>36</v>
      </c>
      <c r="AA30" s="32"/>
      <c r="AB30" s="41" t="s">
        <v>48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32"/>
      <c r="BN30" s="40"/>
      <c r="BO30" s="40"/>
      <c r="BP30" s="40"/>
      <c r="BQ30" s="40"/>
      <c r="BR30" s="32"/>
      <c r="BS30" s="32"/>
      <c r="BT30" s="32" t="s">
        <v>37</v>
      </c>
      <c r="BU30" s="41" t="s">
        <v>49</v>
      </c>
    </row>
    <row r="31" spans="1:73">
      <c r="A31" s="32">
        <v>19</v>
      </c>
      <c r="B31" s="39" t="s">
        <v>118</v>
      </c>
      <c r="C31" s="32" t="s">
        <v>119</v>
      </c>
      <c r="D31" s="32" t="s">
        <v>40</v>
      </c>
      <c r="E31" s="32" t="s">
        <v>41</v>
      </c>
      <c r="F31" s="32" t="s">
        <v>43</v>
      </c>
      <c r="G31" s="32" t="s">
        <v>61</v>
      </c>
      <c r="H31" s="32" t="s">
        <v>42</v>
      </c>
      <c r="I31" s="32" t="s">
        <v>45</v>
      </c>
      <c r="J31" s="32" t="s">
        <v>46</v>
      </c>
      <c r="K31" s="19" t="s">
        <v>120</v>
      </c>
      <c r="L31" s="40" t="str">
        <f>SIFECHA("18/05/2009",L8,"Y")</f>
        <v>0</v>
      </c>
      <c r="M31" s="40" t="str">
        <f>SIFECHA("18/05/2009",L8,"YM")</f>
        <v>0</v>
      </c>
      <c r="N31" s="40" t="str">
        <f>SIFECHA("18/05/2009",L8,"MD")</f>
        <v>0</v>
      </c>
      <c r="O31" s="32">
        <v>9</v>
      </c>
      <c r="P31" s="32">
        <v>8</v>
      </c>
      <c r="Q31" s="32">
        <v>8</v>
      </c>
      <c r="R31" s="32">
        <v>7</v>
      </c>
      <c r="S31" s="32">
        <v>8</v>
      </c>
      <c r="T31" s="32"/>
      <c r="U31" s="32">
        <v>8</v>
      </c>
      <c r="V31" s="32">
        <v>8</v>
      </c>
      <c r="W31" s="32">
        <v>8</v>
      </c>
      <c r="X31" s="32">
        <v>8</v>
      </c>
      <c r="Y31" s="32">
        <v>8</v>
      </c>
      <c r="Z31" s="32" t="s">
        <v>36</v>
      </c>
      <c r="AA31" s="32"/>
      <c r="AB31" s="41" t="s">
        <v>48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32"/>
      <c r="BN31" s="40"/>
      <c r="BO31" s="40"/>
      <c r="BP31" s="40"/>
      <c r="BQ31" s="40"/>
      <c r="BR31" s="32"/>
      <c r="BS31" s="32"/>
      <c r="BT31" s="32" t="s">
        <v>37</v>
      </c>
      <c r="BU31" s="41" t="s">
        <v>49</v>
      </c>
    </row>
    <row r="32" spans="1:73">
      <c r="A32" s="20" t="s">
        <v>121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2"/>
      <c r="O32" s="32" t="str">
        <f>SI.ERROR(PROMEDIO(O13:O31),"")</f>
        <v>0</v>
      </c>
      <c r="P32" s="32" t="str">
        <f>SI.ERROR(PROMEDIO(P13:P31),"")</f>
        <v>0</v>
      </c>
      <c r="Q32" s="32" t="str">
        <f>SI.ERROR(PROMEDIO(Q13:Q31),"")</f>
        <v>0</v>
      </c>
      <c r="R32" s="32" t="str">
        <f>SI.ERROR(PROMEDIO(R13:R31),"")</f>
        <v>0</v>
      </c>
      <c r="S32" s="32" t="str">
        <f>SI.ERROR(PROMEDIO(S13:S31),"")</f>
        <v>0</v>
      </c>
      <c r="T32" s="32" t="str">
        <f>SI.ERROR(PROMEDIO(T13:T31),"")</f>
        <v>0</v>
      </c>
      <c r="U32" s="32" t="str">
        <f>SI.ERROR(PROMEDIO(U13:U31),"")</f>
        <v>0</v>
      </c>
      <c r="V32" s="32" t="str">
        <f>SI.ERROR(PROMEDIO(V13:V31),"")</f>
        <v>0</v>
      </c>
      <c r="W32" s="32" t="str">
        <f>SI.ERROR(PROMEDIO(W13:W31),"")</f>
        <v>0</v>
      </c>
      <c r="X32" s="32" t="str">
        <f>SI.ERROR(PROMEDIO(X13:X31),"")</f>
        <v>0</v>
      </c>
      <c r="Y32" s="32" t="str">
        <f>SI.ERROR(PROMEDIO(Y13:Y31),"")</f>
        <v>0</v>
      </c>
      <c r="Z32" s="32" t="str">
        <f>CONTAR.SI(Z13:Z31,"SI")</f>
        <v>0</v>
      </c>
      <c r="AA32" s="32" t="str">
        <f>CONTAR.SI(AA13:AA31,"NO")</f>
        <v>0</v>
      </c>
      <c r="AD32" s="32" t="str">
        <f>SI.ERROR(PROMEDIO(AD13:AD31),"")</f>
        <v>0</v>
      </c>
      <c r="AE32" s="32" t="str">
        <f>SI.ERROR(PROMEDIO(AE13:AE31),"")</f>
        <v>0</v>
      </c>
      <c r="AF32" s="32" t="str">
        <f>SI.ERROR(PROMEDIO(AF13:AF31),"")</f>
        <v>0</v>
      </c>
      <c r="AG32" s="32" t="str">
        <f>SI.ERROR(PROMEDIO(AG13:AG31),"")</f>
        <v>0</v>
      </c>
      <c r="AH32" s="32" t="str">
        <f>SI.ERROR(PROMEDIO(AH13:AH31),"")</f>
        <v>0</v>
      </c>
      <c r="AI32" s="32" t="str">
        <f>SI.ERROR(PROMEDIO(AI13:AI31),"")</f>
        <v>0</v>
      </c>
      <c r="AJ32" s="32" t="str">
        <f>SI.ERROR(PROMEDIO(AJ13:AJ31),"")</f>
        <v>0</v>
      </c>
      <c r="AK32" s="32" t="str">
        <f>SI.ERROR(PROMEDIO(AK13:AK31),"")</f>
        <v>0</v>
      </c>
      <c r="AL32" s="32" t="str">
        <f>SI.ERROR(PROMEDIO(AL13:AL31),"")</f>
        <v>0</v>
      </c>
      <c r="AM32" s="32" t="str">
        <f>SI.ERROR(PROMEDIO(AM13:AM31),"")</f>
        <v>0</v>
      </c>
      <c r="AN32" s="32" t="str">
        <f>SI.ERROR(PROMEDIO(AN13:AN31),"")</f>
        <v>0</v>
      </c>
      <c r="AO32" s="32" t="str">
        <f>CONTAR.SI(AO13:AO31,"SI")</f>
        <v>0</v>
      </c>
      <c r="AP32" s="32" t="str">
        <f>CONTAR.SI(AP13:AP31,"NO")</f>
        <v>0</v>
      </c>
      <c r="AS32" s="32" t="str">
        <f>SI.ERROR(PROMEDIO(AS13:AS31),"")</f>
        <v>0</v>
      </c>
      <c r="AT32" s="32" t="str">
        <f>SI.ERROR(PROMEDIO(AT13:AT31),"")</f>
        <v>0</v>
      </c>
      <c r="AU32" s="32" t="str">
        <f>SI.ERROR(PROMEDIO(AU13:AU31),"")</f>
        <v>0</v>
      </c>
      <c r="AV32" s="32" t="str">
        <f>SI.ERROR(PROMEDIO(AV13:AV31),"")</f>
        <v>0</v>
      </c>
      <c r="AW32" s="32" t="str">
        <f>SI.ERROR(PROMEDIO(AW13:AW31),"")</f>
        <v>0</v>
      </c>
      <c r="AX32" s="32" t="str">
        <f>SI.ERROR(PROMEDIO(AX13:AX31),"")</f>
        <v>0</v>
      </c>
      <c r="AY32" s="32" t="str">
        <f>SI.ERROR(PROMEDIO(AY13:AY31),"")</f>
        <v>0</v>
      </c>
      <c r="AZ32" s="32" t="str">
        <f>SI.ERROR(PROMEDIO(AZ13:AZ31),"")</f>
        <v>0</v>
      </c>
      <c r="BA32" s="32" t="str">
        <f>SI.ERROR(PROMEDIO(BA13:BA31),"")</f>
        <v>0</v>
      </c>
      <c r="BB32" s="32" t="str">
        <f>SI.ERROR(PROMEDIO(BB13:BB31),"")</f>
        <v>0</v>
      </c>
      <c r="BC32" s="32" t="str">
        <f>SI.ERROR(PROMEDIO(BC13:BC31),"")</f>
        <v>0</v>
      </c>
      <c r="BD32" s="32" t="str">
        <f>CONTAR.SI(BD13:BD31,"SI")</f>
        <v>0</v>
      </c>
      <c r="BE32" s="32" t="str">
        <f>CONTAR.SI(BE13:BE31,"NO")</f>
        <v>0</v>
      </c>
      <c r="BH32" s="32" t="str">
        <f>SI.ERROR(PROMEDIO(BH13:BH31),"")</f>
        <v>0</v>
      </c>
      <c r="BI32" s="32" t="str">
        <f>SI.ERROR(PROMEDIO(BI13:BI31),"")</f>
        <v>0</v>
      </c>
      <c r="BJ32" s="32" t="str">
        <f>SI.ERROR(PROMEDIO(BJ13:BJ31),"")</f>
        <v>0</v>
      </c>
      <c r="BK32" s="32" t="str">
        <f>SI.ERROR(PROMEDIO(BK13:BK31),"")</f>
        <v>0</v>
      </c>
      <c r="BL32" s="32" t="str">
        <f>SI.ERROR(PROMEDIO(BL13:BL31),"")</f>
        <v>0</v>
      </c>
      <c r="BM32" s="32" t="str">
        <f>SI.ERROR(PROMEDIO(BM13:BM31),"")</f>
        <v>0</v>
      </c>
      <c r="BN32" s="32" t="str">
        <f>SI.ERROR(PROMEDIO(BN13:BN31),"")</f>
        <v>0</v>
      </c>
      <c r="BO32" s="32" t="str">
        <f>SI.ERROR(PROMEDIO(BO13:BO31),"")</f>
        <v>0</v>
      </c>
      <c r="BP32" s="32" t="str">
        <f>SI.ERROR(PROMEDIO(BP13:BP31),"")</f>
        <v>0</v>
      </c>
      <c r="BQ32" s="32" t="str">
        <f>SI.ERROR(PROMEDIO(BQ13:BQ31),"")</f>
        <v>0</v>
      </c>
      <c r="BR32" s="32" t="str">
        <f>SI.ERROR(PROMEDIO(BR13:BR31),"")</f>
        <v>0</v>
      </c>
      <c r="BS32" s="32" t="str">
        <f>CONTAR.SI(BS13:BS31,"SI")</f>
        <v>0</v>
      </c>
      <c r="BT32" s="32" t="str">
        <f>CONTAR.SI(BT13:BT31,"NO")</f>
        <v>0</v>
      </c>
    </row>
    <row r="34" spans="1:73">
      <c r="E34" s="6" t="s">
        <v>122</v>
      </c>
      <c r="F34" s="9"/>
      <c r="G34" s="9"/>
      <c r="H34" s="9"/>
      <c r="I34" s="9"/>
      <c r="J34" s="11"/>
      <c r="K34" s="42" t="s">
        <v>123</v>
      </c>
      <c r="L34" s="21"/>
      <c r="M34" s="21"/>
      <c r="N34" s="22"/>
      <c r="O34" s="43" t="str">
        <f>CONTAR.SI(O13:O31,"&gt;5.9")</f>
        <v>0</v>
      </c>
      <c r="P34" s="43" t="str">
        <f>CONTAR.SI(P13:P31,"&gt;5.9")</f>
        <v>0</v>
      </c>
      <c r="Q34" s="43" t="str">
        <f>CONTAR.SI(Q13:Q31,"&gt;5.9")</f>
        <v>0</v>
      </c>
      <c r="R34" s="43" t="str">
        <f>CONTAR.SI(R13:R31,"&gt;5.9")</f>
        <v>0</v>
      </c>
      <c r="S34" s="43" t="str">
        <f>CONTAR.SI(S13:S31,"&gt;5.9")</f>
        <v>0</v>
      </c>
      <c r="T34" s="43" t="str">
        <f>CONTAR.SI(T13:T31,"&gt;5.9")</f>
        <v>0</v>
      </c>
      <c r="U34" s="43" t="str">
        <f>CONTAR.SI(U13:U31,"&gt;5.9")</f>
        <v>0</v>
      </c>
      <c r="V34" s="43" t="str">
        <f>CONTAR.SI(V13:V31,"&gt;5.9")</f>
        <v>0</v>
      </c>
      <c r="W34" s="43" t="str">
        <f>CONTAR.SI(W13:W31,"&gt;5.9")</f>
        <v>0</v>
      </c>
      <c r="X34" s="43" t="str">
        <f>CONTAR.SI(X13:X31,"&gt;5.9")</f>
        <v>0</v>
      </c>
      <c r="Y34" s="43" t="str">
        <f>CONTAR.SI(Y13:Y31,"&gt;5.9")</f>
        <v>0</v>
      </c>
      <c r="AD34" s="43" t="str">
        <f>CONTAR.SI(AD13:AD31,"&gt;5.9")</f>
        <v>0</v>
      </c>
      <c r="AE34" s="43" t="str">
        <f>CONTAR.SI(AE13:AE31,"&gt;5.9")</f>
        <v>0</v>
      </c>
      <c r="AF34" s="43" t="str">
        <f>CONTAR.SI(AF13:AF31,"&gt;5.9")</f>
        <v>0</v>
      </c>
      <c r="AG34" s="43" t="str">
        <f>CONTAR.SI(AG13:AG31,"&gt;5.9")</f>
        <v>0</v>
      </c>
      <c r="AH34" s="43" t="str">
        <f>CONTAR.SI(AH13:AH31,"&gt;5.9")</f>
        <v>0</v>
      </c>
      <c r="AI34" s="43" t="str">
        <f>CONTAR.SI(AI13:AI31,"&gt;5.9")</f>
        <v>0</v>
      </c>
      <c r="AJ34" s="43" t="str">
        <f>CONTAR.SI(AJ13:AJ31,"&gt;5.9")</f>
        <v>0</v>
      </c>
      <c r="AK34" s="43" t="str">
        <f>CONTAR.SI(AK13:AK31,"&gt;5.9")</f>
        <v>0</v>
      </c>
      <c r="AL34" s="43" t="str">
        <f>CONTAR.SI(AL13:AL31,"&gt;5.9")</f>
        <v>0</v>
      </c>
      <c r="AM34" s="43" t="str">
        <f>CONTAR.SI(AM13:AM31,"&gt;5.9")</f>
        <v>0</v>
      </c>
      <c r="AN34" s="43" t="str">
        <f>CONTAR.SI(AN13:AN31,"&gt;5.9")</f>
        <v>0</v>
      </c>
      <c r="AS34" s="43" t="str">
        <f>CONTAR.SI(AS13:AS31,"&gt;5.9")</f>
        <v>0</v>
      </c>
      <c r="AT34" s="43" t="str">
        <f>CONTAR.SI(AT13:AT31,"&gt;5.9")</f>
        <v>0</v>
      </c>
      <c r="AU34" s="43" t="str">
        <f>CONTAR.SI(AU13:AU31,"&gt;5.9")</f>
        <v>0</v>
      </c>
      <c r="AV34" s="43" t="str">
        <f>CONTAR.SI(AV13:AV31,"&gt;5.9")</f>
        <v>0</v>
      </c>
      <c r="AW34" s="43" t="str">
        <f>CONTAR.SI(AW13:AW31,"&gt;5.9")</f>
        <v>0</v>
      </c>
      <c r="AX34" s="43" t="str">
        <f>CONTAR.SI(AX13:AX31,"&gt;5.9")</f>
        <v>0</v>
      </c>
      <c r="AY34" s="43" t="str">
        <f>CONTAR.SI(AY13:AY31,"&gt;5.9")</f>
        <v>0</v>
      </c>
      <c r="AZ34" s="43" t="str">
        <f>CONTAR.SI(AZ13:AZ31,"&gt;5.9")</f>
        <v>0</v>
      </c>
      <c r="BA34" s="43" t="str">
        <f>CONTAR.SI(BA13:BA31,"&gt;5.9")</f>
        <v>0</v>
      </c>
      <c r="BB34" s="43" t="str">
        <f>CONTAR.SI(BB13:BB31,"&gt;5.9")</f>
        <v>0</v>
      </c>
      <c r="BC34" s="43" t="str">
        <f>CONTAR.SI(BC13:BC31,"&gt;5.9")</f>
        <v>0</v>
      </c>
      <c r="BH34" s="43" t="str">
        <f>CONTAR.SI(BH13:BH31,"&gt;5.9")</f>
        <v>0</v>
      </c>
      <c r="BI34" s="43" t="str">
        <f>CONTAR.SI(BI13:BI31,"&gt;5.9")</f>
        <v>0</v>
      </c>
      <c r="BJ34" s="43" t="str">
        <f>CONTAR.SI(BJ13:BJ31,"&gt;5.9")</f>
        <v>0</v>
      </c>
      <c r="BK34" s="43" t="str">
        <f>CONTAR.SI(BK13:BK31,"&gt;5.9")</f>
        <v>0</v>
      </c>
      <c r="BL34" s="43" t="str">
        <f>CONTAR.SI(BL13:BL31,"&gt;5.9")</f>
        <v>0</v>
      </c>
      <c r="BM34" s="43" t="str">
        <f>CONTAR.SI(BM13:BM31,"&gt;5.9")</f>
        <v>0</v>
      </c>
      <c r="BN34" s="43" t="str">
        <f>CONTAR.SI(BN13:BN31,"&gt;5.9")</f>
        <v>0</v>
      </c>
      <c r="BO34" s="43" t="str">
        <f>CONTAR.SI(BO13:BO31,"&gt;5.9")</f>
        <v>0</v>
      </c>
      <c r="BP34" s="43" t="str">
        <f>CONTAR.SI(BP13:BP31,"&gt;5.9")</f>
        <v>0</v>
      </c>
      <c r="BQ34" s="43" t="str">
        <f>CONTAR.SI(BQ13:BQ31,"&gt;5.9")</f>
        <v>0</v>
      </c>
      <c r="BR34" s="43" t="str">
        <f>CONTAR.SI(BR13:BR31,"&gt;5.9")</f>
        <v>0</v>
      </c>
    </row>
    <row r="35" spans="1:73">
      <c r="E35" s="7"/>
      <c r="F35" s="5"/>
      <c r="G35" s="5"/>
      <c r="H35" s="5"/>
      <c r="I35" s="5"/>
      <c r="J35" s="12"/>
      <c r="K35" s="42" t="s">
        <v>124</v>
      </c>
      <c r="L35" s="21"/>
      <c r="M35" s="21"/>
      <c r="N35" s="22"/>
      <c r="O35" s="43" t="str">
        <f>CONTAR.SI(O13:O31,"&lt;6")</f>
        <v>0</v>
      </c>
      <c r="P35" s="43" t="str">
        <f>CONTAR.SI(P13:P31,"&lt;6")</f>
        <v>0</v>
      </c>
      <c r="Q35" s="43" t="str">
        <f>CONTAR.SI(Q13:Q31,"&lt;6")</f>
        <v>0</v>
      </c>
      <c r="R35" s="43" t="str">
        <f>CONTAR.SI(R13:R31,"&lt;6")</f>
        <v>0</v>
      </c>
      <c r="S35" s="43" t="str">
        <f>CONTAR.SI(S13:S31,"&lt;6")</f>
        <v>0</v>
      </c>
      <c r="T35" s="43" t="str">
        <f>CONTAR.SI(T13:T31,"&lt;6")</f>
        <v>0</v>
      </c>
      <c r="U35" s="43" t="str">
        <f>CONTAR.SI(U13:U31,"&lt;6")</f>
        <v>0</v>
      </c>
      <c r="V35" s="43" t="str">
        <f>CONTAR.SI(V13:V31,"&lt;6")</f>
        <v>0</v>
      </c>
      <c r="W35" s="43" t="str">
        <f>CONTAR.SI(W13:W31,"&lt;6")</f>
        <v>0</v>
      </c>
      <c r="X35" s="43" t="str">
        <f>CONTAR.SI(X13:X31,"&lt;6")</f>
        <v>0</v>
      </c>
      <c r="Y35" s="43" t="str">
        <f>CONTAR.SI(Y13:Y31,"&lt;6")</f>
        <v>0</v>
      </c>
      <c r="AD35" s="43" t="str">
        <f>CONTAR.SI(AD13:AD31,"&lt;6")</f>
        <v>0</v>
      </c>
      <c r="AE35" s="43" t="str">
        <f>CONTAR.SI(AE13:AE31,"&lt;6")</f>
        <v>0</v>
      </c>
      <c r="AF35" s="43" t="str">
        <f>CONTAR.SI(AF13:AF31,"&lt;6")</f>
        <v>0</v>
      </c>
      <c r="AG35" s="43" t="str">
        <f>CONTAR.SI(AG13:AG31,"&lt;6")</f>
        <v>0</v>
      </c>
      <c r="AH35" s="43" t="str">
        <f>CONTAR.SI(AH13:AH31,"&lt;6")</f>
        <v>0</v>
      </c>
      <c r="AI35" s="43" t="str">
        <f>CONTAR.SI(AI13:AI31,"&lt;6")</f>
        <v>0</v>
      </c>
      <c r="AJ35" s="43" t="str">
        <f>CONTAR.SI(AJ13:AJ31,"&lt;6")</f>
        <v>0</v>
      </c>
      <c r="AK35" s="43" t="str">
        <f>CONTAR.SI(AK13:AK31,"&lt;6")</f>
        <v>0</v>
      </c>
      <c r="AL35" s="43" t="str">
        <f>CONTAR.SI(AL13:AL31,"&lt;6")</f>
        <v>0</v>
      </c>
      <c r="AM35" s="43" t="str">
        <f>CONTAR.SI(AM13:AM31,"&lt;6")</f>
        <v>0</v>
      </c>
      <c r="AN35" s="43" t="str">
        <f>CONTAR.SI(AN13:AN31,"&lt;6")</f>
        <v>0</v>
      </c>
      <c r="AS35" s="43" t="str">
        <f>CONTAR.SI(AS13:AS31,"&lt;6")</f>
        <v>0</v>
      </c>
      <c r="AT35" s="43" t="str">
        <f>CONTAR.SI(AT13:AT31,"&lt;6")</f>
        <v>0</v>
      </c>
      <c r="AU35" s="43" t="str">
        <f>CONTAR.SI(AU13:AU31,"&lt;6")</f>
        <v>0</v>
      </c>
      <c r="AV35" s="43" t="str">
        <f>CONTAR.SI(AV13:AV31,"&lt;6")</f>
        <v>0</v>
      </c>
      <c r="AW35" s="43" t="str">
        <f>CONTAR.SI(AW13:AW31,"&lt;6")</f>
        <v>0</v>
      </c>
      <c r="AX35" s="43" t="str">
        <f>CONTAR.SI(AX13:AX31,"&lt;6")</f>
        <v>0</v>
      </c>
      <c r="AY35" s="43" t="str">
        <f>CONTAR.SI(AY13:AY31,"&lt;6")</f>
        <v>0</v>
      </c>
      <c r="AZ35" s="43" t="str">
        <f>CONTAR.SI(AZ13:AZ31,"&lt;6")</f>
        <v>0</v>
      </c>
      <c r="BA35" s="43" t="str">
        <f>CONTAR.SI(BA13:BA31,"&lt;6")</f>
        <v>0</v>
      </c>
      <c r="BB35" s="43" t="str">
        <f>CONTAR.SI(BB13:BB31,"&lt;6")</f>
        <v>0</v>
      </c>
      <c r="BC35" s="43" t="str">
        <f>CONTAR.SI(BC13:BC31,"&lt;6")</f>
        <v>0</v>
      </c>
      <c r="BH35" s="43" t="str">
        <f>CONTAR.SI(BH13:BH31,"&lt;6")</f>
        <v>0</v>
      </c>
      <c r="BI35" s="43" t="str">
        <f>CONTAR.SI(BI13:BI31,"&lt;6")</f>
        <v>0</v>
      </c>
      <c r="BJ35" s="43" t="str">
        <f>CONTAR.SI(BJ13:BJ31,"&lt;6")</f>
        <v>0</v>
      </c>
      <c r="BK35" s="43" t="str">
        <f>CONTAR.SI(BK13:BK31,"&lt;6")</f>
        <v>0</v>
      </c>
      <c r="BL35" s="43" t="str">
        <f>CONTAR.SI(BL13:BL31,"&lt;6")</f>
        <v>0</v>
      </c>
      <c r="BM35" s="43" t="str">
        <f>CONTAR.SI(BM13:BM31,"&lt;6")</f>
        <v>0</v>
      </c>
      <c r="BN35" s="43" t="str">
        <f>CONTAR.SI(BN13:BN31,"&lt;6")</f>
        <v>0</v>
      </c>
      <c r="BO35" s="43" t="str">
        <f>CONTAR.SI(BO13:BO31,"&lt;6")</f>
        <v>0</v>
      </c>
      <c r="BP35" s="43" t="str">
        <f>CONTAR.SI(BP13:BP31,"&lt;6")</f>
        <v>0</v>
      </c>
      <c r="BQ35" s="43" t="str">
        <f>CONTAR.SI(BQ13:BQ31,"&lt;6")</f>
        <v>0</v>
      </c>
      <c r="BR35" s="43" t="str">
        <f>CONTAR.SI(BR13:BR31,"&lt;6")</f>
        <v>0</v>
      </c>
    </row>
    <row r="36" spans="1:73">
      <c r="E36" s="7"/>
      <c r="F36" s="5"/>
      <c r="G36" s="5"/>
      <c r="H36" s="5"/>
      <c r="I36" s="5"/>
      <c r="J36" s="12"/>
      <c r="K36" s="42" t="s">
        <v>125</v>
      </c>
      <c r="L36" s="21"/>
      <c r="M36" s="21"/>
      <c r="N36" s="22"/>
      <c r="O36" s="43" t="str">
        <f>CONTAR(O13:O31)</f>
        <v>0</v>
      </c>
      <c r="P36" s="43" t="str">
        <f>CONTAR(P13:P31)</f>
        <v>0</v>
      </c>
      <c r="Q36" s="43" t="str">
        <f>CONTAR(Q13:Q31)</f>
        <v>0</v>
      </c>
      <c r="R36" s="43" t="str">
        <f>CONTAR(R13:R31)</f>
        <v>0</v>
      </c>
      <c r="S36" s="43" t="str">
        <f>CONTAR(S13:S31)</f>
        <v>0</v>
      </c>
      <c r="T36" s="43" t="str">
        <f>CONTAR(T13:T31)</f>
        <v>0</v>
      </c>
      <c r="U36" s="43" t="str">
        <f>CONTAR(U13:U31)</f>
        <v>0</v>
      </c>
      <c r="V36" s="43" t="str">
        <f>CONTAR(V13:V31)</f>
        <v>0</v>
      </c>
      <c r="W36" s="43" t="str">
        <f>CONTAR(W13:W31)</f>
        <v>0</v>
      </c>
      <c r="X36" s="43" t="str">
        <f>CONTAR(X13:X31)</f>
        <v>0</v>
      </c>
      <c r="Y36" s="43" t="str">
        <f>CONTAR(Y13:Y31)</f>
        <v>0</v>
      </c>
      <c r="AD36" s="43" t="str">
        <f>CONTAR(AD13:AD31)</f>
        <v>0</v>
      </c>
      <c r="AE36" s="43" t="str">
        <f>CONTAR(AE13:AE31)</f>
        <v>0</v>
      </c>
      <c r="AF36" s="43" t="str">
        <f>CONTAR(AF13:AF31)</f>
        <v>0</v>
      </c>
      <c r="AG36" s="43" t="str">
        <f>CONTAR(AG13:AG31)</f>
        <v>0</v>
      </c>
      <c r="AH36" s="43" t="str">
        <f>CONTAR(AH13:AH31)</f>
        <v>0</v>
      </c>
      <c r="AI36" s="43" t="str">
        <f>CONTAR(AI13:AI31)</f>
        <v>0</v>
      </c>
      <c r="AJ36" s="43" t="str">
        <f>CONTAR(AJ13:AJ31)</f>
        <v>0</v>
      </c>
      <c r="AK36" s="43" t="str">
        <f>CONTAR(AK13:AK31)</f>
        <v>0</v>
      </c>
      <c r="AL36" s="43" t="str">
        <f>CONTAR(AL13:AL31)</f>
        <v>0</v>
      </c>
      <c r="AM36" s="43" t="str">
        <f>CONTAR(AM13:AM31)</f>
        <v>0</v>
      </c>
      <c r="AN36" s="43" t="str">
        <f>CONTAR(AN13:AN31)</f>
        <v>0</v>
      </c>
      <c r="AS36" s="43" t="str">
        <f>CONTAR(AS13:AS31)</f>
        <v>0</v>
      </c>
      <c r="AT36" s="43" t="str">
        <f>CONTAR(AT13:AT31)</f>
        <v>0</v>
      </c>
      <c r="AU36" s="43" t="str">
        <f>CONTAR(AU13:AU31)</f>
        <v>0</v>
      </c>
      <c r="AV36" s="43" t="str">
        <f>CONTAR(AV13:AV31)</f>
        <v>0</v>
      </c>
      <c r="AW36" s="43" t="str">
        <f>CONTAR(AW13:AW31)</f>
        <v>0</v>
      </c>
      <c r="AX36" s="43" t="str">
        <f>CONTAR(AX13:AX31)</f>
        <v>0</v>
      </c>
      <c r="AY36" s="43" t="str">
        <f>CONTAR(AY13:AY31)</f>
        <v>0</v>
      </c>
      <c r="AZ36" s="43" t="str">
        <f>CONTAR(AZ13:AZ31)</f>
        <v>0</v>
      </c>
      <c r="BA36" s="43" t="str">
        <f>CONTAR(BA13:BA31)</f>
        <v>0</v>
      </c>
      <c r="BB36" s="43" t="str">
        <f>CONTAR(BB13:BB31)</f>
        <v>0</v>
      </c>
      <c r="BC36" s="43" t="str">
        <f>CONTAR(BC13:BC31)</f>
        <v>0</v>
      </c>
      <c r="BH36" s="43" t="str">
        <f>CONTAR(BH13:BH31)</f>
        <v>0</v>
      </c>
      <c r="BI36" s="43" t="str">
        <f>CONTAR(BI13:BI31)</f>
        <v>0</v>
      </c>
      <c r="BJ36" s="43" t="str">
        <f>CONTAR(BJ13:BJ31)</f>
        <v>0</v>
      </c>
      <c r="BK36" s="43" t="str">
        <f>CONTAR(BK13:BK31)</f>
        <v>0</v>
      </c>
      <c r="BL36" s="43" t="str">
        <f>CONTAR(BL13:BL31)</f>
        <v>0</v>
      </c>
      <c r="BM36" s="43" t="str">
        <f>CONTAR(BM13:BM31)</f>
        <v>0</v>
      </c>
      <c r="BN36" s="43" t="str">
        <f>CONTAR(BN13:BN31)</f>
        <v>0</v>
      </c>
      <c r="BO36" s="43" t="str">
        <f>CONTAR(BO13:BO31)</f>
        <v>0</v>
      </c>
      <c r="BP36" s="43" t="str">
        <f>CONTAR(BP13:BP31)</f>
        <v>0</v>
      </c>
      <c r="BQ36" s="43" t="str">
        <f>CONTAR(BQ13:BQ31)</f>
        <v>0</v>
      </c>
      <c r="BR36" s="43" t="str">
        <f>CONTAR(BR13:BR31)</f>
        <v>0</v>
      </c>
    </row>
    <row r="37" spans="1:73">
      <c r="E37" s="8"/>
      <c r="F37" s="10"/>
      <c r="G37" s="10"/>
      <c r="H37" s="10"/>
      <c r="I37" s="10"/>
      <c r="J37" s="13"/>
    </row>
    <row r="38" spans="1:73">
      <c r="K38" s="16" t="s">
        <v>126</v>
      </c>
      <c r="L38" s="20" t="s">
        <v>127</v>
      </c>
      <c r="M38" s="21"/>
      <c r="N38" s="22"/>
      <c r="O38" s="33">
        <v>11</v>
      </c>
      <c r="P38" s="33">
        <v>12</v>
      </c>
      <c r="Q38" s="33">
        <v>13</v>
      </c>
      <c r="R38" s="33">
        <v>14</v>
      </c>
      <c r="S38" s="33">
        <v>15</v>
      </c>
      <c r="U38" s="44" t="s">
        <v>128</v>
      </c>
      <c r="V38" s="33" t="s">
        <v>129</v>
      </c>
    </row>
    <row r="39" spans="1:73">
      <c r="K39" s="17"/>
      <c r="L39" s="20" t="s">
        <v>52</v>
      </c>
      <c r="M39" s="22"/>
      <c r="N39" s="33" t="str">
        <f>CONTAR.SI(D13:D31,"H")</f>
        <v>0</v>
      </c>
      <c r="O39" s="33" t="str">
        <f>CONTAR.SI.CONJUNTO(L13:L31,"&lt;=11",D13:D31,"H")</f>
        <v>0</v>
      </c>
      <c r="P39" s="33" t="str">
        <f>CONTAR.SI.CONJUNTO(L13:L31,"&gt;11",L13:L31,"&lt;=12",D13:D31,"H")</f>
        <v>0</v>
      </c>
      <c r="Q39" s="33" t="str">
        <f>CONTAR.SI.CONJUNTO(L13:L31,"&gt;12",L13:L31,"&lt;=13",D13:D31,"H")</f>
        <v>0</v>
      </c>
      <c r="R39" s="33" t="str">
        <f>CONTAR.SI.CONJUNTO(L13:L31,"&gt;13",L13:L31,"&lt;=14",D13:D31,"H")</f>
        <v>0</v>
      </c>
      <c r="S39" s="33" t="str">
        <f>CONTAR.SI.CONJUNTO(L13:L31,"&gt;14",L13:L31,"&lt;=15",D13:D31,"H")</f>
        <v>0</v>
      </c>
      <c r="U39" s="33" t="str">
        <f>CONTAR.SI.CONJUNTO(L13:L31,"&gt;15",D13:D31,"H")</f>
        <v>0</v>
      </c>
      <c r="V39" s="33" t="str">
        <f>CONTAR.SI.CONJUNTO(D13:D31,"H")</f>
        <v>0</v>
      </c>
    </row>
    <row r="40" spans="1:73">
      <c r="K40" s="17"/>
      <c r="L40" s="20" t="s">
        <v>40</v>
      </c>
      <c r="M40" s="22"/>
      <c r="N40" s="33" t="str">
        <f>CONTAR.SI(D13:D31,"M")</f>
        <v>0</v>
      </c>
      <c r="O40" s="33" t="str">
        <f>CONTAR.SI.CONJUNTO(L13:L31,"&lt;=11",D13:D31,"M")</f>
        <v>0</v>
      </c>
      <c r="P40" s="33" t="str">
        <f>CONTAR.SI.CONJUNTO(L13:L31,"&gt;11",L13:L31,"&lt;=12",D13:D31,"M")</f>
        <v>0</v>
      </c>
      <c r="Q40" s="33" t="str">
        <f>CONTAR.SI.CONJUNTO(L13:L31,"&gt;12",L13:L31,"&lt;=13",D13:D31,"M")</f>
        <v>0</v>
      </c>
      <c r="R40" s="33" t="str">
        <f>CONTAR.SI.CONJUNTO(L13:L31,"&gt;13",L13:L31,"&lt;=14",D13:D31,"M")</f>
        <v>0</v>
      </c>
      <c r="S40" s="33" t="str">
        <f>CONTAR.SI.CONJUNTO(L13:L31,"&gt;14",L13:L31,"&lt;=15",D13:D31,"M")</f>
        <v>0</v>
      </c>
      <c r="U40" s="33" t="str">
        <f>CONTAR.SI.CONJUNTO(L13:L31,"&gt;15",D13:D31,"M")</f>
        <v>0</v>
      </c>
      <c r="V40" s="33" t="str">
        <f>CONTAR.SI.CONJUNTO(D13:D31,"M")</f>
        <v>0</v>
      </c>
    </row>
    <row r="41" spans="1:73">
      <c r="K41" s="18"/>
      <c r="L41" s="20" t="s">
        <v>129</v>
      </c>
      <c r="M41" s="22"/>
      <c r="N41" s="33" t="str">
        <f>suma(N39:N40)</f>
        <v>0</v>
      </c>
      <c r="O41" s="33" t="str">
        <f>suma(O39:O40)</f>
        <v>0</v>
      </c>
      <c r="P41" s="33" t="str">
        <f>suma(P39:P40)</f>
        <v>0</v>
      </c>
      <c r="Q41" s="33" t="str">
        <f>suma(Q39:Q40)</f>
        <v>0</v>
      </c>
      <c r="R41" s="33" t="str">
        <f>suma(R39:R40)</f>
        <v>0</v>
      </c>
      <c r="S41" s="33" t="str">
        <f>suma(S39:S40)</f>
        <v>0</v>
      </c>
      <c r="U41" s="33" t="str">
        <f>suma(U39:U40)</f>
        <v>0</v>
      </c>
      <c r="V41" s="33" t="str">
        <f>suma(V39:V40)</f>
        <v>0</v>
      </c>
    </row>
    <row r="44" spans="1:73">
      <c r="U44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2:N32"/>
    <mergeCell ref="E34:J37"/>
    <mergeCell ref="K34:N34"/>
    <mergeCell ref="O34:O34"/>
    <mergeCell ref="P34:P34"/>
    <mergeCell ref="Q34:Q34"/>
    <mergeCell ref="R34:R34"/>
    <mergeCell ref="S34:S34"/>
    <mergeCell ref="T34:T34"/>
    <mergeCell ref="U34:U34"/>
    <mergeCell ref="V34:V34"/>
    <mergeCell ref="W34:W34"/>
    <mergeCell ref="X34:X34"/>
    <mergeCell ref="Y34:Y34"/>
    <mergeCell ref="AD34:AD34"/>
    <mergeCell ref="AE34:AE34"/>
    <mergeCell ref="AF34:AF34"/>
    <mergeCell ref="AG34:AG34"/>
    <mergeCell ref="AH34:AH34"/>
    <mergeCell ref="AI34:AI34"/>
    <mergeCell ref="AJ34:AJ34"/>
    <mergeCell ref="AK34:AK34"/>
    <mergeCell ref="AL34:AL34"/>
    <mergeCell ref="AM34:AM34"/>
    <mergeCell ref="AN34:AN34"/>
    <mergeCell ref="AS34:AS34"/>
    <mergeCell ref="AT34:AT34"/>
    <mergeCell ref="AU34:AU34"/>
    <mergeCell ref="AV34:AV34"/>
    <mergeCell ref="AW34:AW34"/>
    <mergeCell ref="AX34:AX34"/>
    <mergeCell ref="AY34:AY34"/>
    <mergeCell ref="AZ34:AZ34"/>
    <mergeCell ref="BA34:BA34"/>
    <mergeCell ref="BB34:BB34"/>
    <mergeCell ref="BC34:BC34"/>
    <mergeCell ref="BH34:BH34"/>
    <mergeCell ref="BI34:BI34"/>
    <mergeCell ref="BJ34:BJ34"/>
    <mergeCell ref="BK34:BK34"/>
    <mergeCell ref="BL34:BL34"/>
    <mergeCell ref="BM34:BM34"/>
    <mergeCell ref="BN34:BN34"/>
    <mergeCell ref="BO34:BO34"/>
    <mergeCell ref="BP34:BP34"/>
    <mergeCell ref="BQ34:BQ34"/>
    <mergeCell ref="BR34:BR34"/>
    <mergeCell ref="K35:N35"/>
    <mergeCell ref="O35:O35"/>
    <mergeCell ref="P35:P35"/>
    <mergeCell ref="Q35:Q35"/>
    <mergeCell ref="R35:R35"/>
    <mergeCell ref="S35:S35"/>
    <mergeCell ref="T35:T35"/>
    <mergeCell ref="U35:U35"/>
    <mergeCell ref="V35:V35"/>
    <mergeCell ref="W35:W35"/>
    <mergeCell ref="X35:X35"/>
    <mergeCell ref="Y35:Y35"/>
    <mergeCell ref="AD35:AD35"/>
    <mergeCell ref="AE35:AE35"/>
    <mergeCell ref="AF35:AF35"/>
    <mergeCell ref="AG35:AG35"/>
    <mergeCell ref="AH35:AH35"/>
    <mergeCell ref="AI35:AI35"/>
    <mergeCell ref="AJ35:AJ35"/>
    <mergeCell ref="AK35:AK35"/>
    <mergeCell ref="AL35:AL35"/>
    <mergeCell ref="AM35:AM35"/>
    <mergeCell ref="AN35:AN35"/>
    <mergeCell ref="AS35:AS35"/>
    <mergeCell ref="AT35:AT35"/>
    <mergeCell ref="AU35:AU35"/>
    <mergeCell ref="AV35:AV35"/>
    <mergeCell ref="AW35:AW35"/>
    <mergeCell ref="AX35:AX35"/>
    <mergeCell ref="AY35:AY35"/>
    <mergeCell ref="AZ35:AZ35"/>
    <mergeCell ref="BA35:BA35"/>
    <mergeCell ref="BB35:BB35"/>
    <mergeCell ref="BC35:BC35"/>
    <mergeCell ref="BH35:BH35"/>
    <mergeCell ref="BI35:BI35"/>
    <mergeCell ref="BJ35:BJ35"/>
    <mergeCell ref="BK35:BK35"/>
    <mergeCell ref="BL35:BL35"/>
    <mergeCell ref="BM35:BM35"/>
    <mergeCell ref="BN35:BN35"/>
    <mergeCell ref="BO35:BO35"/>
    <mergeCell ref="BP35:BP35"/>
    <mergeCell ref="BQ35:BQ35"/>
    <mergeCell ref="BR35:BR35"/>
    <mergeCell ref="K36:N36"/>
    <mergeCell ref="O36:O36"/>
    <mergeCell ref="P36:P36"/>
    <mergeCell ref="Q36:Q36"/>
    <mergeCell ref="R36:R36"/>
    <mergeCell ref="S36:S36"/>
    <mergeCell ref="T36:T36"/>
    <mergeCell ref="U36:U36"/>
    <mergeCell ref="V36:V36"/>
    <mergeCell ref="W36:W36"/>
    <mergeCell ref="X36:X36"/>
    <mergeCell ref="Y36:Y36"/>
    <mergeCell ref="AD36:AD36"/>
    <mergeCell ref="AE36:AE36"/>
    <mergeCell ref="AF36:AF36"/>
    <mergeCell ref="AG36:AG36"/>
    <mergeCell ref="AH36:AH36"/>
    <mergeCell ref="AI36:AI36"/>
    <mergeCell ref="AJ36:AJ36"/>
    <mergeCell ref="AK36:AK36"/>
    <mergeCell ref="AL36:AL36"/>
    <mergeCell ref="AM36:AM36"/>
    <mergeCell ref="AN36:AN36"/>
    <mergeCell ref="AS36:AS36"/>
    <mergeCell ref="AT36:AT36"/>
    <mergeCell ref="AU36:AU36"/>
    <mergeCell ref="AV36:AV36"/>
    <mergeCell ref="AW36:AW36"/>
    <mergeCell ref="AX36:AX36"/>
    <mergeCell ref="AY36:AY36"/>
    <mergeCell ref="AZ36:AZ36"/>
    <mergeCell ref="BA36:BA36"/>
    <mergeCell ref="BB36:BB36"/>
    <mergeCell ref="BC36:BC36"/>
    <mergeCell ref="BH36:BH36"/>
    <mergeCell ref="BI36:BI36"/>
    <mergeCell ref="BJ36:BJ36"/>
    <mergeCell ref="BK36:BK36"/>
    <mergeCell ref="BL36:BL36"/>
    <mergeCell ref="BM36:BM36"/>
    <mergeCell ref="BN36:BN36"/>
    <mergeCell ref="BO36:BO36"/>
    <mergeCell ref="BP36:BP36"/>
    <mergeCell ref="BQ36:BQ36"/>
    <mergeCell ref="BR36:BR36"/>
    <mergeCell ref="K38:K41"/>
    <mergeCell ref="L38:N38"/>
    <mergeCell ref="L39:M39"/>
    <mergeCell ref="L40:M40"/>
    <mergeCell ref="L41:M4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grupo2B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2023-03-07T00:56:29-06:00</dcterms:created>
  <dcterms:modified xsi:type="dcterms:W3CDTF">2023-03-07T00:56:29-06:00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