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<sst xmlns="http://schemas.openxmlformats.org/spreadsheetml/2006/main" uniqueCount="134">
  <si>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</si>
  <si>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</si>
  <si>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</si>
  <si>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</si>
  <si>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</si>
  <si>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GRUPO:2-C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</si>
  <si>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</si>
  <si>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</si>
  <si>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</si>
  <si>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</si>
  <si>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</si>
  <si>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</si>
  <si>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</si>
  <si>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</si>
  <si>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</si>
  <si>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</si>
  <si>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</si>
  <si>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</si>
  <si>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</si>
  <si>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</si>
  <si>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</si>
  <si>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</si>
  <si>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</si>
  <si>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</si>
  <si>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</si>
  <si>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</si>
  <si>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</si>
  <si>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</si>
  <si>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</si>
  <si>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</si>
  <si>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</si>
  <si>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</si>
  <si>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</si>
  <si>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</si>
  <si>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</si>
  <si>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</si>
  <si>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</si>
  <si>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</si>
  <si>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CAAY</t>
  </si>
  <si>
    <t>080526</t>
  </si>
  <si>
    <t>M</t>
  </si>
  <si>
    <t>MN</t>
  </si>
  <si>
    <t>S</t>
  </si>
  <si>
    <t>R</t>
  </si>
  <si>
    <t>A</t>
  </si>
  <si>
    <t>7</t>
  </si>
  <si>
    <t>CASTRO ARGUETA YARET JUANA</t>
  </si>
  <si>
    <t>9/9</t>
  </si>
  <si>
    <t>0/9</t>
  </si>
  <si>
    <t>COCA</t>
  </si>
  <si>
    <t>090212</t>
  </si>
  <si>
    <t>H</t>
  </si>
  <si>
    <t>L</t>
  </si>
  <si>
    <t>8</t>
  </si>
  <si>
    <t>COLIN CASTRO ALEXANDER</t>
  </si>
  <si>
    <t>COGD</t>
  </si>
  <si>
    <t>091122</t>
  </si>
  <si>
    <t>N</t>
  </si>
  <si>
    <t>6</t>
  </si>
  <si>
    <t>COLIN GONZALEZ DANIELA</t>
  </si>
  <si>
    <t>CUCG</t>
  </si>
  <si>
    <t>090317</t>
  </si>
  <si>
    <t>V</t>
  </si>
  <si>
    <t>CRUZ CRUZ GIOVANNI</t>
  </si>
  <si>
    <t>CUCH</t>
  </si>
  <si>
    <t>080107</t>
  </si>
  <si>
    <t>G</t>
  </si>
  <si>
    <t>4</t>
  </si>
  <si>
    <t>CRUZ CRUZ HUGO</t>
  </si>
  <si>
    <t>CUGL</t>
  </si>
  <si>
    <t>090427</t>
  </si>
  <si>
    <t>3</t>
  </si>
  <si>
    <t>CRUZ GONZALEZ LINDA ESTRELLA</t>
  </si>
  <si>
    <t>EUMA</t>
  </si>
  <si>
    <t>090907</t>
  </si>
  <si>
    <t>X</t>
  </si>
  <si>
    <t>ESQUIVEL MARTINEZ AXEL RONALDO</t>
  </si>
  <si>
    <t>GACD</t>
  </si>
  <si>
    <t>090910</t>
  </si>
  <si>
    <t>GARCIA CRUZ DAVID</t>
  </si>
  <si>
    <t>CAGX</t>
  </si>
  <si>
    <t>090201</t>
  </si>
  <si>
    <t>DF</t>
  </si>
  <si>
    <t>GARCIA GARCIA ANGEL ZAID</t>
  </si>
  <si>
    <t>GECA</t>
  </si>
  <si>
    <t>090113</t>
  </si>
  <si>
    <t>GERONIMO CRUZ ANGEL RODRIGO</t>
  </si>
  <si>
    <t>GOCK</t>
  </si>
  <si>
    <t>090122</t>
  </si>
  <si>
    <t>GONZALEZ COLIN KEVIN</t>
  </si>
  <si>
    <t>GOCY</t>
  </si>
  <si>
    <t>091025</t>
  </si>
  <si>
    <t>0</t>
  </si>
  <si>
    <t>GONZALEZ COLIN YANDEL</t>
  </si>
  <si>
    <t>GOCN</t>
  </si>
  <si>
    <t>091224</t>
  </si>
  <si>
    <t>C</t>
  </si>
  <si>
    <t>2</t>
  </si>
  <si>
    <t>GONZALEZ CRUZ NICKY</t>
  </si>
  <si>
    <t>GOJV</t>
  </si>
  <si>
    <t>091101</t>
  </si>
  <si>
    <t>9</t>
  </si>
  <si>
    <t>GONZALEZ DE JESUS VICTOR</t>
  </si>
  <si>
    <t>GOGE</t>
  </si>
  <si>
    <t>090918</t>
  </si>
  <si>
    <t>1</t>
  </si>
  <si>
    <t>GONZALEZ GARCIA ESTRELLA MERCY</t>
  </si>
  <si>
    <t>0/0</t>
  </si>
  <si>
    <t>GOGL</t>
  </si>
  <si>
    <t>090706</t>
  </si>
  <si>
    <t>GONZALEZ GONZALEZ LUIS JESUS</t>
  </si>
  <si>
    <t>MAJR</t>
  </si>
  <si>
    <t>090117</t>
  </si>
  <si>
    <t>D</t>
  </si>
  <si>
    <t>MARTINEZ DE JESUS RODRIGO</t>
  </si>
  <si>
    <t>MAGJ</t>
  </si>
  <si>
    <t>090831</t>
  </si>
  <si>
    <t>MARTINEZ GONZALEZ JAVIER</t>
  </si>
  <si>
    <t>MOVH</t>
  </si>
  <si>
    <t>091230</t>
  </si>
  <si>
    <t>MORENO VALENCIA HILARY</t>
  </si>
  <si>
    <t>VADF</t>
  </si>
  <si>
    <t>090826</t>
  </si>
  <si>
    <t>VALDEZ DOMINGUEZ FRANCISCO GIOVANNI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</si>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</sst>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6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43</v>
      </c>
      <c r="I13" s="32" t="s">
        <v>44</v>
      </c>
      <c r="J13" s="32" t="s">
        <v>45</v>
      </c>
      <c r="K13" s="19" t="s">
        <v>46</v>
      </c>
      <c r="L13" s="40" t="str">
        <f>SIFECHA("26/05/2008",L8,"Y")</f>
        <v>0</v>
      </c>
      <c r="M13" s="40" t="str">
        <f>SIFECHA("26/05/2008",L8,"YM")</f>
        <v>0</v>
      </c>
      <c r="N13" s="40" t="str">
        <f>SIFECHA("26/05/2008",L8,"MD")</f>
        <v>0</v>
      </c>
      <c r="O13" s="32">
        <v>8</v>
      </c>
      <c r="P13" s="32">
        <v>8</v>
      </c>
      <c r="Q13" s="32">
        <v>8</v>
      </c>
      <c r="R13" s="32">
        <v>9</v>
      </c>
      <c r="S13" s="32">
        <v>8</v>
      </c>
      <c r="T13" s="32"/>
      <c r="U13" s="32">
        <v>8</v>
      </c>
      <c r="V13" s="32">
        <v>9</v>
      </c>
      <c r="W13" s="32">
        <v>10</v>
      </c>
      <c r="X13" s="32">
        <v>7</v>
      </c>
      <c r="Y13" s="32">
        <v>8.3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51</v>
      </c>
      <c r="E14" s="32" t="s">
        <v>41</v>
      </c>
      <c r="F14" s="32" t="s">
        <v>52</v>
      </c>
      <c r="G14" s="32" t="s">
        <v>42</v>
      </c>
      <c r="H14" s="32" t="s">
        <v>52</v>
      </c>
      <c r="I14" s="32" t="s">
        <v>44</v>
      </c>
      <c r="J14" s="32" t="s">
        <v>53</v>
      </c>
      <c r="K14" s="19" t="s">
        <v>54</v>
      </c>
      <c r="L14" s="40" t="str">
        <f>SIFECHA("12/02/2009",L8,"Y")</f>
        <v>0</v>
      </c>
      <c r="M14" s="40" t="str">
        <f>SIFECHA("12/02/2009",L8,"YM")</f>
        <v>0</v>
      </c>
      <c r="N14" s="40" t="str">
        <f>SIFECHA("12/02/2009",L8,"MD")</f>
        <v>0</v>
      </c>
      <c r="O14" s="32">
        <v>8</v>
      </c>
      <c r="P14" s="32">
        <v>8</v>
      </c>
      <c r="Q14" s="32">
        <v>8</v>
      </c>
      <c r="R14" s="32">
        <v>9</v>
      </c>
      <c r="S14" s="32">
        <v>9</v>
      </c>
      <c r="T14" s="32"/>
      <c r="U14" s="32">
        <v>8</v>
      </c>
      <c r="V14" s="32">
        <v>8</v>
      </c>
      <c r="W14" s="32">
        <v>8</v>
      </c>
      <c r="X14" s="32">
        <v>8</v>
      </c>
      <c r="Y14" s="32">
        <v>8.2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40</v>
      </c>
      <c r="E15" s="32" t="s">
        <v>41</v>
      </c>
      <c r="F15" s="32" t="s">
        <v>52</v>
      </c>
      <c r="G15" s="32" t="s">
        <v>57</v>
      </c>
      <c r="H15" s="32" t="s">
        <v>57</v>
      </c>
      <c r="I15" s="32" t="s">
        <v>44</v>
      </c>
      <c r="J15" s="32" t="s">
        <v>58</v>
      </c>
      <c r="K15" s="19" t="s">
        <v>59</v>
      </c>
      <c r="L15" s="40" t="str">
        <f>SIFECHA("22/11/2009",L8,"Y")</f>
        <v>0</v>
      </c>
      <c r="M15" s="40" t="str">
        <f>SIFECHA("22/11/2009",L8,"YM")</f>
        <v>0</v>
      </c>
      <c r="N15" s="40" t="str">
        <f>SIFECHA("22/11/2009",L8,"MD")</f>
        <v>0</v>
      </c>
      <c r="O15" s="32">
        <v>7</v>
      </c>
      <c r="P15" s="32">
        <v>7</v>
      </c>
      <c r="Q15" s="32">
        <v>7</v>
      </c>
      <c r="R15" s="32">
        <v>8</v>
      </c>
      <c r="S15" s="32">
        <v>8</v>
      </c>
      <c r="T15" s="32"/>
      <c r="U15" s="32">
        <v>8</v>
      </c>
      <c r="V15" s="32">
        <v>8</v>
      </c>
      <c r="W15" s="32">
        <v>8</v>
      </c>
      <c r="X15" s="32">
        <v>7</v>
      </c>
      <c r="Y15" s="32">
        <v>7.5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60</v>
      </c>
      <c r="C16" s="32" t="s">
        <v>61</v>
      </c>
      <c r="D16" s="32" t="s">
        <v>51</v>
      </c>
      <c r="E16" s="32" t="s">
        <v>41</v>
      </c>
      <c r="F16" s="32" t="s">
        <v>43</v>
      </c>
      <c r="G16" s="32" t="s">
        <v>43</v>
      </c>
      <c r="H16" s="32" t="s">
        <v>62</v>
      </c>
      <c r="I16" s="32" t="s">
        <v>44</v>
      </c>
      <c r="J16" s="32" t="s">
        <v>58</v>
      </c>
      <c r="K16" s="19" t="s">
        <v>63</v>
      </c>
      <c r="L16" s="40" t="str">
        <f>SIFECHA("17/03/2009",L8,"Y")</f>
        <v>0</v>
      </c>
      <c r="M16" s="40" t="str">
        <f>SIFECHA("17/03/2009",L8,"YM")</f>
        <v>0</v>
      </c>
      <c r="N16" s="40" t="str">
        <f>SIFECHA("17/03/2009",L8,"MD")</f>
        <v>0</v>
      </c>
      <c r="O16" s="32">
        <v>7</v>
      </c>
      <c r="P16" s="32">
        <v>7</v>
      </c>
      <c r="Q16" s="32">
        <v>7</v>
      </c>
      <c r="R16" s="32">
        <v>8</v>
      </c>
      <c r="S16" s="32">
        <v>9</v>
      </c>
      <c r="T16" s="32"/>
      <c r="U16" s="32">
        <v>8</v>
      </c>
      <c r="V16" s="32">
        <v>8</v>
      </c>
      <c r="W16" s="32">
        <v>7</v>
      </c>
      <c r="X16" s="32">
        <v>9</v>
      </c>
      <c r="Y16" s="32">
        <v>7.7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64</v>
      </c>
      <c r="C17" s="32" t="s">
        <v>65</v>
      </c>
      <c r="D17" s="32" t="s">
        <v>51</v>
      </c>
      <c r="E17" s="32" t="s">
        <v>41</v>
      </c>
      <c r="F17" s="32" t="s">
        <v>43</v>
      </c>
      <c r="G17" s="32" t="s">
        <v>43</v>
      </c>
      <c r="H17" s="32" t="s">
        <v>66</v>
      </c>
      <c r="I17" s="32" t="s">
        <v>44</v>
      </c>
      <c r="J17" s="32" t="s">
        <v>67</v>
      </c>
      <c r="K17" s="19" t="s">
        <v>68</v>
      </c>
      <c r="L17" s="40" t="str">
        <f>SIFECHA("07/01/2008",L8,"Y")</f>
        <v>0</v>
      </c>
      <c r="M17" s="40" t="str">
        <f>SIFECHA("07/01/2008",L8,"YM")</f>
        <v>0</v>
      </c>
      <c r="N17" s="40" t="str">
        <f>SIFECHA("07/01/2008",L8,"MD")</f>
        <v>0</v>
      </c>
      <c r="O17" s="32">
        <v>8</v>
      </c>
      <c r="P17" s="32">
        <v>7</v>
      </c>
      <c r="Q17" s="32">
        <v>7</v>
      </c>
      <c r="R17" s="32">
        <v>7</v>
      </c>
      <c r="S17" s="32">
        <v>8</v>
      </c>
      <c r="T17" s="32"/>
      <c r="U17" s="32">
        <v>9</v>
      </c>
      <c r="V17" s="32">
        <v>8</v>
      </c>
      <c r="W17" s="32">
        <v>8</v>
      </c>
      <c r="X17" s="32">
        <v>9</v>
      </c>
      <c r="Y17" s="32">
        <v>7.8</v>
      </c>
      <c r="Z17" s="32" t="s">
        <v>36</v>
      </c>
      <c r="AA17" s="32"/>
      <c r="AB17" s="41" t="s">
        <v>47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69</v>
      </c>
      <c r="C18" s="32" t="s">
        <v>70</v>
      </c>
      <c r="D18" s="32" t="s">
        <v>40</v>
      </c>
      <c r="E18" s="32" t="s">
        <v>41</v>
      </c>
      <c r="F18" s="32" t="s">
        <v>43</v>
      </c>
      <c r="G18" s="32" t="s">
        <v>57</v>
      </c>
      <c r="H18" s="32" t="s">
        <v>57</v>
      </c>
      <c r="I18" s="32" t="s">
        <v>44</v>
      </c>
      <c r="J18" s="32" t="s">
        <v>71</v>
      </c>
      <c r="K18" s="19" t="s">
        <v>72</v>
      </c>
      <c r="L18" s="40" t="str">
        <f>SIFECHA("27/04/2009",L8,"Y")</f>
        <v>0</v>
      </c>
      <c r="M18" s="40" t="str">
        <f>SIFECHA("27/04/2009",L8,"YM")</f>
        <v>0</v>
      </c>
      <c r="N18" s="40" t="str">
        <f>SIFECHA("27/04/2009",L8,"MD")</f>
        <v>0</v>
      </c>
      <c r="O18" s="32">
        <v>7</v>
      </c>
      <c r="P18" s="32">
        <v>7</v>
      </c>
      <c r="Q18" s="32">
        <v>8</v>
      </c>
      <c r="R18" s="32">
        <v>8</v>
      </c>
      <c r="S18" s="32">
        <v>8</v>
      </c>
      <c r="T18" s="32"/>
      <c r="U18" s="32">
        <v>8</v>
      </c>
      <c r="V18" s="32">
        <v>8</v>
      </c>
      <c r="W18" s="32">
        <v>9</v>
      </c>
      <c r="X18" s="32">
        <v>7</v>
      </c>
      <c r="Y18" s="32">
        <v>7.7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73</v>
      </c>
      <c r="C19" s="32" t="s">
        <v>74</v>
      </c>
      <c r="D19" s="32" t="s">
        <v>51</v>
      </c>
      <c r="E19" s="32" t="s">
        <v>41</v>
      </c>
      <c r="F19" s="32" t="s">
        <v>42</v>
      </c>
      <c r="G19" s="32" t="s">
        <v>43</v>
      </c>
      <c r="H19" s="32" t="s">
        <v>75</v>
      </c>
      <c r="I19" s="32" t="s">
        <v>44</v>
      </c>
      <c r="J19" s="32" t="s">
        <v>71</v>
      </c>
      <c r="K19" s="19" t="s">
        <v>76</v>
      </c>
      <c r="L19" s="40" t="str">
        <f>SIFECHA("07/09/2009",L8,"Y")</f>
        <v>0</v>
      </c>
      <c r="M19" s="40" t="str">
        <f>SIFECHA("07/09/2009",L8,"YM")</f>
        <v>0</v>
      </c>
      <c r="N19" s="40" t="str">
        <f>SIFECHA("07/09/2009",L8,"MD")</f>
        <v>0</v>
      </c>
      <c r="O19" s="32">
        <v>7</v>
      </c>
      <c r="P19" s="32">
        <v>6</v>
      </c>
      <c r="Q19" s="32">
        <v>6</v>
      </c>
      <c r="R19" s="32">
        <v>7</v>
      </c>
      <c r="S19" s="32">
        <v>8</v>
      </c>
      <c r="T19" s="32"/>
      <c r="U19" s="32">
        <v>7</v>
      </c>
      <c r="V19" s="32">
        <v>8</v>
      </c>
      <c r="W19" s="32">
        <v>8</v>
      </c>
      <c r="X19" s="32">
        <v>8</v>
      </c>
      <c r="Y19" s="32">
        <v>7.2</v>
      </c>
      <c r="Z19" s="32" t="s">
        <v>36</v>
      </c>
      <c r="AA19" s="32"/>
      <c r="AB19" s="41" t="s">
        <v>47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48</v>
      </c>
    </row>
    <row r="20" spans="1:73">
      <c r="A20" s="32">
        <v>8</v>
      </c>
      <c r="B20" s="39" t="s">
        <v>77</v>
      </c>
      <c r="C20" s="32" t="s">
        <v>78</v>
      </c>
      <c r="D20" s="32" t="s">
        <v>51</v>
      </c>
      <c r="E20" s="32" t="s">
        <v>41</v>
      </c>
      <c r="F20" s="32" t="s">
        <v>43</v>
      </c>
      <c r="G20" s="32" t="s">
        <v>43</v>
      </c>
      <c r="H20" s="32" t="s">
        <v>62</v>
      </c>
      <c r="I20" s="32" t="s">
        <v>44</v>
      </c>
      <c r="J20" s="32" t="s">
        <v>71</v>
      </c>
      <c r="K20" s="19" t="s">
        <v>79</v>
      </c>
      <c r="L20" s="40" t="str">
        <f>SIFECHA("10/09/2009",L8,"Y")</f>
        <v>0</v>
      </c>
      <c r="M20" s="40" t="str">
        <f>SIFECHA("10/09/2009",L8,"YM")</f>
        <v>0</v>
      </c>
      <c r="N20" s="40" t="str">
        <f>SIFECHA("10/09/2009",L8,"MD")</f>
        <v>0</v>
      </c>
      <c r="O20" s="32">
        <v>8</v>
      </c>
      <c r="P20" s="32">
        <v>9</v>
      </c>
      <c r="Q20" s="32">
        <v>8</v>
      </c>
      <c r="R20" s="32">
        <v>8</v>
      </c>
      <c r="S20" s="32">
        <v>9</v>
      </c>
      <c r="T20" s="32"/>
      <c r="U20" s="32">
        <v>8</v>
      </c>
      <c r="V20" s="32">
        <v>8</v>
      </c>
      <c r="W20" s="32">
        <v>8</v>
      </c>
      <c r="X20" s="32">
        <v>9</v>
      </c>
      <c r="Y20" s="32">
        <v>8.3</v>
      </c>
      <c r="Z20" s="32" t="s">
        <v>36</v>
      </c>
      <c r="AA20" s="32"/>
      <c r="AB20" s="41" t="s">
        <v>47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48</v>
      </c>
    </row>
    <row r="21" spans="1:73">
      <c r="A21" s="32">
        <v>9</v>
      </c>
      <c r="B21" s="39" t="s">
        <v>80</v>
      </c>
      <c r="C21" s="32" t="s">
        <v>81</v>
      </c>
      <c r="D21" s="32" t="s">
        <v>51</v>
      </c>
      <c r="E21" s="32" t="s">
        <v>82</v>
      </c>
      <c r="F21" s="32" t="s">
        <v>42</v>
      </c>
      <c r="G21" s="32" t="s">
        <v>43</v>
      </c>
      <c r="H21" s="32" t="s">
        <v>57</v>
      </c>
      <c r="I21" s="32"/>
      <c r="J21" s="32"/>
      <c r="K21" s="19" t="s">
        <v>83</v>
      </c>
      <c r="L21" s="40" t="str">
        <f>SIFECHA("01/02/2009",L8,"Y")</f>
        <v>0</v>
      </c>
      <c r="M21" s="40" t="str">
        <f>SIFECHA("01/02/2009",L8,"YM")</f>
        <v>0</v>
      </c>
      <c r="N21" s="40" t="str">
        <f>SIFECHA("01/02/2009",L8,"MD")</f>
        <v>0</v>
      </c>
      <c r="O21" s="32">
        <v>6</v>
      </c>
      <c r="P21" s="32">
        <v>6</v>
      </c>
      <c r="Q21" s="32">
        <v>6</v>
      </c>
      <c r="R21" s="32">
        <v>6</v>
      </c>
      <c r="S21" s="32">
        <v>6</v>
      </c>
      <c r="T21" s="32"/>
      <c r="U21" s="32">
        <v>6</v>
      </c>
      <c r="V21" s="32">
        <v>6</v>
      </c>
      <c r="W21" s="32">
        <v>6</v>
      </c>
      <c r="X21" s="32">
        <v>6</v>
      </c>
      <c r="Y21" s="32">
        <v>6</v>
      </c>
      <c r="Z21" s="32" t="s">
        <v>36</v>
      </c>
      <c r="AA21" s="32"/>
      <c r="AB21" s="41" t="s">
        <v>47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48</v>
      </c>
    </row>
    <row r="22" spans="1:73">
      <c r="A22" s="32">
        <v>10</v>
      </c>
      <c r="B22" s="39" t="s">
        <v>84</v>
      </c>
      <c r="C22" s="32" t="s">
        <v>85</v>
      </c>
      <c r="D22" s="32" t="s">
        <v>51</v>
      </c>
      <c r="E22" s="32" t="s">
        <v>41</v>
      </c>
      <c r="F22" s="32" t="s">
        <v>43</v>
      </c>
      <c r="G22" s="32" t="s">
        <v>43</v>
      </c>
      <c r="H22" s="32" t="s">
        <v>57</v>
      </c>
      <c r="I22" s="32"/>
      <c r="J22" s="32"/>
      <c r="K22" s="19" t="s">
        <v>86</v>
      </c>
      <c r="L22" s="40" t="str">
        <f>SIFECHA("13/01/2009",L8,"Y")</f>
        <v>0</v>
      </c>
      <c r="M22" s="40" t="str">
        <f>SIFECHA("13/01/2009",L8,"YM")</f>
        <v>0</v>
      </c>
      <c r="N22" s="40" t="str">
        <f>SIFECHA("13/01/2009",L8,"MD")</f>
        <v>0</v>
      </c>
      <c r="O22" s="32">
        <v>8</v>
      </c>
      <c r="P22" s="32">
        <v>8</v>
      </c>
      <c r="Q22" s="32">
        <v>8</v>
      </c>
      <c r="R22" s="32">
        <v>7</v>
      </c>
      <c r="S22" s="32">
        <v>7</v>
      </c>
      <c r="T22" s="32"/>
      <c r="U22" s="32">
        <v>8</v>
      </c>
      <c r="V22" s="32">
        <v>8</v>
      </c>
      <c r="W22" s="32">
        <v>8</v>
      </c>
      <c r="X22" s="32">
        <v>8</v>
      </c>
      <c r="Y22" s="32">
        <v>7.7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87</v>
      </c>
      <c r="C23" s="32" t="s">
        <v>88</v>
      </c>
      <c r="D23" s="32" t="s">
        <v>51</v>
      </c>
      <c r="E23" s="32" t="s">
        <v>41</v>
      </c>
      <c r="F23" s="32" t="s">
        <v>57</v>
      </c>
      <c r="G23" s="32" t="s">
        <v>52</v>
      </c>
      <c r="H23" s="32" t="s">
        <v>62</v>
      </c>
      <c r="I23" s="32" t="s">
        <v>44</v>
      </c>
      <c r="J23" s="32" t="s">
        <v>58</v>
      </c>
      <c r="K23" s="19" t="s">
        <v>89</v>
      </c>
      <c r="L23" s="40" t="str">
        <f>SIFECHA("22/01/2009",L8,"Y")</f>
        <v>0</v>
      </c>
      <c r="M23" s="40" t="str">
        <f>SIFECHA("22/01/2009",L8,"YM")</f>
        <v>0</v>
      </c>
      <c r="N23" s="40" t="str">
        <f>SIFECHA("22/01/2009",L8,"MD")</f>
        <v>0</v>
      </c>
      <c r="O23" s="32">
        <v>7</v>
      </c>
      <c r="P23" s="32">
        <v>7</v>
      </c>
      <c r="Q23" s="32">
        <v>7</v>
      </c>
      <c r="R23" s="32">
        <v>8</v>
      </c>
      <c r="S23" s="32">
        <v>8</v>
      </c>
      <c r="T23" s="32"/>
      <c r="U23" s="32">
        <v>8</v>
      </c>
      <c r="V23" s="32">
        <v>8</v>
      </c>
      <c r="W23" s="32">
        <v>9</v>
      </c>
      <c r="X23" s="32">
        <v>8</v>
      </c>
      <c r="Y23" s="32">
        <v>7.7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90</v>
      </c>
      <c r="C24" s="32" t="s">
        <v>91</v>
      </c>
      <c r="D24" s="32" t="s">
        <v>51</v>
      </c>
      <c r="E24" s="32" t="s">
        <v>41</v>
      </c>
      <c r="F24" s="32" t="s">
        <v>57</v>
      </c>
      <c r="G24" s="32" t="s">
        <v>52</v>
      </c>
      <c r="H24" s="32" t="s">
        <v>57</v>
      </c>
      <c r="I24" s="32" t="s">
        <v>44</v>
      </c>
      <c r="J24" s="32" t="s">
        <v>92</v>
      </c>
      <c r="K24" s="19" t="s">
        <v>93</v>
      </c>
      <c r="L24" s="40" t="str">
        <f>SIFECHA("25/10/2009",L8,"Y")</f>
        <v>0</v>
      </c>
      <c r="M24" s="40" t="str">
        <f>SIFECHA("25/10/2009",L8,"YM")</f>
        <v>0</v>
      </c>
      <c r="N24" s="40" t="str">
        <f>SIFECHA("25/10/2009",L8,"MD")</f>
        <v>0</v>
      </c>
      <c r="O24" s="32">
        <v>6</v>
      </c>
      <c r="P24" s="32">
        <v>7</v>
      </c>
      <c r="Q24" s="32">
        <v>7</v>
      </c>
      <c r="R24" s="32">
        <v>8</v>
      </c>
      <c r="S24" s="32">
        <v>8</v>
      </c>
      <c r="T24" s="32"/>
      <c r="U24" s="32">
        <v>7</v>
      </c>
      <c r="V24" s="32">
        <v>7</v>
      </c>
      <c r="W24" s="32">
        <v>8</v>
      </c>
      <c r="X24" s="32">
        <v>8</v>
      </c>
      <c r="Y24" s="32">
        <v>7.3</v>
      </c>
      <c r="Z24" s="32" t="s">
        <v>36</v>
      </c>
      <c r="AA24" s="32"/>
      <c r="AB24" s="41" t="s">
        <v>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48</v>
      </c>
    </row>
    <row r="25" spans="1:73">
      <c r="A25" s="32">
        <v>13</v>
      </c>
      <c r="B25" s="39" t="s">
        <v>94</v>
      </c>
      <c r="C25" s="32" t="s">
        <v>95</v>
      </c>
      <c r="D25" s="32" t="s">
        <v>51</v>
      </c>
      <c r="E25" s="32" t="s">
        <v>41</v>
      </c>
      <c r="F25" s="32" t="s">
        <v>57</v>
      </c>
      <c r="G25" s="32" t="s">
        <v>43</v>
      </c>
      <c r="H25" s="32" t="s">
        <v>96</v>
      </c>
      <c r="I25" s="32" t="s">
        <v>44</v>
      </c>
      <c r="J25" s="32" t="s">
        <v>97</v>
      </c>
      <c r="K25" s="19" t="s">
        <v>98</v>
      </c>
      <c r="L25" s="40" t="str">
        <f>SIFECHA("24/12/2009",L8,"Y")</f>
        <v>0</v>
      </c>
      <c r="M25" s="40" t="str">
        <f>SIFECHA("24/12/2009",L8,"YM")</f>
        <v>0</v>
      </c>
      <c r="N25" s="40" t="str">
        <f>SIFECHA("24/12/2009",L8,"MD")</f>
        <v>0</v>
      </c>
      <c r="O25" s="32">
        <v>7</v>
      </c>
      <c r="P25" s="32">
        <v>7</v>
      </c>
      <c r="Q25" s="32">
        <v>7</v>
      </c>
      <c r="R25" s="32">
        <v>8</v>
      </c>
      <c r="S25" s="32">
        <v>8</v>
      </c>
      <c r="T25" s="32"/>
      <c r="U25" s="32">
        <v>8</v>
      </c>
      <c r="V25" s="32">
        <v>8</v>
      </c>
      <c r="W25" s="32">
        <v>7</v>
      </c>
      <c r="X25" s="32">
        <v>7</v>
      </c>
      <c r="Y25" s="32">
        <v>7.4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99</v>
      </c>
      <c r="C26" s="32" t="s">
        <v>100</v>
      </c>
      <c r="D26" s="32" t="s">
        <v>51</v>
      </c>
      <c r="E26" s="32" t="s">
        <v>41</v>
      </c>
      <c r="F26" s="32" t="s">
        <v>57</v>
      </c>
      <c r="G26" s="32" t="s">
        <v>42</v>
      </c>
      <c r="H26" s="32" t="s">
        <v>96</v>
      </c>
      <c r="I26" s="32" t="s">
        <v>44</v>
      </c>
      <c r="J26" s="32" t="s">
        <v>101</v>
      </c>
      <c r="K26" s="19" t="s">
        <v>102</v>
      </c>
      <c r="L26" s="40" t="str">
        <f>SIFECHA("01/11/2009",L8,"Y")</f>
        <v>0</v>
      </c>
      <c r="M26" s="40" t="str">
        <f>SIFECHA("01/11/2009",L8,"YM")</f>
        <v>0</v>
      </c>
      <c r="N26" s="40" t="str">
        <f>SIFECHA("01/11/2009",L8,"MD")</f>
        <v>0</v>
      </c>
      <c r="O26" s="32">
        <v>7</v>
      </c>
      <c r="P26" s="32">
        <v>7</v>
      </c>
      <c r="Q26" s="32">
        <v>7</v>
      </c>
      <c r="R26" s="32">
        <v>8</v>
      </c>
      <c r="S26" s="32">
        <v>7</v>
      </c>
      <c r="T26" s="32"/>
      <c r="U26" s="32">
        <v>8</v>
      </c>
      <c r="V26" s="32">
        <v>7</v>
      </c>
      <c r="W26" s="32">
        <v>8</v>
      </c>
      <c r="X26" s="32">
        <v>8</v>
      </c>
      <c r="Y26" s="32">
        <v>7.4</v>
      </c>
      <c r="Z26" s="32" t="s">
        <v>36</v>
      </c>
      <c r="AA26" s="32"/>
      <c r="AB26" s="41" t="s">
        <v>47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48</v>
      </c>
    </row>
    <row r="27" spans="1:73">
      <c r="A27" s="32">
        <v>15</v>
      </c>
      <c r="B27" s="39" t="s">
        <v>103</v>
      </c>
      <c r="C27" s="32" t="s">
        <v>104</v>
      </c>
      <c r="D27" s="32" t="s">
        <v>40</v>
      </c>
      <c r="E27" s="32" t="s">
        <v>41</v>
      </c>
      <c r="F27" s="32" t="s">
        <v>57</v>
      </c>
      <c r="G27" s="32" t="s">
        <v>43</v>
      </c>
      <c r="H27" s="32" t="s">
        <v>42</v>
      </c>
      <c r="I27" s="32" t="s">
        <v>44</v>
      </c>
      <c r="J27" s="32" t="s">
        <v>105</v>
      </c>
      <c r="K27" s="19" t="s">
        <v>106</v>
      </c>
      <c r="L27" s="40" t="str">
        <f>SIFECHA("18/09/2009",L8,"Y")</f>
        <v>0</v>
      </c>
      <c r="M27" s="40" t="str">
        <f>SIFECHA("18/09/2009",L8,"YM")</f>
        <v>0</v>
      </c>
      <c r="N27" s="40" t="str">
        <f>SIFECHA("18/09/2009",L8,"MD")</f>
        <v>0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107</v>
      </c>
    </row>
    <row r="28" spans="1:73">
      <c r="A28" s="32">
        <v>16</v>
      </c>
      <c r="B28" s="39" t="s">
        <v>108</v>
      </c>
      <c r="C28" s="32" t="s">
        <v>109</v>
      </c>
      <c r="D28" s="32" t="s">
        <v>51</v>
      </c>
      <c r="E28" s="32" t="s">
        <v>41</v>
      </c>
      <c r="F28" s="32" t="s">
        <v>57</v>
      </c>
      <c r="G28" s="32" t="s">
        <v>57</v>
      </c>
      <c r="H28" s="32" t="s">
        <v>42</v>
      </c>
      <c r="I28" s="32" t="s">
        <v>44</v>
      </c>
      <c r="J28" s="32" t="s">
        <v>58</v>
      </c>
      <c r="K28" s="19" t="s">
        <v>110</v>
      </c>
      <c r="L28" s="40" t="str">
        <f>SIFECHA("06/07/2009",L8,"Y")</f>
        <v>0</v>
      </c>
      <c r="M28" s="40" t="str">
        <f>SIFECHA("06/07/2009",L8,"YM")</f>
        <v>0</v>
      </c>
      <c r="N28" s="40" t="str">
        <f>SIFECHA("06/07/2009",L8,"MD")</f>
        <v>0</v>
      </c>
      <c r="O28" s="32">
        <v>6</v>
      </c>
      <c r="P28" s="32">
        <v>6</v>
      </c>
      <c r="Q28" s="32">
        <v>6</v>
      </c>
      <c r="R28" s="32">
        <v>7</v>
      </c>
      <c r="S28" s="32">
        <v>7</v>
      </c>
      <c r="T28" s="32"/>
      <c r="U28" s="32">
        <v>8</v>
      </c>
      <c r="V28" s="32">
        <v>7</v>
      </c>
      <c r="W28" s="32">
        <v>7</v>
      </c>
      <c r="X28" s="32">
        <v>8</v>
      </c>
      <c r="Y28" s="32">
        <v>6.8</v>
      </c>
      <c r="Z28" s="32" t="s">
        <v>36</v>
      </c>
      <c r="AA28" s="32"/>
      <c r="AB28" s="41" t="s">
        <v>47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48</v>
      </c>
    </row>
    <row r="29" spans="1:73">
      <c r="A29" s="32">
        <v>17</v>
      </c>
      <c r="B29" s="39" t="s">
        <v>111</v>
      </c>
      <c r="C29" s="32" t="s">
        <v>112</v>
      </c>
      <c r="D29" s="32" t="s">
        <v>51</v>
      </c>
      <c r="E29" s="32" t="s">
        <v>41</v>
      </c>
      <c r="F29" s="32" t="s">
        <v>43</v>
      </c>
      <c r="G29" s="32" t="s">
        <v>42</v>
      </c>
      <c r="H29" s="32" t="s">
        <v>113</v>
      </c>
      <c r="I29" s="32" t="s">
        <v>44</v>
      </c>
      <c r="J29" s="32" t="s">
        <v>58</v>
      </c>
      <c r="K29" s="19" t="s">
        <v>114</v>
      </c>
      <c r="L29" s="40" t="str">
        <f>SIFECHA("17/01/2009",L8,"Y")</f>
        <v>0</v>
      </c>
      <c r="M29" s="40" t="str">
        <f>SIFECHA("17/01/2009",L8,"YM")</f>
        <v>0</v>
      </c>
      <c r="N29" s="40" t="str">
        <f>SIFECHA("17/01/2009",L8,"MD")</f>
        <v>0</v>
      </c>
      <c r="O29" s="32">
        <v>7</v>
      </c>
      <c r="P29" s="32">
        <v>6</v>
      </c>
      <c r="Q29" s="32">
        <v>7</v>
      </c>
      <c r="R29" s="32">
        <v>8</v>
      </c>
      <c r="S29" s="32">
        <v>8</v>
      </c>
      <c r="T29" s="32"/>
      <c r="U29" s="32">
        <v>7</v>
      </c>
      <c r="V29" s="32">
        <v>7</v>
      </c>
      <c r="W29" s="32">
        <v>8</v>
      </c>
      <c r="X29" s="32">
        <v>8</v>
      </c>
      <c r="Y29" s="32">
        <v>7.3</v>
      </c>
      <c r="Z29" s="32" t="s">
        <v>36</v>
      </c>
      <c r="AA29" s="32"/>
      <c r="AB29" s="41" t="s">
        <v>47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48</v>
      </c>
    </row>
    <row r="30" spans="1:73">
      <c r="A30" s="32">
        <v>18</v>
      </c>
      <c r="B30" s="39" t="s">
        <v>115</v>
      </c>
      <c r="C30" s="32" t="s">
        <v>116</v>
      </c>
      <c r="D30" s="32" t="s">
        <v>51</v>
      </c>
      <c r="E30" s="32" t="s">
        <v>41</v>
      </c>
      <c r="F30" s="32" t="s">
        <v>43</v>
      </c>
      <c r="G30" s="32" t="s">
        <v>57</v>
      </c>
      <c r="H30" s="32" t="s">
        <v>62</v>
      </c>
      <c r="I30" s="32" t="s">
        <v>44</v>
      </c>
      <c r="J30" s="32" t="s">
        <v>71</v>
      </c>
      <c r="K30" s="19" t="s">
        <v>117</v>
      </c>
      <c r="L30" s="40" t="str">
        <f>SIFECHA("31/08/2009",L8,"Y")</f>
        <v>0</v>
      </c>
      <c r="M30" s="40" t="str">
        <f>SIFECHA("31/08/2009",L8,"YM")</f>
        <v>0</v>
      </c>
      <c r="N30" s="40" t="str">
        <f>SIFECHA("31/08/2009",L8,"MD")</f>
        <v>0</v>
      </c>
      <c r="O30" s="32">
        <v>7</v>
      </c>
      <c r="P30" s="32">
        <v>6</v>
      </c>
      <c r="Q30" s="32">
        <v>7</v>
      </c>
      <c r="R30" s="32">
        <v>7</v>
      </c>
      <c r="S30" s="32">
        <v>7</v>
      </c>
      <c r="T30" s="32"/>
      <c r="U30" s="32">
        <v>7</v>
      </c>
      <c r="V30" s="32">
        <v>7</v>
      </c>
      <c r="W30" s="32">
        <v>7</v>
      </c>
      <c r="X30" s="32">
        <v>8</v>
      </c>
      <c r="Y30" s="32">
        <v>7</v>
      </c>
      <c r="Z30" s="32" t="s">
        <v>36</v>
      </c>
      <c r="AA30" s="32"/>
      <c r="AB30" s="41" t="s">
        <v>47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48</v>
      </c>
    </row>
    <row r="31" spans="1:73">
      <c r="A31" s="32">
        <v>19</v>
      </c>
      <c r="B31" s="39" t="s">
        <v>115</v>
      </c>
      <c r="C31" s="32" t="s">
        <v>116</v>
      </c>
      <c r="D31" s="32" t="s">
        <v>51</v>
      </c>
      <c r="E31" s="32" t="s">
        <v>41</v>
      </c>
      <c r="F31" s="32" t="s">
        <v>43</v>
      </c>
      <c r="G31" s="32" t="s">
        <v>57</v>
      </c>
      <c r="H31" s="32" t="s">
        <v>62</v>
      </c>
      <c r="I31" s="32" t="s">
        <v>44</v>
      </c>
      <c r="J31" s="32" t="s">
        <v>71</v>
      </c>
      <c r="K31" s="19" t="s">
        <v>117</v>
      </c>
      <c r="L31" s="40" t="str">
        <f>SIFECHA("31/08/2009",L8,"Y")</f>
        <v>0</v>
      </c>
      <c r="M31" s="40" t="str">
        <f>SIFECHA("31/08/2009",L8,"YM")</f>
        <v>0</v>
      </c>
      <c r="N31" s="40" t="str">
        <f>SIFECHA("31/08/2009",L8,"MD")</f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107</v>
      </c>
    </row>
    <row r="32" spans="1:73">
      <c r="A32" s="32">
        <v>20</v>
      </c>
      <c r="B32" s="39" t="s">
        <v>118</v>
      </c>
      <c r="C32" s="32" t="s">
        <v>119</v>
      </c>
      <c r="D32" s="32" t="s">
        <v>40</v>
      </c>
      <c r="E32" s="32" t="s">
        <v>41</v>
      </c>
      <c r="F32" s="32" t="s">
        <v>43</v>
      </c>
      <c r="G32" s="32" t="s">
        <v>52</v>
      </c>
      <c r="H32" s="32" t="s">
        <v>52</v>
      </c>
      <c r="I32" s="32" t="s">
        <v>44</v>
      </c>
      <c r="J32" s="32" t="s">
        <v>58</v>
      </c>
      <c r="K32" s="19" t="s">
        <v>120</v>
      </c>
      <c r="L32" s="40" t="str">
        <f>SIFECHA("30/12/2009",L8,"Y")</f>
        <v>0</v>
      </c>
      <c r="M32" s="40" t="str">
        <f>SIFECHA("30/12/2009",L8,"YM")</f>
        <v>0</v>
      </c>
      <c r="N32" s="40" t="str">
        <f>SIFECHA("30/12/2009",L8,"MD")</f>
        <v>0</v>
      </c>
      <c r="O32" s="32">
        <v>8</v>
      </c>
      <c r="P32" s="32">
        <v>8</v>
      </c>
      <c r="Q32" s="32">
        <v>8</v>
      </c>
      <c r="R32" s="32">
        <v>8</v>
      </c>
      <c r="S32" s="32">
        <v>9</v>
      </c>
      <c r="T32" s="32"/>
      <c r="U32" s="32">
        <v>8</v>
      </c>
      <c r="V32" s="32">
        <v>8</v>
      </c>
      <c r="W32" s="32">
        <v>9</v>
      </c>
      <c r="X32" s="32">
        <v>8</v>
      </c>
      <c r="Y32" s="32">
        <v>8.2</v>
      </c>
      <c r="Z32" s="32" t="s">
        <v>36</v>
      </c>
      <c r="AA32" s="32"/>
      <c r="AB32" s="41" t="s">
        <v>47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32"/>
      <c r="BN32" s="40"/>
      <c r="BO32" s="40"/>
      <c r="BP32" s="40"/>
      <c r="BQ32" s="40"/>
      <c r="BR32" s="32"/>
      <c r="BS32" s="32"/>
      <c r="BT32" s="32" t="s">
        <v>37</v>
      </c>
      <c r="BU32" s="41" t="s">
        <v>48</v>
      </c>
    </row>
    <row r="33" spans="1:73">
      <c r="A33" s="32">
        <v>21</v>
      </c>
      <c r="B33" s="39" t="s">
        <v>121</v>
      </c>
      <c r="C33" s="32" t="s">
        <v>122</v>
      </c>
      <c r="D33" s="32" t="s">
        <v>51</v>
      </c>
      <c r="E33" s="32" t="s">
        <v>41</v>
      </c>
      <c r="F33" s="32" t="s">
        <v>52</v>
      </c>
      <c r="G33" s="32" t="s">
        <v>40</v>
      </c>
      <c r="H33" s="32" t="s">
        <v>43</v>
      </c>
      <c r="I33" s="32" t="s">
        <v>44</v>
      </c>
      <c r="J33" s="32" t="s">
        <v>45</v>
      </c>
      <c r="K33" s="19" t="s">
        <v>123</v>
      </c>
      <c r="L33" s="40" t="str">
        <f>SIFECHA("26/08/2009",L8,"Y")</f>
        <v>0</v>
      </c>
      <c r="M33" s="40" t="str">
        <f>SIFECHA("26/08/2009",L8,"YM")</f>
        <v>0</v>
      </c>
      <c r="N33" s="40" t="str">
        <f>SIFECHA("26/08/2009",L8,"MD")</f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32"/>
      <c r="BN33" s="40"/>
      <c r="BO33" s="40"/>
      <c r="BP33" s="40"/>
      <c r="BQ33" s="40"/>
      <c r="BR33" s="32"/>
      <c r="BS33" s="32"/>
      <c r="BT33" s="32" t="s">
        <v>37</v>
      </c>
      <c r="BU33" s="41" t="s">
        <v>107</v>
      </c>
    </row>
    <row r="34" spans="1:73">
      <c r="A34" s="20" t="s">
        <v>124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32" t="str">
        <f>SI.ERROR(PROMEDIO(O13:O33),"")</f>
        <v>0</v>
      </c>
      <c r="P34" s="32" t="str">
        <f>SI.ERROR(PROMEDIO(P13:P33),"")</f>
        <v>0</v>
      </c>
      <c r="Q34" s="32" t="str">
        <f>SI.ERROR(PROMEDIO(Q13:Q33),"")</f>
        <v>0</v>
      </c>
      <c r="R34" s="32" t="str">
        <f>SI.ERROR(PROMEDIO(R13:R33),"")</f>
        <v>0</v>
      </c>
      <c r="S34" s="32" t="str">
        <f>SI.ERROR(PROMEDIO(S13:S33),"")</f>
        <v>0</v>
      </c>
      <c r="T34" s="32" t="str">
        <f>SI.ERROR(PROMEDIO(T13:T33),"")</f>
        <v>0</v>
      </c>
      <c r="U34" s="32" t="str">
        <f>SI.ERROR(PROMEDIO(U13:U33),"")</f>
        <v>0</v>
      </c>
      <c r="V34" s="32" t="str">
        <f>SI.ERROR(PROMEDIO(V13:V33),"")</f>
        <v>0</v>
      </c>
      <c r="W34" s="32" t="str">
        <f>SI.ERROR(PROMEDIO(W13:W33),"")</f>
        <v>0</v>
      </c>
      <c r="X34" s="32" t="str">
        <f>SI.ERROR(PROMEDIO(X13:X33),"")</f>
        <v>0</v>
      </c>
      <c r="Y34" s="32" t="str">
        <f>SI.ERROR(PROMEDIO(Y13:Y33),"")</f>
        <v>0</v>
      </c>
      <c r="Z34" s="32" t="str">
        <f>CONTAR.SI(Z13:Z33,"SI")</f>
        <v>0</v>
      </c>
      <c r="AA34" s="32" t="str">
        <f>CONTAR.SI(AA13:AA33,"NO")</f>
        <v>0</v>
      </c>
      <c r="AD34" s="32" t="str">
        <f>SI.ERROR(PROMEDIO(AD13:AD33),"")</f>
        <v>0</v>
      </c>
      <c r="AE34" s="32" t="str">
        <f>SI.ERROR(PROMEDIO(AE13:AE33),"")</f>
        <v>0</v>
      </c>
      <c r="AF34" s="32" t="str">
        <f>SI.ERROR(PROMEDIO(AF13:AF33),"")</f>
        <v>0</v>
      </c>
      <c r="AG34" s="32" t="str">
        <f>SI.ERROR(PROMEDIO(AG13:AG33),"")</f>
        <v>0</v>
      </c>
      <c r="AH34" s="32" t="str">
        <f>SI.ERROR(PROMEDIO(AH13:AH33),"")</f>
        <v>0</v>
      </c>
      <c r="AI34" s="32" t="str">
        <f>SI.ERROR(PROMEDIO(AI13:AI33),"")</f>
        <v>0</v>
      </c>
      <c r="AJ34" s="32" t="str">
        <f>SI.ERROR(PROMEDIO(AJ13:AJ33),"")</f>
        <v>0</v>
      </c>
      <c r="AK34" s="32" t="str">
        <f>SI.ERROR(PROMEDIO(AK13:AK33),"")</f>
        <v>0</v>
      </c>
      <c r="AL34" s="32" t="str">
        <f>SI.ERROR(PROMEDIO(AL13:AL33),"")</f>
        <v>0</v>
      </c>
      <c r="AM34" s="32" t="str">
        <f>SI.ERROR(PROMEDIO(AM13:AM33),"")</f>
        <v>0</v>
      </c>
      <c r="AN34" s="32" t="str">
        <f>SI.ERROR(PROMEDIO(AN13:AN33),"")</f>
        <v>0</v>
      </c>
      <c r="AO34" s="32" t="str">
        <f>CONTAR.SI(AO13:AO33,"SI")</f>
        <v>0</v>
      </c>
      <c r="AP34" s="32" t="str">
        <f>CONTAR.SI(AP13:AP33,"NO")</f>
        <v>0</v>
      </c>
      <c r="AS34" s="32" t="str">
        <f>SI.ERROR(PROMEDIO(AS13:AS33),"")</f>
        <v>0</v>
      </c>
      <c r="AT34" s="32" t="str">
        <f>SI.ERROR(PROMEDIO(AT13:AT33),"")</f>
        <v>0</v>
      </c>
      <c r="AU34" s="32" t="str">
        <f>SI.ERROR(PROMEDIO(AU13:AU33),"")</f>
        <v>0</v>
      </c>
      <c r="AV34" s="32" t="str">
        <f>SI.ERROR(PROMEDIO(AV13:AV33),"")</f>
        <v>0</v>
      </c>
      <c r="AW34" s="32" t="str">
        <f>SI.ERROR(PROMEDIO(AW13:AW33),"")</f>
        <v>0</v>
      </c>
      <c r="AX34" s="32" t="str">
        <f>SI.ERROR(PROMEDIO(AX13:AX33),"")</f>
        <v>0</v>
      </c>
      <c r="AY34" s="32" t="str">
        <f>SI.ERROR(PROMEDIO(AY13:AY33),"")</f>
        <v>0</v>
      </c>
      <c r="AZ34" s="32" t="str">
        <f>SI.ERROR(PROMEDIO(AZ13:AZ33),"")</f>
        <v>0</v>
      </c>
      <c r="BA34" s="32" t="str">
        <f>SI.ERROR(PROMEDIO(BA13:BA33),"")</f>
        <v>0</v>
      </c>
      <c r="BB34" s="32" t="str">
        <f>SI.ERROR(PROMEDIO(BB13:BB33),"")</f>
        <v>0</v>
      </c>
      <c r="BC34" s="32" t="str">
        <f>SI.ERROR(PROMEDIO(BC13:BC33),"")</f>
        <v>0</v>
      </c>
      <c r="BD34" s="32" t="str">
        <f>CONTAR.SI(BD13:BD33,"SI")</f>
        <v>0</v>
      </c>
      <c r="BE34" s="32" t="str">
        <f>CONTAR.SI(BE13:BE33,"NO")</f>
        <v>0</v>
      </c>
      <c r="BH34" s="32" t="str">
        <f>SI.ERROR(PROMEDIO(BH13:BH33),"")</f>
        <v>0</v>
      </c>
      <c r="BI34" s="32" t="str">
        <f>SI.ERROR(PROMEDIO(BI13:BI33),"")</f>
        <v>0</v>
      </c>
      <c r="BJ34" s="32" t="str">
        <f>SI.ERROR(PROMEDIO(BJ13:BJ33),"")</f>
        <v>0</v>
      </c>
      <c r="BK34" s="32" t="str">
        <f>SI.ERROR(PROMEDIO(BK13:BK33),"")</f>
        <v>0</v>
      </c>
      <c r="BL34" s="32" t="str">
        <f>SI.ERROR(PROMEDIO(BL13:BL33),"")</f>
        <v>0</v>
      </c>
      <c r="BM34" s="32" t="str">
        <f>SI.ERROR(PROMEDIO(BM13:BM33),"")</f>
        <v>0</v>
      </c>
      <c r="BN34" s="32" t="str">
        <f>SI.ERROR(PROMEDIO(BN13:BN33),"")</f>
        <v>0</v>
      </c>
      <c r="BO34" s="32" t="str">
        <f>SI.ERROR(PROMEDIO(BO13:BO33),"")</f>
        <v>0</v>
      </c>
      <c r="BP34" s="32" t="str">
        <f>SI.ERROR(PROMEDIO(BP13:BP33),"")</f>
        <v>0</v>
      </c>
      <c r="BQ34" s="32" t="str">
        <f>SI.ERROR(PROMEDIO(BQ13:BQ33),"")</f>
        <v>0</v>
      </c>
      <c r="BR34" s="32" t="str">
        <f>SI.ERROR(PROMEDIO(BR13:BR33),"")</f>
        <v>0</v>
      </c>
      <c r="BS34" s="32" t="str">
        <f>CONTAR.SI(BS13:BS33,"SI")</f>
        <v>0</v>
      </c>
      <c r="BT34" s="32" t="str">
        <f>CONTAR.SI(BT13:BT33,"NO")</f>
        <v>0</v>
      </c>
    </row>
    <row r="36" spans="1:73">
      <c r="E36" s="6" t="s">
        <v>125</v>
      </c>
      <c r="F36" s="9"/>
      <c r="G36" s="9"/>
      <c r="H36" s="9"/>
      <c r="I36" s="9"/>
      <c r="J36" s="11"/>
      <c r="K36" s="42" t="s">
        <v>126</v>
      </c>
      <c r="L36" s="21"/>
      <c r="M36" s="21"/>
      <c r="N36" s="22"/>
      <c r="O36" s="43" t="str">
        <f>CONTAR.SI(O13:O33,"&gt;5.9")</f>
        <v>0</v>
      </c>
      <c r="P36" s="43" t="str">
        <f>CONTAR.SI(P13:P33,"&gt;5.9")</f>
        <v>0</v>
      </c>
      <c r="Q36" s="43" t="str">
        <f>CONTAR.SI(Q13:Q33,"&gt;5.9")</f>
        <v>0</v>
      </c>
      <c r="R36" s="43" t="str">
        <f>CONTAR.SI(R13:R33,"&gt;5.9")</f>
        <v>0</v>
      </c>
      <c r="S36" s="43" t="str">
        <f>CONTAR.SI(S13:S33,"&gt;5.9")</f>
        <v>0</v>
      </c>
      <c r="T36" s="43" t="str">
        <f>CONTAR.SI(T13:T33,"&gt;5.9")</f>
        <v>0</v>
      </c>
      <c r="U36" s="43" t="str">
        <f>CONTAR.SI(U13:U33,"&gt;5.9")</f>
        <v>0</v>
      </c>
      <c r="V36" s="43" t="str">
        <f>CONTAR.SI(V13:V33,"&gt;5.9")</f>
        <v>0</v>
      </c>
      <c r="W36" s="43" t="str">
        <f>CONTAR.SI(W13:W33,"&gt;5.9")</f>
        <v>0</v>
      </c>
      <c r="X36" s="43" t="str">
        <f>CONTAR.SI(X13:X33,"&gt;5.9")</f>
        <v>0</v>
      </c>
      <c r="Y36" s="43" t="str">
        <f>CONTAR.SI(Y13:Y33,"&gt;5.9")</f>
        <v>0</v>
      </c>
      <c r="AD36" s="43" t="str">
        <f>CONTAR.SI(AD13:AD33,"&gt;5.9")</f>
        <v>0</v>
      </c>
      <c r="AE36" s="43" t="str">
        <f>CONTAR.SI(AE13:AE33,"&gt;5.9")</f>
        <v>0</v>
      </c>
      <c r="AF36" s="43" t="str">
        <f>CONTAR.SI(AF13:AF33,"&gt;5.9")</f>
        <v>0</v>
      </c>
      <c r="AG36" s="43" t="str">
        <f>CONTAR.SI(AG13:AG33,"&gt;5.9")</f>
        <v>0</v>
      </c>
      <c r="AH36" s="43" t="str">
        <f>CONTAR.SI(AH13:AH33,"&gt;5.9")</f>
        <v>0</v>
      </c>
      <c r="AI36" s="43" t="str">
        <f>CONTAR.SI(AI13:AI33,"&gt;5.9")</f>
        <v>0</v>
      </c>
      <c r="AJ36" s="43" t="str">
        <f>CONTAR.SI(AJ13:AJ33,"&gt;5.9")</f>
        <v>0</v>
      </c>
      <c r="AK36" s="43" t="str">
        <f>CONTAR.SI(AK13:AK33,"&gt;5.9")</f>
        <v>0</v>
      </c>
      <c r="AL36" s="43" t="str">
        <f>CONTAR.SI(AL13:AL33,"&gt;5.9")</f>
        <v>0</v>
      </c>
      <c r="AM36" s="43" t="str">
        <f>CONTAR.SI(AM13:AM33,"&gt;5.9")</f>
        <v>0</v>
      </c>
      <c r="AN36" s="43" t="str">
        <f>CONTAR.SI(AN13:AN33,"&gt;5.9")</f>
        <v>0</v>
      </c>
      <c r="AS36" s="43" t="str">
        <f>CONTAR.SI(AS13:AS33,"&gt;5.9")</f>
        <v>0</v>
      </c>
      <c r="AT36" s="43" t="str">
        <f>CONTAR.SI(AT13:AT33,"&gt;5.9")</f>
        <v>0</v>
      </c>
      <c r="AU36" s="43" t="str">
        <f>CONTAR.SI(AU13:AU33,"&gt;5.9")</f>
        <v>0</v>
      </c>
      <c r="AV36" s="43" t="str">
        <f>CONTAR.SI(AV13:AV33,"&gt;5.9")</f>
        <v>0</v>
      </c>
      <c r="AW36" s="43" t="str">
        <f>CONTAR.SI(AW13:AW33,"&gt;5.9")</f>
        <v>0</v>
      </c>
      <c r="AX36" s="43" t="str">
        <f>CONTAR.SI(AX13:AX33,"&gt;5.9")</f>
        <v>0</v>
      </c>
      <c r="AY36" s="43" t="str">
        <f>CONTAR.SI(AY13:AY33,"&gt;5.9")</f>
        <v>0</v>
      </c>
      <c r="AZ36" s="43" t="str">
        <f>CONTAR.SI(AZ13:AZ33,"&gt;5.9")</f>
        <v>0</v>
      </c>
      <c r="BA36" s="43" t="str">
        <f>CONTAR.SI(BA13:BA33,"&gt;5.9")</f>
        <v>0</v>
      </c>
      <c r="BB36" s="43" t="str">
        <f>CONTAR.SI(BB13:BB33,"&gt;5.9")</f>
        <v>0</v>
      </c>
      <c r="BC36" s="43" t="str">
        <f>CONTAR.SI(BC13:BC33,"&gt;5.9")</f>
        <v>0</v>
      </c>
      <c r="BH36" s="43" t="str">
        <f>CONTAR.SI(BH13:BH33,"&gt;5.9")</f>
        <v>0</v>
      </c>
      <c r="BI36" s="43" t="str">
        <f>CONTAR.SI(BI13:BI33,"&gt;5.9")</f>
        <v>0</v>
      </c>
      <c r="BJ36" s="43" t="str">
        <f>CONTAR.SI(BJ13:BJ33,"&gt;5.9")</f>
        <v>0</v>
      </c>
      <c r="BK36" s="43" t="str">
        <f>CONTAR.SI(BK13:BK33,"&gt;5.9")</f>
        <v>0</v>
      </c>
      <c r="BL36" s="43" t="str">
        <f>CONTAR.SI(BL13:BL33,"&gt;5.9")</f>
        <v>0</v>
      </c>
      <c r="BM36" s="43" t="str">
        <f>CONTAR.SI(BM13:BM33,"&gt;5.9")</f>
        <v>0</v>
      </c>
      <c r="BN36" s="43" t="str">
        <f>CONTAR.SI(BN13:BN33,"&gt;5.9")</f>
        <v>0</v>
      </c>
      <c r="BO36" s="43" t="str">
        <f>CONTAR.SI(BO13:BO33,"&gt;5.9")</f>
        <v>0</v>
      </c>
      <c r="BP36" s="43" t="str">
        <f>CONTAR.SI(BP13:BP33,"&gt;5.9")</f>
        <v>0</v>
      </c>
      <c r="BQ36" s="43" t="str">
        <f>CONTAR.SI(BQ13:BQ33,"&gt;5.9")</f>
        <v>0</v>
      </c>
      <c r="BR36" s="43" t="str">
        <f>CONTAR.SI(BR13:BR33,"&gt;5.9")</f>
        <v>0</v>
      </c>
    </row>
    <row r="37" spans="1:73">
      <c r="E37" s="7"/>
      <c r="F37" s="5"/>
      <c r="G37" s="5"/>
      <c r="H37" s="5"/>
      <c r="I37" s="5"/>
      <c r="J37" s="12"/>
      <c r="K37" s="42" t="s">
        <v>127</v>
      </c>
      <c r="L37" s="21"/>
      <c r="M37" s="21"/>
      <c r="N37" s="22"/>
      <c r="O37" s="43" t="str">
        <f>CONTAR.SI(O13:O33,"&lt;6")</f>
        <v>0</v>
      </c>
      <c r="P37" s="43" t="str">
        <f>CONTAR.SI(P13:P33,"&lt;6")</f>
        <v>0</v>
      </c>
      <c r="Q37" s="43" t="str">
        <f>CONTAR.SI(Q13:Q33,"&lt;6")</f>
        <v>0</v>
      </c>
      <c r="R37" s="43" t="str">
        <f>CONTAR.SI(R13:R33,"&lt;6")</f>
        <v>0</v>
      </c>
      <c r="S37" s="43" t="str">
        <f>CONTAR.SI(S13:S33,"&lt;6")</f>
        <v>0</v>
      </c>
      <c r="T37" s="43" t="str">
        <f>CONTAR.SI(T13:T33,"&lt;6")</f>
        <v>0</v>
      </c>
      <c r="U37" s="43" t="str">
        <f>CONTAR.SI(U13:U33,"&lt;6")</f>
        <v>0</v>
      </c>
      <c r="V37" s="43" t="str">
        <f>CONTAR.SI(V13:V33,"&lt;6")</f>
        <v>0</v>
      </c>
      <c r="W37" s="43" t="str">
        <f>CONTAR.SI(W13:W33,"&lt;6")</f>
        <v>0</v>
      </c>
      <c r="X37" s="43" t="str">
        <f>CONTAR.SI(X13:X33,"&lt;6")</f>
        <v>0</v>
      </c>
      <c r="Y37" s="43" t="str">
        <f>CONTAR.SI(Y13:Y33,"&lt;6")</f>
        <v>0</v>
      </c>
      <c r="AD37" s="43" t="str">
        <f>CONTAR.SI(AD13:AD33,"&lt;6")</f>
        <v>0</v>
      </c>
      <c r="AE37" s="43" t="str">
        <f>CONTAR.SI(AE13:AE33,"&lt;6")</f>
        <v>0</v>
      </c>
      <c r="AF37" s="43" t="str">
        <f>CONTAR.SI(AF13:AF33,"&lt;6")</f>
        <v>0</v>
      </c>
      <c r="AG37" s="43" t="str">
        <f>CONTAR.SI(AG13:AG33,"&lt;6")</f>
        <v>0</v>
      </c>
      <c r="AH37" s="43" t="str">
        <f>CONTAR.SI(AH13:AH33,"&lt;6")</f>
        <v>0</v>
      </c>
      <c r="AI37" s="43" t="str">
        <f>CONTAR.SI(AI13:AI33,"&lt;6")</f>
        <v>0</v>
      </c>
      <c r="AJ37" s="43" t="str">
        <f>CONTAR.SI(AJ13:AJ33,"&lt;6")</f>
        <v>0</v>
      </c>
      <c r="AK37" s="43" t="str">
        <f>CONTAR.SI(AK13:AK33,"&lt;6")</f>
        <v>0</v>
      </c>
      <c r="AL37" s="43" t="str">
        <f>CONTAR.SI(AL13:AL33,"&lt;6")</f>
        <v>0</v>
      </c>
      <c r="AM37" s="43" t="str">
        <f>CONTAR.SI(AM13:AM33,"&lt;6")</f>
        <v>0</v>
      </c>
      <c r="AN37" s="43" t="str">
        <f>CONTAR.SI(AN13:AN33,"&lt;6")</f>
        <v>0</v>
      </c>
      <c r="AS37" s="43" t="str">
        <f>CONTAR.SI(AS13:AS33,"&lt;6")</f>
        <v>0</v>
      </c>
      <c r="AT37" s="43" t="str">
        <f>CONTAR.SI(AT13:AT33,"&lt;6")</f>
        <v>0</v>
      </c>
      <c r="AU37" s="43" t="str">
        <f>CONTAR.SI(AU13:AU33,"&lt;6")</f>
        <v>0</v>
      </c>
      <c r="AV37" s="43" t="str">
        <f>CONTAR.SI(AV13:AV33,"&lt;6")</f>
        <v>0</v>
      </c>
      <c r="AW37" s="43" t="str">
        <f>CONTAR.SI(AW13:AW33,"&lt;6")</f>
        <v>0</v>
      </c>
      <c r="AX37" s="43" t="str">
        <f>CONTAR.SI(AX13:AX33,"&lt;6")</f>
        <v>0</v>
      </c>
      <c r="AY37" s="43" t="str">
        <f>CONTAR.SI(AY13:AY33,"&lt;6")</f>
        <v>0</v>
      </c>
      <c r="AZ37" s="43" t="str">
        <f>CONTAR.SI(AZ13:AZ33,"&lt;6")</f>
        <v>0</v>
      </c>
      <c r="BA37" s="43" t="str">
        <f>CONTAR.SI(BA13:BA33,"&lt;6")</f>
        <v>0</v>
      </c>
      <c r="BB37" s="43" t="str">
        <f>CONTAR.SI(BB13:BB33,"&lt;6")</f>
        <v>0</v>
      </c>
      <c r="BC37" s="43" t="str">
        <f>CONTAR.SI(BC13:BC33,"&lt;6")</f>
        <v>0</v>
      </c>
      <c r="BH37" s="43" t="str">
        <f>CONTAR.SI(BH13:BH33,"&lt;6")</f>
        <v>0</v>
      </c>
      <c r="BI37" s="43" t="str">
        <f>CONTAR.SI(BI13:BI33,"&lt;6")</f>
        <v>0</v>
      </c>
      <c r="BJ37" s="43" t="str">
        <f>CONTAR.SI(BJ13:BJ33,"&lt;6")</f>
        <v>0</v>
      </c>
      <c r="BK37" s="43" t="str">
        <f>CONTAR.SI(BK13:BK33,"&lt;6")</f>
        <v>0</v>
      </c>
      <c r="BL37" s="43" t="str">
        <f>CONTAR.SI(BL13:BL33,"&lt;6")</f>
        <v>0</v>
      </c>
      <c r="BM37" s="43" t="str">
        <f>CONTAR.SI(BM13:BM33,"&lt;6")</f>
        <v>0</v>
      </c>
      <c r="BN37" s="43" t="str">
        <f>CONTAR.SI(BN13:BN33,"&lt;6")</f>
        <v>0</v>
      </c>
      <c r="BO37" s="43" t="str">
        <f>CONTAR.SI(BO13:BO33,"&lt;6")</f>
        <v>0</v>
      </c>
      <c r="BP37" s="43" t="str">
        <f>CONTAR.SI(BP13:BP33,"&lt;6")</f>
        <v>0</v>
      </c>
      <c r="BQ37" s="43" t="str">
        <f>CONTAR.SI(BQ13:BQ33,"&lt;6")</f>
        <v>0</v>
      </c>
      <c r="BR37" s="43" t="str">
        <f>CONTAR.SI(BR13:BR33,"&lt;6")</f>
        <v>0</v>
      </c>
    </row>
    <row r="38" spans="1:73">
      <c r="E38" s="7"/>
      <c r="F38" s="5"/>
      <c r="G38" s="5"/>
      <c r="H38" s="5"/>
      <c r="I38" s="5"/>
      <c r="J38" s="12"/>
      <c r="K38" s="42" t="s">
        <v>128</v>
      </c>
      <c r="L38" s="21"/>
      <c r="M38" s="21"/>
      <c r="N38" s="22"/>
      <c r="O38" s="43" t="str">
        <f>CONTAR(O13:O33)</f>
        <v>0</v>
      </c>
      <c r="P38" s="43" t="str">
        <f>CONTAR(P13:P33)</f>
        <v>0</v>
      </c>
      <c r="Q38" s="43" t="str">
        <f>CONTAR(Q13:Q33)</f>
        <v>0</v>
      </c>
      <c r="R38" s="43" t="str">
        <f>CONTAR(R13:R33)</f>
        <v>0</v>
      </c>
      <c r="S38" s="43" t="str">
        <f>CONTAR(S13:S33)</f>
        <v>0</v>
      </c>
      <c r="T38" s="43" t="str">
        <f>CONTAR(T13:T33)</f>
        <v>0</v>
      </c>
      <c r="U38" s="43" t="str">
        <f>CONTAR(U13:U33)</f>
        <v>0</v>
      </c>
      <c r="V38" s="43" t="str">
        <f>CONTAR(V13:V33)</f>
        <v>0</v>
      </c>
      <c r="W38" s="43" t="str">
        <f>CONTAR(W13:W33)</f>
        <v>0</v>
      </c>
      <c r="X38" s="43" t="str">
        <f>CONTAR(X13:X33)</f>
        <v>0</v>
      </c>
      <c r="Y38" s="43" t="str">
        <f>CONTAR(Y13:Y33)</f>
        <v>0</v>
      </c>
      <c r="AD38" s="43" t="str">
        <f>CONTAR(AD13:AD33)</f>
        <v>0</v>
      </c>
      <c r="AE38" s="43" t="str">
        <f>CONTAR(AE13:AE33)</f>
        <v>0</v>
      </c>
      <c r="AF38" s="43" t="str">
        <f>CONTAR(AF13:AF33)</f>
        <v>0</v>
      </c>
      <c r="AG38" s="43" t="str">
        <f>CONTAR(AG13:AG33)</f>
        <v>0</v>
      </c>
      <c r="AH38" s="43" t="str">
        <f>CONTAR(AH13:AH33)</f>
        <v>0</v>
      </c>
      <c r="AI38" s="43" t="str">
        <f>CONTAR(AI13:AI33)</f>
        <v>0</v>
      </c>
      <c r="AJ38" s="43" t="str">
        <f>CONTAR(AJ13:AJ33)</f>
        <v>0</v>
      </c>
      <c r="AK38" s="43" t="str">
        <f>CONTAR(AK13:AK33)</f>
        <v>0</v>
      </c>
      <c r="AL38" s="43" t="str">
        <f>CONTAR(AL13:AL33)</f>
        <v>0</v>
      </c>
      <c r="AM38" s="43" t="str">
        <f>CONTAR(AM13:AM33)</f>
        <v>0</v>
      </c>
      <c r="AN38" s="43" t="str">
        <f>CONTAR(AN13:AN33)</f>
        <v>0</v>
      </c>
      <c r="AS38" s="43" t="str">
        <f>CONTAR(AS13:AS33)</f>
        <v>0</v>
      </c>
      <c r="AT38" s="43" t="str">
        <f>CONTAR(AT13:AT33)</f>
        <v>0</v>
      </c>
      <c r="AU38" s="43" t="str">
        <f>CONTAR(AU13:AU33)</f>
        <v>0</v>
      </c>
      <c r="AV38" s="43" t="str">
        <f>CONTAR(AV13:AV33)</f>
        <v>0</v>
      </c>
      <c r="AW38" s="43" t="str">
        <f>CONTAR(AW13:AW33)</f>
        <v>0</v>
      </c>
      <c r="AX38" s="43" t="str">
        <f>CONTAR(AX13:AX33)</f>
        <v>0</v>
      </c>
      <c r="AY38" s="43" t="str">
        <f>CONTAR(AY13:AY33)</f>
        <v>0</v>
      </c>
      <c r="AZ38" s="43" t="str">
        <f>CONTAR(AZ13:AZ33)</f>
        <v>0</v>
      </c>
      <c r="BA38" s="43" t="str">
        <f>CONTAR(BA13:BA33)</f>
        <v>0</v>
      </c>
      <c r="BB38" s="43" t="str">
        <f>CONTAR(BB13:BB33)</f>
        <v>0</v>
      </c>
      <c r="BC38" s="43" t="str">
        <f>CONTAR(BC13:BC33)</f>
        <v>0</v>
      </c>
      <c r="BH38" s="43" t="str">
        <f>CONTAR(BH13:BH33)</f>
        <v>0</v>
      </c>
      <c r="BI38" s="43" t="str">
        <f>CONTAR(BI13:BI33)</f>
        <v>0</v>
      </c>
      <c r="BJ38" s="43" t="str">
        <f>CONTAR(BJ13:BJ33)</f>
        <v>0</v>
      </c>
      <c r="BK38" s="43" t="str">
        <f>CONTAR(BK13:BK33)</f>
        <v>0</v>
      </c>
      <c r="BL38" s="43" t="str">
        <f>CONTAR(BL13:BL33)</f>
        <v>0</v>
      </c>
      <c r="BM38" s="43" t="str">
        <f>CONTAR(BM13:BM33)</f>
        <v>0</v>
      </c>
      <c r="BN38" s="43" t="str">
        <f>CONTAR(BN13:BN33)</f>
        <v>0</v>
      </c>
      <c r="BO38" s="43" t="str">
        <f>CONTAR(BO13:BO33)</f>
        <v>0</v>
      </c>
      <c r="BP38" s="43" t="str">
        <f>CONTAR(BP13:BP33)</f>
        <v>0</v>
      </c>
      <c r="BQ38" s="43" t="str">
        <f>CONTAR(BQ13:BQ33)</f>
        <v>0</v>
      </c>
      <c r="BR38" s="43" t="str">
        <f>CONTAR(BR13:BR33)</f>
        <v>0</v>
      </c>
    </row>
    <row r="39" spans="1:73">
      <c r="E39" s="8"/>
      <c r="F39" s="10"/>
      <c r="G39" s="10"/>
      <c r="H39" s="10"/>
      <c r="I39" s="10"/>
      <c r="J39" s="13"/>
    </row>
    <row r="40" spans="1:73">
      <c r="K40" s="16" t="s">
        <v>129</v>
      </c>
      <c r="L40" s="20" t="s">
        <v>130</v>
      </c>
      <c r="M40" s="21"/>
      <c r="N40" s="22"/>
      <c r="O40" s="33">
        <v>11</v>
      </c>
      <c r="P40" s="33">
        <v>12</v>
      </c>
      <c r="Q40" s="33">
        <v>13</v>
      </c>
      <c r="R40" s="33">
        <v>14</v>
      </c>
      <c r="S40" s="33">
        <v>15</v>
      </c>
      <c r="U40" s="44" t="s">
        <v>131</v>
      </c>
      <c r="V40" s="33" t="s">
        <v>132</v>
      </c>
    </row>
    <row r="41" spans="1:73">
      <c r="K41" s="17"/>
      <c r="L41" s="20" t="s">
        <v>51</v>
      </c>
      <c r="M41" s="22"/>
      <c r="N41" s="33" t="str">
        <f>CONTAR.SI(D13:D33,"H")</f>
        <v>0</v>
      </c>
      <c r="O41" s="33" t="str">
        <f>CONTAR.SI.CONJUNTO(L13:L33,"&lt;=11",D13:D33,"H")</f>
        <v>0</v>
      </c>
      <c r="P41" s="33" t="str">
        <f>CONTAR.SI.CONJUNTO(L13:L33,"&gt;11",L13:L33,"&lt;=12",D13:D33,"H")</f>
        <v>0</v>
      </c>
      <c r="Q41" s="33" t="str">
        <f>CONTAR.SI.CONJUNTO(L13:L33,"&gt;12",L13:L33,"&lt;=13",D13:D33,"H")</f>
        <v>0</v>
      </c>
      <c r="R41" s="33" t="str">
        <f>CONTAR.SI.CONJUNTO(L13:L33,"&gt;13",L13:L33,"&lt;=14",D13:D33,"H")</f>
        <v>0</v>
      </c>
      <c r="S41" s="33" t="str">
        <f>CONTAR.SI.CONJUNTO(L13:L33,"&gt;14",L13:L33,"&lt;=15",D13:D33,"H")</f>
        <v>0</v>
      </c>
      <c r="U41" s="33" t="str">
        <f>CONTAR.SI.CONJUNTO(L13:L33,"&gt;15",D13:D33,"H")</f>
        <v>0</v>
      </c>
      <c r="V41" s="33" t="str">
        <f>CONTAR.SI.CONJUNTO(D13:D33,"H")</f>
        <v>0</v>
      </c>
    </row>
    <row r="42" spans="1:73">
      <c r="K42" s="17"/>
      <c r="L42" s="20" t="s">
        <v>40</v>
      </c>
      <c r="M42" s="22"/>
      <c r="N42" s="33" t="str">
        <f>CONTAR.SI(D13:D33,"M")</f>
        <v>0</v>
      </c>
      <c r="O42" s="33" t="str">
        <f>CONTAR.SI.CONJUNTO(L13:L33,"&lt;=11",D13:D33,"M")</f>
        <v>0</v>
      </c>
      <c r="P42" s="33" t="str">
        <f>CONTAR.SI.CONJUNTO(L13:L33,"&gt;11",L13:L33,"&lt;=12",D13:D33,"M")</f>
        <v>0</v>
      </c>
      <c r="Q42" s="33" t="str">
        <f>CONTAR.SI.CONJUNTO(L13:L33,"&gt;12",L13:L33,"&lt;=13",D13:D33,"M")</f>
        <v>0</v>
      </c>
      <c r="R42" s="33" t="str">
        <f>CONTAR.SI.CONJUNTO(L13:L33,"&gt;13",L13:L33,"&lt;=14",D13:D33,"M")</f>
        <v>0</v>
      </c>
      <c r="S42" s="33" t="str">
        <f>CONTAR.SI.CONJUNTO(L13:L33,"&gt;14",L13:L33,"&lt;=15",D13:D33,"M")</f>
        <v>0</v>
      </c>
      <c r="U42" s="33" t="str">
        <f>CONTAR.SI.CONJUNTO(L13:L33,"&gt;15",D13:D33,"M")</f>
        <v>0</v>
      </c>
      <c r="V42" s="33" t="str">
        <f>CONTAR.SI.CONJUNTO(D13:D33,"M")</f>
        <v>0</v>
      </c>
    </row>
    <row r="43" spans="1:73">
      <c r="K43" s="18"/>
      <c r="L43" s="20" t="s">
        <v>132</v>
      </c>
      <c r="M43" s="22"/>
      <c r="N43" s="33" t="str">
        <f>suma(N41:N42)</f>
        <v>0</v>
      </c>
      <c r="O43" s="33" t="str">
        <f>suma(O41:O42)</f>
        <v>0</v>
      </c>
      <c r="P43" s="33" t="str">
        <f>suma(P41:P42)</f>
        <v>0</v>
      </c>
      <c r="Q43" s="33" t="str">
        <f>suma(Q41:Q42)</f>
        <v>0</v>
      </c>
      <c r="R43" s="33" t="str">
        <f>suma(R41:R42)</f>
        <v>0</v>
      </c>
      <c r="S43" s="33" t="str">
        <f>suma(S41:S42)</f>
        <v>0</v>
      </c>
      <c r="U43" s="33" t="str">
        <f>suma(U41:U42)</f>
        <v>0</v>
      </c>
      <c r="V43" s="33" t="str">
        <f>suma(V41:V42)</f>
        <v>0</v>
      </c>
    </row>
    <row r="46" spans="1:73">
      <c r="U46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4:N34"/>
    <mergeCell ref="E36:J39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40:K43"/>
    <mergeCell ref="L40:N40"/>
    <mergeCell ref="L41:M41"/>
    <mergeCell ref="L42:M42"/>
    <mergeCell ref="L43:M4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2023-03-07T00:56:43-06:00</dcterms:created>
  <dcterms:modified xsi:type="dcterms:W3CDTF">2023-03-07T00:56:43-06:00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