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1B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<sst xmlns="http://schemas.openxmlformats.org/spreadsheetml/2006/main" uniqueCount="147">
  <si>
    <t>SUBSECRETARÍA DE EDUCACIÓN BÁSICA</t>
  </si>
  <si>
    <t>CICLO ESCOLAR: 2022-2023</t>
  </si>
  <si>
    <t>DIRECCIÓN DE EDUCACIÓN SECUNDARIA</t>
  </si>
  <si>
    <t>SUBDIRECCIÓN DE TELESECUNDARIAS</t>
  </si>
  <si>
    <t>CLAVE C.T:16ETV0318S</t>
  </si>
  <si>
    <t>GRADO - GRUPO:1-B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</si>
  <si>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</si>
  <si>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</si>
  <si>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</si>
  <si>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</si>
  <si>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</si>
  <si>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</si>
  <si>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</si>
  <si>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</si>
  <si>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</si>
  <si>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</si>
  <si>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</si>
  <si>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</si>
  <si>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</si>
  <si>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</si>
  <si>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</si>
  <si>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</si>
  <si>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</si>
  <si>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BIOLOGÍA</t>
  </si>
  <si>
    <t>HISTORIA</t>
  </si>
  <si>
    <t>GEOGRAFIA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</si>
  <si>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</si>
  <si>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</si>
  <si>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</si>
  <si>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</si>
  <si>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</si>
  <si>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</si>
  <si>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</si>
  <si>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</si>
  <si>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</si>
  <si>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</si>
  <si>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</si>
  <si>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</si>
  <si>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</si>
  <si>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AAGS</t>
  </si>
  <si>
    <t>100813</t>
  </si>
  <si>
    <t>H</t>
  </si>
  <si>
    <t>MN</t>
  </si>
  <si>
    <t>L</t>
  </si>
  <si>
    <t>N</t>
  </si>
  <si>
    <t>A</t>
  </si>
  <si>
    <t>6</t>
  </si>
  <si>
    <t>ALVARADO GONZALEZ SANTIAGO</t>
  </si>
  <si>
    <t>10/10</t>
  </si>
  <si>
    <t>0/10</t>
  </si>
  <si>
    <t>AAME</t>
  </si>
  <si>
    <t>100707</t>
  </si>
  <si>
    <t>R</t>
  </si>
  <si>
    <t>5</t>
  </si>
  <si>
    <t>ALVARADO MIRANDA ERIC</t>
  </si>
  <si>
    <t>AOCB</t>
  </si>
  <si>
    <t>091204</t>
  </si>
  <si>
    <t>M</t>
  </si>
  <si>
    <t>7</t>
  </si>
  <si>
    <t>AMBROSIO CRUZ BARBARA</t>
  </si>
  <si>
    <t>BAHM</t>
  </si>
  <si>
    <t>100703</t>
  </si>
  <si>
    <t>3</t>
  </si>
  <si>
    <t>BARTOLO HERNANDEZ MONSERRATH</t>
  </si>
  <si>
    <t>BAUJ</t>
  </si>
  <si>
    <t>101221</t>
  </si>
  <si>
    <t>T</t>
  </si>
  <si>
    <t>S</t>
  </si>
  <si>
    <t>BAUTISTA URBANO MARIA JOSE</t>
  </si>
  <si>
    <t>CAMK</t>
  </si>
  <si>
    <t>100521</t>
  </si>
  <si>
    <t>DF</t>
  </si>
  <si>
    <t>V</t>
  </si>
  <si>
    <t>4</t>
  </si>
  <si>
    <t>CASTRO MERLAN KEVIN ARON</t>
  </si>
  <si>
    <t>CUMP</t>
  </si>
  <si>
    <t>101113</t>
  </si>
  <si>
    <t>MC</t>
  </si>
  <si>
    <t>CRUZ MORENO PAOLA MONSERRAT</t>
  </si>
  <si>
    <t>EIAY</t>
  </si>
  <si>
    <t>100605</t>
  </si>
  <si>
    <t>1</t>
  </si>
  <si>
    <t>ESPINOZA ALONSO YAIR ISAAC</t>
  </si>
  <si>
    <t>GAGJ</t>
  </si>
  <si>
    <t>090430</t>
  </si>
  <si>
    <t>GARCIA GARDUÑO JAIME</t>
  </si>
  <si>
    <t>8/10</t>
  </si>
  <si>
    <t>GAGK</t>
  </si>
  <si>
    <t>091014</t>
  </si>
  <si>
    <t>GARCIA GONZALEZ KEVIN</t>
  </si>
  <si>
    <t>GAME</t>
  </si>
  <si>
    <t>090518</t>
  </si>
  <si>
    <t>2</t>
  </si>
  <si>
    <t>GARCIA MIRANDA ERICK FILEMON</t>
  </si>
  <si>
    <t>GUCA</t>
  </si>
  <si>
    <t>100108</t>
  </si>
  <si>
    <t>X</t>
  </si>
  <si>
    <t>GUTIERREZ CRUZ AXEL SAUL</t>
  </si>
  <si>
    <t>MACA</t>
  </si>
  <si>
    <t>090723</t>
  </si>
  <si>
    <t>MARTINEZ CASTRO ALEJANDRO</t>
  </si>
  <si>
    <t>0/0</t>
  </si>
  <si>
    <t>MAOV</t>
  </si>
  <si>
    <t>101203</t>
  </si>
  <si>
    <t>C</t>
  </si>
  <si>
    <t>0</t>
  </si>
  <si>
    <t>MARTINEZ OCAÑA VALENTINO</t>
  </si>
  <si>
    <t>MAAN</t>
  </si>
  <si>
    <t>090128</t>
  </si>
  <si>
    <t>Y</t>
  </si>
  <si>
    <t>G</t>
  </si>
  <si>
    <t>MAYA AGUILAR NAOMI</t>
  </si>
  <si>
    <t>MIMA</t>
  </si>
  <si>
    <t>101008</t>
  </si>
  <si>
    <t>BS</t>
  </si>
  <si>
    <t>J</t>
  </si>
  <si>
    <t>MIRANDA MEJIA AURORA</t>
  </si>
  <si>
    <t>MIUJ</t>
  </si>
  <si>
    <t>100210</t>
  </si>
  <si>
    <t>MIRANDA URBANO JUAN LUIS</t>
  </si>
  <si>
    <t>PEGJ</t>
  </si>
  <si>
    <t>100809</t>
  </si>
  <si>
    <t>PEREZ GONZALEZ JOSUE</t>
  </si>
  <si>
    <t>SASR</t>
  </si>
  <si>
    <t>100411</t>
  </si>
  <si>
    <t>D</t>
  </si>
  <si>
    <t>SANCHEZ SANCHEZ RODRIGO</t>
  </si>
  <si>
    <t>SASC</t>
  </si>
  <si>
    <t>101017</t>
  </si>
  <si>
    <t>SANCHEZ SANTIAGO CRISTEL</t>
  </si>
  <si>
    <t>UAMA</t>
  </si>
  <si>
    <t>100401</t>
  </si>
  <si>
    <t>URBANO MIRANDA AXEL</t>
  </si>
  <si>
    <t>UIMA</t>
  </si>
  <si>
    <t>100209</t>
  </si>
  <si>
    <t>8</t>
  </si>
  <si>
    <t>URIBE MARTINEZ ANGEL JESUS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</si>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</sst>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47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 t="s">
        <v>25</v>
      </c>
      <c r="U7" s="24" t="s">
        <v>26</v>
      </c>
      <c r="V7" s="24" t="s">
        <v>27</v>
      </c>
      <c r="W7" s="24" t="s">
        <v>28</v>
      </c>
      <c r="X7" s="24" t="s">
        <v>29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 t="s">
        <v>25</v>
      </c>
      <c r="AJ7" s="25" t="s">
        <v>26</v>
      </c>
      <c r="AK7" s="25" t="s">
        <v>27</v>
      </c>
      <c r="AL7" s="25" t="s">
        <v>28</v>
      </c>
      <c r="AM7" s="25" t="s">
        <v>29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 t="s">
        <v>25</v>
      </c>
      <c r="AY7" s="26" t="s">
        <v>26</v>
      </c>
      <c r="AZ7" s="26" t="s">
        <v>27</v>
      </c>
      <c r="BA7" s="26" t="s">
        <v>28</v>
      </c>
      <c r="BB7" s="26" t="s">
        <v>29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 t="s">
        <v>25</v>
      </c>
      <c r="BN7" s="27" t="s">
        <v>26</v>
      </c>
      <c r="BO7" s="27" t="s">
        <v>27</v>
      </c>
      <c r="BP7" s="27" t="s">
        <v>28</v>
      </c>
      <c r="BQ7" s="27" t="s">
        <v>29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30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31</v>
      </c>
      <c r="L9" s="23" t="s">
        <v>32</v>
      </c>
      <c r="M9" s="23" t="s">
        <v>33</v>
      </c>
      <c r="N9" s="23" t="s">
        <v>34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35</v>
      </c>
      <c r="P11" s="23" t="s">
        <v>35</v>
      </c>
      <c r="Q11" s="23" t="s">
        <v>35</v>
      </c>
      <c r="R11" s="23" t="s">
        <v>35</v>
      </c>
      <c r="S11" s="23" t="s">
        <v>35</v>
      </c>
      <c r="T11" s="23" t="s">
        <v>35</v>
      </c>
      <c r="U11" s="23" t="s">
        <v>35</v>
      </c>
      <c r="V11" s="23" t="s">
        <v>35</v>
      </c>
      <c r="W11" s="23" t="s">
        <v>35</v>
      </c>
      <c r="X11" s="23" t="s">
        <v>35</v>
      </c>
      <c r="Y11" s="17"/>
      <c r="Z11" s="8"/>
      <c r="AA11" s="13"/>
      <c r="AB11" s="17"/>
      <c r="AD11" s="23" t="s">
        <v>35</v>
      </c>
      <c r="AE11" s="23" t="s">
        <v>35</v>
      </c>
      <c r="AF11" s="23" t="s">
        <v>35</v>
      </c>
      <c r="AG11" s="23" t="s">
        <v>35</v>
      </c>
      <c r="AH11" s="23" t="s">
        <v>35</v>
      </c>
      <c r="AI11" s="23" t="s">
        <v>35</v>
      </c>
      <c r="AJ11" s="23" t="s">
        <v>35</v>
      </c>
      <c r="AK11" s="23" t="s">
        <v>35</v>
      </c>
      <c r="AL11" s="23" t="s">
        <v>35</v>
      </c>
      <c r="AM11" s="23" t="s">
        <v>35</v>
      </c>
      <c r="AN11" s="17"/>
      <c r="AO11" s="8"/>
      <c r="AP11" s="13"/>
      <c r="AQ11" s="17"/>
      <c r="AS11" s="23" t="s">
        <v>35</v>
      </c>
      <c r="AT11" s="23" t="s">
        <v>35</v>
      </c>
      <c r="AU11" s="23" t="s">
        <v>35</v>
      </c>
      <c r="AV11" s="23" t="s">
        <v>35</v>
      </c>
      <c r="AW11" s="23" t="s">
        <v>35</v>
      </c>
      <c r="AX11" s="23" t="s">
        <v>35</v>
      </c>
      <c r="AY11" s="23" t="s">
        <v>35</v>
      </c>
      <c r="AZ11" s="23" t="s">
        <v>35</v>
      </c>
      <c r="BA11" s="23" t="s">
        <v>35</v>
      </c>
      <c r="BB11" s="23" t="s">
        <v>35</v>
      </c>
      <c r="BC11" s="17"/>
      <c r="BD11" s="8"/>
      <c r="BE11" s="13"/>
      <c r="BF11" s="17"/>
      <c r="BH11" s="23" t="s">
        <v>35</v>
      </c>
      <c r="BI11" s="23" t="s">
        <v>35</v>
      </c>
      <c r="BJ11" s="23" t="s">
        <v>35</v>
      </c>
      <c r="BK11" s="23" t="s">
        <v>35</v>
      </c>
      <c r="BL11" s="23" t="s">
        <v>35</v>
      </c>
      <c r="BM11" s="23" t="s">
        <v>35</v>
      </c>
      <c r="BN11" s="23" t="s">
        <v>35</v>
      </c>
      <c r="BO11" s="23" t="s">
        <v>35</v>
      </c>
      <c r="BP11" s="23" t="s">
        <v>35</v>
      </c>
      <c r="BQ11" s="23" t="s">
        <v>35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37</v>
      </c>
      <c r="AA12" s="34" t="s">
        <v>38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37</v>
      </c>
      <c r="AP12" s="34" t="s">
        <v>38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37</v>
      </c>
      <c r="BE12" s="34" t="s">
        <v>38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37</v>
      </c>
      <c r="BT12" s="34" t="s">
        <v>38</v>
      </c>
      <c r="BU12" s="18"/>
    </row>
    <row r="13" spans="1:73">
      <c r="A13" s="32">
        <v>1</v>
      </c>
      <c r="B13" s="39" t="s">
        <v>39</v>
      </c>
      <c r="C13" s="32" t="s">
        <v>40</v>
      </c>
      <c r="D13" s="32" t="s">
        <v>41</v>
      </c>
      <c r="E13" s="32" t="s">
        <v>42</v>
      </c>
      <c r="F13" s="32" t="s">
        <v>43</v>
      </c>
      <c r="G13" s="32" t="s">
        <v>44</v>
      </c>
      <c r="H13" s="32" t="s">
        <v>44</v>
      </c>
      <c r="I13" s="32" t="s">
        <v>45</v>
      </c>
      <c r="J13" s="32" t="s">
        <v>46</v>
      </c>
      <c r="K13" s="19" t="s">
        <v>47</v>
      </c>
      <c r="L13" s="40" t="str">
        <f>SIFECHA("13/08/2010",L8,"Y")</f>
        <v>0</v>
      </c>
      <c r="M13" s="40" t="str">
        <f>SIFECHA("13/08/2010",L8,"YM")</f>
        <v>0</v>
      </c>
      <c r="N13" s="40" t="str">
        <f>SIFECHA("13/08/2010",L8,"MD")</f>
        <v>0</v>
      </c>
      <c r="O13" s="32">
        <v>8</v>
      </c>
      <c r="P13" s="32">
        <v>7</v>
      </c>
      <c r="Q13" s="32">
        <v>8</v>
      </c>
      <c r="R13" s="32">
        <v>7</v>
      </c>
      <c r="S13" s="32">
        <v>8</v>
      </c>
      <c r="T13" s="32">
        <v>8</v>
      </c>
      <c r="U13" s="32">
        <v>6</v>
      </c>
      <c r="V13" s="32">
        <v>10</v>
      </c>
      <c r="W13" s="32">
        <v>10</v>
      </c>
      <c r="X13" s="32">
        <v>10</v>
      </c>
      <c r="Y13" s="32">
        <v>8.2</v>
      </c>
      <c r="Z13" s="32" t="s">
        <v>37</v>
      </c>
      <c r="AA13" s="32"/>
      <c r="AB13" s="41" t="s">
        <v>48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32"/>
      <c r="BS13" s="32"/>
      <c r="BT13" s="32" t="s">
        <v>38</v>
      </c>
      <c r="BU13" s="41" t="s">
        <v>49</v>
      </c>
    </row>
    <row r="14" spans="1:73">
      <c r="A14" s="32">
        <v>2</v>
      </c>
      <c r="B14" s="39" t="s">
        <v>50</v>
      </c>
      <c r="C14" s="32" t="s">
        <v>51</v>
      </c>
      <c r="D14" s="32" t="s">
        <v>41</v>
      </c>
      <c r="E14" s="32" t="s">
        <v>42</v>
      </c>
      <c r="F14" s="32" t="s">
        <v>43</v>
      </c>
      <c r="G14" s="32" t="s">
        <v>52</v>
      </c>
      <c r="H14" s="32" t="s">
        <v>52</v>
      </c>
      <c r="I14" s="32" t="s">
        <v>45</v>
      </c>
      <c r="J14" s="32" t="s">
        <v>53</v>
      </c>
      <c r="K14" s="19" t="s">
        <v>54</v>
      </c>
      <c r="L14" s="40" t="str">
        <f>SIFECHA("07/07/2010",L8,"Y")</f>
        <v>0</v>
      </c>
      <c r="M14" s="40" t="str">
        <f>SIFECHA("07/07/2010",L8,"YM")</f>
        <v>0</v>
      </c>
      <c r="N14" s="40" t="str">
        <f>SIFECHA("07/07/2010",L8,"MD")</f>
        <v>0</v>
      </c>
      <c r="O14" s="32">
        <v>9</v>
      </c>
      <c r="P14" s="32">
        <v>9</v>
      </c>
      <c r="Q14" s="32">
        <v>8</v>
      </c>
      <c r="R14" s="32">
        <v>8</v>
      </c>
      <c r="S14" s="32">
        <v>7</v>
      </c>
      <c r="T14" s="32">
        <v>7</v>
      </c>
      <c r="U14" s="32">
        <v>6</v>
      </c>
      <c r="V14" s="32">
        <v>10</v>
      </c>
      <c r="W14" s="32">
        <v>10</v>
      </c>
      <c r="X14" s="32">
        <v>10</v>
      </c>
      <c r="Y14" s="32">
        <v>8.4</v>
      </c>
      <c r="Z14" s="32" t="s">
        <v>37</v>
      </c>
      <c r="AA14" s="32"/>
      <c r="AB14" s="41" t="s">
        <v>48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32"/>
      <c r="BS14" s="32"/>
      <c r="BT14" s="32" t="s">
        <v>38</v>
      </c>
      <c r="BU14" s="41" t="s">
        <v>49</v>
      </c>
    </row>
    <row r="15" spans="1:73">
      <c r="A15" s="32">
        <v>3</v>
      </c>
      <c r="B15" s="39" t="s">
        <v>55</v>
      </c>
      <c r="C15" s="32" t="s">
        <v>56</v>
      </c>
      <c r="D15" s="32" t="s">
        <v>57</v>
      </c>
      <c r="E15" s="32" t="s">
        <v>42</v>
      </c>
      <c r="F15" s="32" t="s">
        <v>57</v>
      </c>
      <c r="G15" s="32" t="s">
        <v>52</v>
      </c>
      <c r="H15" s="32" t="s">
        <v>52</v>
      </c>
      <c r="I15" s="32" t="s">
        <v>45</v>
      </c>
      <c r="J15" s="32" t="s">
        <v>58</v>
      </c>
      <c r="K15" s="19" t="s">
        <v>59</v>
      </c>
      <c r="L15" s="40" t="str">
        <f>SIFECHA("04/12/2009",L8,"Y")</f>
        <v>0</v>
      </c>
      <c r="M15" s="40" t="str">
        <f>SIFECHA("04/12/2009",L8,"YM")</f>
        <v>0</v>
      </c>
      <c r="N15" s="40" t="str">
        <f>SIFECHA("04/12/2009",L8,"MD")</f>
        <v>0</v>
      </c>
      <c r="O15" s="32">
        <v>8</v>
      </c>
      <c r="P15" s="32">
        <v>7</v>
      </c>
      <c r="Q15" s="32">
        <v>8</v>
      </c>
      <c r="R15" s="32">
        <v>7</v>
      </c>
      <c r="S15" s="32">
        <v>9</v>
      </c>
      <c r="T15" s="32">
        <v>9</v>
      </c>
      <c r="U15" s="32">
        <v>9</v>
      </c>
      <c r="V15" s="32">
        <v>8</v>
      </c>
      <c r="W15" s="32">
        <v>8</v>
      </c>
      <c r="X15" s="32">
        <v>10</v>
      </c>
      <c r="Y15" s="32">
        <v>8.3</v>
      </c>
      <c r="Z15" s="32" t="s">
        <v>37</v>
      </c>
      <c r="AA15" s="32"/>
      <c r="AB15" s="41" t="s">
        <v>48</v>
      </c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32"/>
      <c r="BS15" s="32"/>
      <c r="BT15" s="32" t="s">
        <v>38</v>
      </c>
      <c r="BU15" s="41" t="s">
        <v>49</v>
      </c>
    </row>
    <row r="16" spans="1:73">
      <c r="A16" s="32">
        <v>4</v>
      </c>
      <c r="B16" s="39" t="s">
        <v>60</v>
      </c>
      <c r="C16" s="32" t="s">
        <v>61</v>
      </c>
      <c r="D16" s="32" t="s">
        <v>57</v>
      </c>
      <c r="E16" s="32" t="s">
        <v>42</v>
      </c>
      <c r="F16" s="32" t="s">
        <v>52</v>
      </c>
      <c r="G16" s="32" t="s">
        <v>52</v>
      </c>
      <c r="H16" s="32" t="s">
        <v>44</v>
      </c>
      <c r="I16" s="32" t="s">
        <v>45</v>
      </c>
      <c r="J16" s="32" t="s">
        <v>62</v>
      </c>
      <c r="K16" s="19" t="s">
        <v>63</v>
      </c>
      <c r="L16" s="40" t="str">
        <f>SIFECHA("03/07/2010",L8,"Y")</f>
        <v>0</v>
      </c>
      <c r="M16" s="40" t="str">
        <f>SIFECHA("03/07/2010",L8,"YM")</f>
        <v>0</v>
      </c>
      <c r="N16" s="40" t="str">
        <f>SIFECHA("03/07/2010",L8,"MD")</f>
        <v>0</v>
      </c>
      <c r="O16" s="32">
        <v>8</v>
      </c>
      <c r="P16" s="32">
        <v>7</v>
      </c>
      <c r="Q16" s="32">
        <v>8</v>
      </c>
      <c r="R16" s="32">
        <v>8</v>
      </c>
      <c r="S16" s="32">
        <v>9</v>
      </c>
      <c r="T16" s="32">
        <v>8</v>
      </c>
      <c r="U16" s="32">
        <v>7</v>
      </c>
      <c r="V16" s="32">
        <v>8</v>
      </c>
      <c r="W16" s="32">
        <v>8</v>
      </c>
      <c r="X16" s="32">
        <v>10</v>
      </c>
      <c r="Y16" s="32">
        <v>8.1</v>
      </c>
      <c r="Z16" s="32" t="s">
        <v>37</v>
      </c>
      <c r="AA16" s="32"/>
      <c r="AB16" s="41" t="s">
        <v>48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32"/>
      <c r="BS16" s="32"/>
      <c r="BT16" s="32" t="s">
        <v>38</v>
      </c>
      <c r="BU16" s="41" t="s">
        <v>49</v>
      </c>
    </row>
    <row r="17" spans="1:73">
      <c r="A17" s="32">
        <v>5</v>
      </c>
      <c r="B17" s="39" t="s">
        <v>64</v>
      </c>
      <c r="C17" s="32" t="s">
        <v>65</v>
      </c>
      <c r="D17" s="32" t="s">
        <v>57</v>
      </c>
      <c r="E17" s="32" t="s">
        <v>42</v>
      </c>
      <c r="F17" s="32" t="s">
        <v>66</v>
      </c>
      <c r="G17" s="32" t="s">
        <v>52</v>
      </c>
      <c r="H17" s="32" t="s">
        <v>67</v>
      </c>
      <c r="I17" s="32" t="s">
        <v>45</v>
      </c>
      <c r="J17" s="32" t="s">
        <v>58</v>
      </c>
      <c r="K17" s="19" t="s">
        <v>68</v>
      </c>
      <c r="L17" s="40" t="str">
        <f>SIFECHA("21/12/2010",L8,"Y")</f>
        <v>0</v>
      </c>
      <c r="M17" s="40" t="str">
        <f>SIFECHA("21/12/2010",L8,"YM")</f>
        <v>0</v>
      </c>
      <c r="N17" s="40" t="str">
        <f>SIFECHA("21/12/2010",L8,"MD")</f>
        <v>0</v>
      </c>
      <c r="O17" s="32">
        <v>7</v>
      </c>
      <c r="P17" s="32">
        <v>6</v>
      </c>
      <c r="Q17" s="32">
        <v>7</v>
      </c>
      <c r="R17" s="32">
        <v>6</v>
      </c>
      <c r="S17" s="32">
        <v>7</v>
      </c>
      <c r="T17" s="32">
        <v>8</v>
      </c>
      <c r="U17" s="32">
        <v>7</v>
      </c>
      <c r="V17" s="32">
        <v>10</v>
      </c>
      <c r="W17" s="32">
        <v>10</v>
      </c>
      <c r="X17" s="32">
        <v>10</v>
      </c>
      <c r="Y17" s="32">
        <v>7.8</v>
      </c>
      <c r="Z17" s="32" t="s">
        <v>37</v>
      </c>
      <c r="AA17" s="32"/>
      <c r="AB17" s="41" t="s">
        <v>48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32"/>
      <c r="BS17" s="32"/>
      <c r="BT17" s="32" t="s">
        <v>38</v>
      </c>
      <c r="BU17" s="41" t="s">
        <v>49</v>
      </c>
    </row>
    <row r="18" spans="1:73">
      <c r="A18" s="32">
        <v>6</v>
      </c>
      <c r="B18" s="39" t="s">
        <v>69</v>
      </c>
      <c r="C18" s="32" t="s">
        <v>70</v>
      </c>
      <c r="D18" s="32" t="s">
        <v>41</v>
      </c>
      <c r="E18" s="32" t="s">
        <v>71</v>
      </c>
      <c r="F18" s="32" t="s">
        <v>67</v>
      </c>
      <c r="G18" s="32" t="s">
        <v>52</v>
      </c>
      <c r="H18" s="32" t="s">
        <v>72</v>
      </c>
      <c r="I18" s="32" t="s">
        <v>45</v>
      </c>
      <c r="J18" s="32" t="s">
        <v>73</v>
      </c>
      <c r="K18" s="19" t="s">
        <v>74</v>
      </c>
      <c r="L18" s="40" t="str">
        <f>SIFECHA("21/05/2010",L8,"Y")</f>
        <v>0</v>
      </c>
      <c r="M18" s="40" t="str">
        <f>SIFECHA("21/05/2010",L8,"YM")</f>
        <v>0</v>
      </c>
      <c r="N18" s="40" t="str">
        <f>SIFECHA("21/05/2010",L8,"MD")</f>
        <v>0</v>
      </c>
      <c r="O18" s="32">
        <v>8</v>
      </c>
      <c r="P18" s="32">
        <v>9</v>
      </c>
      <c r="Q18" s="32">
        <v>7</v>
      </c>
      <c r="R18" s="32">
        <v>9</v>
      </c>
      <c r="S18" s="32">
        <v>9</v>
      </c>
      <c r="T18" s="32">
        <v>8</v>
      </c>
      <c r="U18" s="32">
        <v>8</v>
      </c>
      <c r="V18" s="32">
        <v>8</v>
      </c>
      <c r="W18" s="32">
        <v>9</v>
      </c>
      <c r="X18" s="32">
        <v>7</v>
      </c>
      <c r="Y18" s="32">
        <v>8.2</v>
      </c>
      <c r="Z18" s="32" t="s">
        <v>37</v>
      </c>
      <c r="AA18" s="32"/>
      <c r="AB18" s="41" t="s">
        <v>48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32"/>
      <c r="BS18" s="32"/>
      <c r="BT18" s="32" t="s">
        <v>38</v>
      </c>
      <c r="BU18" s="41" t="s">
        <v>49</v>
      </c>
    </row>
    <row r="19" spans="1:73">
      <c r="A19" s="32">
        <v>7</v>
      </c>
      <c r="B19" s="39" t="s">
        <v>75</v>
      </c>
      <c r="C19" s="32" t="s">
        <v>76</v>
      </c>
      <c r="D19" s="32" t="s">
        <v>57</v>
      </c>
      <c r="E19" s="32" t="s">
        <v>77</v>
      </c>
      <c r="F19" s="32" t="s">
        <v>52</v>
      </c>
      <c r="G19" s="32" t="s">
        <v>52</v>
      </c>
      <c r="H19" s="32" t="s">
        <v>43</v>
      </c>
      <c r="I19" s="32" t="s">
        <v>45</v>
      </c>
      <c r="J19" s="32" t="s">
        <v>73</v>
      </c>
      <c r="K19" s="19" t="s">
        <v>78</v>
      </c>
      <c r="L19" s="40" t="str">
        <f>SIFECHA("13/11/2010",L8,"Y")</f>
        <v>0</v>
      </c>
      <c r="M19" s="40" t="str">
        <f>SIFECHA("13/11/2010",L8,"YM")</f>
        <v>0</v>
      </c>
      <c r="N19" s="40" t="str">
        <f>SIFECHA("13/11/2010",L8,"MD")</f>
        <v>0</v>
      </c>
      <c r="O19" s="32">
        <v>10</v>
      </c>
      <c r="P19" s="32">
        <v>8</v>
      </c>
      <c r="Q19" s="32">
        <v>9</v>
      </c>
      <c r="R19" s="32">
        <v>9</v>
      </c>
      <c r="S19" s="32">
        <v>7</v>
      </c>
      <c r="T19" s="32">
        <v>9</v>
      </c>
      <c r="U19" s="32">
        <v>7</v>
      </c>
      <c r="V19" s="32">
        <v>8</v>
      </c>
      <c r="W19" s="32">
        <v>8</v>
      </c>
      <c r="X19" s="32">
        <v>8</v>
      </c>
      <c r="Y19" s="32">
        <v>8.3</v>
      </c>
      <c r="Z19" s="32" t="s">
        <v>37</v>
      </c>
      <c r="AA19" s="32"/>
      <c r="AB19" s="41" t="s">
        <v>48</v>
      </c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32"/>
      <c r="BS19" s="32"/>
      <c r="BT19" s="32" t="s">
        <v>38</v>
      </c>
      <c r="BU19" s="41" t="s">
        <v>49</v>
      </c>
    </row>
    <row r="20" spans="1:73">
      <c r="A20" s="32">
        <v>8</v>
      </c>
      <c r="B20" s="39" t="s">
        <v>79</v>
      </c>
      <c r="C20" s="32" t="s">
        <v>80</v>
      </c>
      <c r="D20" s="32" t="s">
        <v>41</v>
      </c>
      <c r="E20" s="32" t="s">
        <v>42</v>
      </c>
      <c r="F20" s="32" t="s">
        <v>67</v>
      </c>
      <c r="G20" s="32" t="s">
        <v>43</v>
      </c>
      <c r="H20" s="32" t="s">
        <v>52</v>
      </c>
      <c r="I20" s="32" t="s">
        <v>45</v>
      </c>
      <c r="J20" s="32" t="s">
        <v>81</v>
      </c>
      <c r="K20" s="19" t="s">
        <v>82</v>
      </c>
      <c r="L20" s="40" t="str">
        <f>SIFECHA("05/06/2010",L8,"Y")</f>
        <v>0</v>
      </c>
      <c r="M20" s="40" t="str">
        <f>SIFECHA("05/06/2010",L8,"YM")</f>
        <v>0</v>
      </c>
      <c r="N20" s="40" t="str">
        <f>SIFECHA("05/06/2010",L8,"MD")</f>
        <v>0</v>
      </c>
      <c r="O20" s="32">
        <v>9</v>
      </c>
      <c r="P20" s="32">
        <v>7</v>
      </c>
      <c r="Q20" s="32">
        <v>8</v>
      </c>
      <c r="R20" s="32">
        <v>7</v>
      </c>
      <c r="S20" s="32">
        <v>8</v>
      </c>
      <c r="T20" s="32">
        <v>8</v>
      </c>
      <c r="U20" s="32">
        <v>7</v>
      </c>
      <c r="V20" s="32">
        <v>8</v>
      </c>
      <c r="W20" s="32">
        <v>8</v>
      </c>
      <c r="X20" s="32">
        <v>10</v>
      </c>
      <c r="Y20" s="32">
        <v>8</v>
      </c>
      <c r="Z20" s="32" t="s">
        <v>37</v>
      </c>
      <c r="AA20" s="32"/>
      <c r="AB20" s="41" t="s">
        <v>48</v>
      </c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32"/>
      <c r="BS20" s="32"/>
      <c r="BT20" s="32" t="s">
        <v>38</v>
      </c>
      <c r="BU20" s="41" t="s">
        <v>49</v>
      </c>
    </row>
    <row r="21" spans="1:73">
      <c r="A21" s="32">
        <v>9</v>
      </c>
      <c r="B21" s="39" t="s">
        <v>83</v>
      </c>
      <c r="C21" s="32" t="s">
        <v>84</v>
      </c>
      <c r="D21" s="32" t="s">
        <v>41</v>
      </c>
      <c r="E21" s="32" t="s">
        <v>42</v>
      </c>
      <c r="F21" s="32" t="s">
        <v>52</v>
      </c>
      <c r="G21" s="32" t="s">
        <v>52</v>
      </c>
      <c r="H21" s="32" t="s">
        <v>57</v>
      </c>
      <c r="I21" s="32" t="s">
        <v>45</v>
      </c>
      <c r="J21" s="32" t="s">
        <v>73</v>
      </c>
      <c r="K21" s="19" t="s">
        <v>85</v>
      </c>
      <c r="L21" s="40" t="str">
        <f>SIFECHA("30/04/2009",L8,"Y")</f>
        <v>0</v>
      </c>
      <c r="M21" s="40" t="str">
        <f>SIFECHA("30/04/2009",L8,"YM")</f>
        <v>0</v>
      </c>
      <c r="N21" s="40" t="str">
        <f>SIFECHA("30/04/2009",L8,"MD")</f>
        <v>0</v>
      </c>
      <c r="O21" s="32">
        <v>7</v>
      </c>
      <c r="P21" s="32">
        <v>7</v>
      </c>
      <c r="Q21" s="32">
        <v>7</v>
      </c>
      <c r="R21" s="32">
        <v>5</v>
      </c>
      <c r="S21" s="32">
        <v>7</v>
      </c>
      <c r="T21" s="32">
        <v>6</v>
      </c>
      <c r="U21" s="32">
        <v>5</v>
      </c>
      <c r="V21" s="32">
        <v>8</v>
      </c>
      <c r="W21" s="32">
        <v>9</v>
      </c>
      <c r="X21" s="32">
        <v>10</v>
      </c>
      <c r="Y21" s="32">
        <v>7.1</v>
      </c>
      <c r="Z21" s="32" t="s">
        <v>37</v>
      </c>
      <c r="AA21" s="32"/>
      <c r="AB21" s="41" t="s">
        <v>86</v>
      </c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32"/>
      <c r="BS21" s="32"/>
      <c r="BT21" s="32" t="s">
        <v>38</v>
      </c>
      <c r="BU21" s="41" t="s">
        <v>49</v>
      </c>
    </row>
    <row r="22" spans="1:73">
      <c r="A22" s="32">
        <v>10</v>
      </c>
      <c r="B22" s="39" t="s">
        <v>87</v>
      </c>
      <c r="C22" s="32" t="s">
        <v>88</v>
      </c>
      <c r="D22" s="32" t="s">
        <v>41</v>
      </c>
      <c r="E22" s="32" t="s">
        <v>42</v>
      </c>
      <c r="F22" s="32" t="s">
        <v>52</v>
      </c>
      <c r="G22" s="32" t="s">
        <v>44</v>
      </c>
      <c r="H22" s="32" t="s">
        <v>72</v>
      </c>
      <c r="I22" s="32" t="s">
        <v>45</v>
      </c>
      <c r="J22" s="32" t="s">
        <v>53</v>
      </c>
      <c r="K22" s="19" t="s">
        <v>89</v>
      </c>
      <c r="L22" s="40" t="str">
        <f>SIFECHA("14/10/2009",L8,"Y")</f>
        <v>0</v>
      </c>
      <c r="M22" s="40" t="str">
        <f>SIFECHA("14/10/2009",L8,"YM")</f>
        <v>0</v>
      </c>
      <c r="N22" s="40" t="str">
        <f>SIFECHA("14/10/2009",L8,"MD")</f>
        <v>0</v>
      </c>
      <c r="O22" s="32">
        <v>7</v>
      </c>
      <c r="P22" s="32">
        <v>6</v>
      </c>
      <c r="Q22" s="32">
        <v>7</v>
      </c>
      <c r="R22" s="32">
        <v>6</v>
      </c>
      <c r="S22" s="32">
        <v>6</v>
      </c>
      <c r="T22" s="32">
        <v>7</v>
      </c>
      <c r="U22" s="32">
        <v>6</v>
      </c>
      <c r="V22" s="32">
        <v>10</v>
      </c>
      <c r="W22" s="32">
        <v>10</v>
      </c>
      <c r="X22" s="32">
        <v>8</v>
      </c>
      <c r="Y22" s="32">
        <v>7.3</v>
      </c>
      <c r="Z22" s="32" t="s">
        <v>37</v>
      </c>
      <c r="AA22" s="32"/>
      <c r="AB22" s="41" t="s">
        <v>48</v>
      </c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32"/>
      <c r="BS22" s="32"/>
      <c r="BT22" s="32" t="s">
        <v>38</v>
      </c>
      <c r="BU22" s="41" t="s">
        <v>49</v>
      </c>
    </row>
    <row r="23" spans="1:73">
      <c r="A23" s="32">
        <v>11</v>
      </c>
      <c r="B23" s="39" t="s">
        <v>90</v>
      </c>
      <c r="C23" s="32" t="s">
        <v>91</v>
      </c>
      <c r="D23" s="32" t="s">
        <v>41</v>
      </c>
      <c r="E23" s="32" t="s">
        <v>42</v>
      </c>
      <c r="F23" s="32" t="s">
        <v>52</v>
      </c>
      <c r="G23" s="32" t="s">
        <v>52</v>
      </c>
      <c r="H23" s="32" t="s">
        <v>52</v>
      </c>
      <c r="I23" s="32" t="s">
        <v>45</v>
      </c>
      <c r="J23" s="32" t="s">
        <v>92</v>
      </c>
      <c r="K23" s="19" t="s">
        <v>93</v>
      </c>
      <c r="L23" s="40" t="str">
        <f>SIFECHA("18/05/2009",L8,"Y")</f>
        <v>0</v>
      </c>
      <c r="M23" s="40" t="str">
        <f>SIFECHA("18/05/2009",L8,"YM")</f>
        <v>0</v>
      </c>
      <c r="N23" s="40" t="str">
        <f>SIFECHA("18/05/2009",L8,"MD")</f>
        <v>0</v>
      </c>
      <c r="O23" s="32">
        <v>7</v>
      </c>
      <c r="P23" s="32">
        <v>7</v>
      </c>
      <c r="Q23" s="32">
        <v>7</v>
      </c>
      <c r="R23" s="32">
        <v>7</v>
      </c>
      <c r="S23" s="32">
        <v>6</v>
      </c>
      <c r="T23" s="32">
        <v>7</v>
      </c>
      <c r="U23" s="32">
        <v>7</v>
      </c>
      <c r="V23" s="32">
        <v>10</v>
      </c>
      <c r="W23" s="32">
        <v>10</v>
      </c>
      <c r="X23" s="32">
        <v>8</v>
      </c>
      <c r="Y23" s="32">
        <v>7.6</v>
      </c>
      <c r="Z23" s="32" t="s">
        <v>37</v>
      </c>
      <c r="AA23" s="32"/>
      <c r="AB23" s="41" t="s">
        <v>48</v>
      </c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32"/>
      <c r="BS23" s="32"/>
      <c r="BT23" s="32" t="s">
        <v>38</v>
      </c>
      <c r="BU23" s="41" t="s">
        <v>49</v>
      </c>
    </row>
    <row r="24" spans="1:73">
      <c r="A24" s="32">
        <v>12</v>
      </c>
      <c r="B24" s="39" t="s">
        <v>94</v>
      </c>
      <c r="C24" s="32" t="s">
        <v>95</v>
      </c>
      <c r="D24" s="32" t="s">
        <v>41</v>
      </c>
      <c r="E24" s="32" t="s">
        <v>71</v>
      </c>
      <c r="F24" s="32" t="s">
        <v>66</v>
      </c>
      <c r="G24" s="32" t="s">
        <v>52</v>
      </c>
      <c r="H24" s="32" t="s">
        <v>96</v>
      </c>
      <c r="I24" s="32" t="s">
        <v>45</v>
      </c>
      <c r="J24" s="32" t="s">
        <v>53</v>
      </c>
      <c r="K24" s="19" t="s">
        <v>97</v>
      </c>
      <c r="L24" s="40" t="str">
        <f>SIFECHA("08/01/2010",L8,"Y")</f>
        <v>0</v>
      </c>
      <c r="M24" s="40" t="str">
        <f>SIFECHA("08/01/2010",L8,"YM")</f>
        <v>0</v>
      </c>
      <c r="N24" s="40" t="str">
        <f>SIFECHA("08/01/2010",L8,"MD")</f>
        <v>0</v>
      </c>
      <c r="O24" s="32">
        <v>10</v>
      </c>
      <c r="P24" s="32">
        <v>8</v>
      </c>
      <c r="Q24" s="32">
        <v>8</v>
      </c>
      <c r="R24" s="32">
        <v>10</v>
      </c>
      <c r="S24" s="32">
        <v>9</v>
      </c>
      <c r="T24" s="32">
        <v>8</v>
      </c>
      <c r="U24" s="32">
        <v>10</v>
      </c>
      <c r="V24" s="32">
        <v>10</v>
      </c>
      <c r="W24" s="32">
        <v>8</v>
      </c>
      <c r="X24" s="32">
        <v>10</v>
      </c>
      <c r="Y24" s="32">
        <v>9.1</v>
      </c>
      <c r="Z24" s="32" t="s">
        <v>37</v>
      </c>
      <c r="AA24" s="32"/>
      <c r="AB24" s="41" t="s">
        <v>48</v>
      </c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32"/>
      <c r="BS24" s="32"/>
      <c r="BT24" s="32" t="s">
        <v>38</v>
      </c>
      <c r="BU24" s="41" t="s">
        <v>49</v>
      </c>
    </row>
    <row r="25" spans="1:73">
      <c r="A25" s="32">
        <v>13</v>
      </c>
      <c r="B25" s="39" t="s">
        <v>98</v>
      </c>
      <c r="C25" s="32" t="s">
        <v>99</v>
      </c>
      <c r="D25" s="32" t="s">
        <v>41</v>
      </c>
      <c r="E25" s="32" t="s">
        <v>42</v>
      </c>
      <c r="F25" s="32" t="s">
        <v>52</v>
      </c>
      <c r="G25" s="32" t="s">
        <v>67</v>
      </c>
      <c r="H25" s="32" t="s">
        <v>43</v>
      </c>
      <c r="I25" s="32" t="s">
        <v>45</v>
      </c>
      <c r="J25" s="32" t="s">
        <v>73</v>
      </c>
      <c r="K25" s="19" t="s">
        <v>100</v>
      </c>
      <c r="L25" s="40" t="str">
        <f>SIFECHA("23/07/2009",L8,"Y")</f>
        <v>0</v>
      </c>
      <c r="M25" s="40" t="str">
        <f>SIFECHA("23/07/2009",L8,"YM")</f>
        <v>0</v>
      </c>
      <c r="N25" s="40" t="str">
        <f>SIFECHA("23/07/2009",L8,"MD")</f>
        <v>0</v>
      </c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32"/>
      <c r="BS25" s="32"/>
      <c r="BT25" s="32" t="s">
        <v>38</v>
      </c>
      <c r="BU25" s="41" t="s">
        <v>101</v>
      </c>
    </row>
    <row r="26" spans="1:73">
      <c r="A26" s="32">
        <v>14</v>
      </c>
      <c r="B26" s="39" t="s">
        <v>102</v>
      </c>
      <c r="C26" s="32" t="s">
        <v>103</v>
      </c>
      <c r="D26" s="32" t="s">
        <v>41</v>
      </c>
      <c r="E26" s="32" t="s">
        <v>42</v>
      </c>
      <c r="F26" s="32" t="s">
        <v>52</v>
      </c>
      <c r="G26" s="32" t="s">
        <v>104</v>
      </c>
      <c r="H26" s="32" t="s">
        <v>43</v>
      </c>
      <c r="I26" s="32" t="s">
        <v>45</v>
      </c>
      <c r="J26" s="32" t="s">
        <v>105</v>
      </c>
      <c r="K26" s="19" t="s">
        <v>106</v>
      </c>
      <c r="L26" s="40" t="str">
        <f>SIFECHA("03/12/2010",L8,"Y")</f>
        <v>0</v>
      </c>
      <c r="M26" s="40" t="str">
        <f>SIFECHA("03/12/2010",L8,"YM")</f>
        <v>0</v>
      </c>
      <c r="N26" s="40" t="str">
        <f>SIFECHA("03/12/2010",L8,"MD")</f>
        <v>0</v>
      </c>
      <c r="O26" s="32">
        <v>9</v>
      </c>
      <c r="P26" s="32">
        <v>7</v>
      </c>
      <c r="Q26" s="32">
        <v>7</v>
      </c>
      <c r="R26" s="32">
        <v>6</v>
      </c>
      <c r="S26" s="32">
        <v>8</v>
      </c>
      <c r="T26" s="32">
        <v>8</v>
      </c>
      <c r="U26" s="32">
        <v>8</v>
      </c>
      <c r="V26" s="32">
        <v>10</v>
      </c>
      <c r="W26" s="32">
        <v>10</v>
      </c>
      <c r="X26" s="32">
        <v>10</v>
      </c>
      <c r="Y26" s="32">
        <v>8.3</v>
      </c>
      <c r="Z26" s="32" t="s">
        <v>37</v>
      </c>
      <c r="AA26" s="32"/>
      <c r="AB26" s="41" t="s">
        <v>48</v>
      </c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32"/>
      <c r="BS26" s="32"/>
      <c r="BT26" s="32" t="s">
        <v>38</v>
      </c>
      <c r="BU26" s="41" t="s">
        <v>49</v>
      </c>
    </row>
    <row r="27" spans="1:73">
      <c r="A27" s="32">
        <v>15</v>
      </c>
      <c r="B27" s="39" t="s">
        <v>107</v>
      </c>
      <c r="C27" s="32" t="s">
        <v>108</v>
      </c>
      <c r="D27" s="32" t="s">
        <v>57</v>
      </c>
      <c r="E27" s="32" t="s">
        <v>42</v>
      </c>
      <c r="F27" s="32" t="s">
        <v>109</v>
      </c>
      <c r="G27" s="32" t="s">
        <v>110</v>
      </c>
      <c r="H27" s="32" t="s">
        <v>57</v>
      </c>
      <c r="I27" s="32" t="s">
        <v>45</v>
      </c>
      <c r="J27" s="32" t="s">
        <v>46</v>
      </c>
      <c r="K27" s="19" t="s">
        <v>111</v>
      </c>
      <c r="L27" s="40" t="str">
        <f>SIFECHA("28/01/2009",L8,"Y")</f>
        <v>0</v>
      </c>
      <c r="M27" s="40" t="str">
        <f>SIFECHA("28/01/2009",L8,"YM")</f>
        <v>0</v>
      </c>
      <c r="N27" s="40" t="str">
        <f>SIFECHA("28/01/2009",L8,"MD")</f>
        <v>0</v>
      </c>
      <c r="O27" s="32">
        <v>10</v>
      </c>
      <c r="P27" s="32">
        <v>7</v>
      </c>
      <c r="Q27" s="32">
        <v>8</v>
      </c>
      <c r="R27" s="32">
        <v>7</v>
      </c>
      <c r="S27" s="32">
        <v>10</v>
      </c>
      <c r="T27" s="32">
        <v>9</v>
      </c>
      <c r="U27" s="32">
        <v>7</v>
      </c>
      <c r="V27" s="32">
        <v>10</v>
      </c>
      <c r="W27" s="32">
        <v>10</v>
      </c>
      <c r="X27" s="32">
        <v>10</v>
      </c>
      <c r="Y27" s="32">
        <v>8.8</v>
      </c>
      <c r="Z27" s="32" t="s">
        <v>37</v>
      </c>
      <c r="AA27" s="32"/>
      <c r="AB27" s="41" t="s">
        <v>48</v>
      </c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32"/>
      <c r="BS27" s="32"/>
      <c r="BT27" s="32" t="s">
        <v>38</v>
      </c>
      <c r="BU27" s="41" t="s">
        <v>49</v>
      </c>
    </row>
    <row r="28" spans="1:73">
      <c r="A28" s="32">
        <v>16</v>
      </c>
      <c r="B28" s="39" t="s">
        <v>112</v>
      </c>
      <c r="C28" s="32" t="s">
        <v>113</v>
      </c>
      <c r="D28" s="32" t="s">
        <v>57</v>
      </c>
      <c r="E28" s="32" t="s">
        <v>114</v>
      </c>
      <c r="F28" s="32" t="s">
        <v>52</v>
      </c>
      <c r="G28" s="32" t="s">
        <v>115</v>
      </c>
      <c r="H28" s="32" t="s">
        <v>52</v>
      </c>
      <c r="I28" s="32" t="s">
        <v>45</v>
      </c>
      <c r="J28" s="32" t="s">
        <v>81</v>
      </c>
      <c r="K28" s="19" t="s">
        <v>116</v>
      </c>
      <c r="L28" s="40" t="str">
        <f>SIFECHA("08/10/2010",L8,"Y")</f>
        <v>0</v>
      </c>
      <c r="M28" s="40" t="str">
        <f>SIFECHA("08/10/2010",L8,"YM")</f>
        <v>0</v>
      </c>
      <c r="N28" s="40" t="str">
        <f>SIFECHA("08/10/2010",L8,"MD")</f>
        <v>0</v>
      </c>
      <c r="O28" s="32">
        <v>9</v>
      </c>
      <c r="P28" s="32">
        <v>8</v>
      </c>
      <c r="Q28" s="32">
        <v>9</v>
      </c>
      <c r="R28" s="32">
        <v>9</v>
      </c>
      <c r="S28" s="32">
        <v>7</v>
      </c>
      <c r="T28" s="32">
        <v>8</v>
      </c>
      <c r="U28" s="32">
        <v>9</v>
      </c>
      <c r="V28" s="32">
        <v>9</v>
      </c>
      <c r="W28" s="32">
        <v>9</v>
      </c>
      <c r="X28" s="32">
        <v>7</v>
      </c>
      <c r="Y28" s="32">
        <v>8.4</v>
      </c>
      <c r="Z28" s="32" t="s">
        <v>37</v>
      </c>
      <c r="AA28" s="32"/>
      <c r="AB28" s="41" t="s">
        <v>48</v>
      </c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32"/>
      <c r="BS28" s="32"/>
      <c r="BT28" s="32" t="s">
        <v>38</v>
      </c>
      <c r="BU28" s="41" t="s">
        <v>49</v>
      </c>
    </row>
    <row r="29" spans="1:73">
      <c r="A29" s="32">
        <v>17</v>
      </c>
      <c r="B29" s="39" t="s">
        <v>117</v>
      </c>
      <c r="C29" s="32" t="s">
        <v>118</v>
      </c>
      <c r="D29" s="32" t="s">
        <v>41</v>
      </c>
      <c r="E29" s="32" t="s">
        <v>42</v>
      </c>
      <c r="F29" s="32" t="s">
        <v>52</v>
      </c>
      <c r="G29" s="32" t="s">
        <v>52</v>
      </c>
      <c r="H29" s="32" t="s">
        <v>44</v>
      </c>
      <c r="I29" s="32" t="s">
        <v>45</v>
      </c>
      <c r="J29" s="32" t="s">
        <v>92</v>
      </c>
      <c r="K29" s="19" t="s">
        <v>119</v>
      </c>
      <c r="L29" s="40" t="str">
        <f>SIFECHA("10/02/2010",L8,"Y")</f>
        <v>0</v>
      </c>
      <c r="M29" s="40" t="str">
        <f>SIFECHA("10/02/2010",L8,"YM")</f>
        <v>0</v>
      </c>
      <c r="N29" s="40" t="str">
        <f>SIFECHA("10/02/2010",L8,"MD")</f>
        <v>0</v>
      </c>
      <c r="O29" s="32">
        <v>7</v>
      </c>
      <c r="P29" s="32">
        <v>6</v>
      </c>
      <c r="Q29" s="32">
        <v>6</v>
      </c>
      <c r="R29" s="32">
        <v>8</v>
      </c>
      <c r="S29" s="32">
        <v>6</v>
      </c>
      <c r="T29" s="32">
        <v>6</v>
      </c>
      <c r="U29" s="32">
        <v>6</v>
      </c>
      <c r="V29" s="32">
        <v>8</v>
      </c>
      <c r="W29" s="32">
        <v>8</v>
      </c>
      <c r="X29" s="32">
        <v>8</v>
      </c>
      <c r="Y29" s="32">
        <v>6.9</v>
      </c>
      <c r="Z29" s="32" t="s">
        <v>37</v>
      </c>
      <c r="AA29" s="32"/>
      <c r="AB29" s="41" t="s">
        <v>48</v>
      </c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32"/>
      <c r="BS29" s="32"/>
      <c r="BT29" s="32" t="s">
        <v>38</v>
      </c>
      <c r="BU29" s="41" t="s">
        <v>49</v>
      </c>
    </row>
    <row r="30" spans="1:73">
      <c r="A30" s="32">
        <v>18</v>
      </c>
      <c r="B30" s="39" t="s">
        <v>120</v>
      </c>
      <c r="C30" s="32" t="s">
        <v>121</v>
      </c>
      <c r="D30" s="32" t="s">
        <v>41</v>
      </c>
      <c r="E30" s="32" t="s">
        <v>42</v>
      </c>
      <c r="F30" s="32" t="s">
        <v>52</v>
      </c>
      <c r="G30" s="32" t="s">
        <v>44</v>
      </c>
      <c r="H30" s="32" t="s">
        <v>67</v>
      </c>
      <c r="I30" s="32" t="s">
        <v>45</v>
      </c>
      <c r="J30" s="32" t="s">
        <v>62</v>
      </c>
      <c r="K30" s="19" t="s">
        <v>122</v>
      </c>
      <c r="L30" s="40" t="str">
        <f>SIFECHA("09/08/2010",L8,"Y")</f>
        <v>0</v>
      </c>
      <c r="M30" s="40" t="str">
        <f>SIFECHA("09/08/2010",L8,"YM")</f>
        <v>0</v>
      </c>
      <c r="N30" s="40" t="str">
        <f>SIFECHA("09/08/2010",L8,"MD")</f>
        <v>0</v>
      </c>
      <c r="O30" s="32">
        <v>9</v>
      </c>
      <c r="P30" s="32">
        <v>8</v>
      </c>
      <c r="Q30" s="32">
        <v>7</v>
      </c>
      <c r="R30" s="32">
        <v>7</v>
      </c>
      <c r="S30" s="32">
        <v>7</v>
      </c>
      <c r="T30" s="32">
        <v>8</v>
      </c>
      <c r="U30" s="32">
        <v>6</v>
      </c>
      <c r="V30" s="32">
        <v>9</v>
      </c>
      <c r="W30" s="32">
        <v>9</v>
      </c>
      <c r="X30" s="32">
        <v>10</v>
      </c>
      <c r="Y30" s="32">
        <v>8</v>
      </c>
      <c r="Z30" s="32" t="s">
        <v>37</v>
      </c>
      <c r="AA30" s="32"/>
      <c r="AB30" s="41" t="s">
        <v>48</v>
      </c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32"/>
      <c r="BS30" s="32"/>
      <c r="BT30" s="32" t="s">
        <v>38</v>
      </c>
      <c r="BU30" s="41" t="s">
        <v>49</v>
      </c>
    </row>
    <row r="31" spans="1:73">
      <c r="A31" s="32">
        <v>19</v>
      </c>
      <c r="B31" s="39" t="s">
        <v>123</v>
      </c>
      <c r="C31" s="32" t="s">
        <v>124</v>
      </c>
      <c r="D31" s="32" t="s">
        <v>41</v>
      </c>
      <c r="E31" s="32" t="s">
        <v>42</v>
      </c>
      <c r="F31" s="32" t="s">
        <v>44</v>
      </c>
      <c r="G31" s="32" t="s">
        <v>44</v>
      </c>
      <c r="H31" s="32" t="s">
        <v>125</v>
      </c>
      <c r="I31" s="32" t="s">
        <v>45</v>
      </c>
      <c r="J31" s="32" t="s">
        <v>62</v>
      </c>
      <c r="K31" s="19" t="s">
        <v>126</v>
      </c>
      <c r="L31" s="40" t="str">
        <f>SIFECHA("11/04/2010",L8,"Y")</f>
        <v>0</v>
      </c>
      <c r="M31" s="40" t="str">
        <f>SIFECHA("11/04/2010",L8,"YM")</f>
        <v>0</v>
      </c>
      <c r="N31" s="40" t="str">
        <f>SIFECHA("11/04/2010",L8,"MD")</f>
        <v>0</v>
      </c>
      <c r="O31" s="32">
        <v>5</v>
      </c>
      <c r="P31" s="32">
        <v>5</v>
      </c>
      <c r="Q31" s="32">
        <v>5</v>
      </c>
      <c r="R31" s="32">
        <v>5</v>
      </c>
      <c r="S31" s="32">
        <v>5</v>
      </c>
      <c r="T31" s="32">
        <v>5</v>
      </c>
      <c r="U31" s="32">
        <v>5</v>
      </c>
      <c r="V31" s="32">
        <v>5</v>
      </c>
      <c r="W31" s="32">
        <v>5</v>
      </c>
      <c r="X31" s="32">
        <v>5</v>
      </c>
      <c r="Y31" s="32">
        <v>5</v>
      </c>
      <c r="Z31" s="32"/>
      <c r="AA31" s="32" t="s">
        <v>38</v>
      </c>
      <c r="AB31" s="41" t="s">
        <v>49</v>
      </c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32"/>
      <c r="BS31" s="32"/>
      <c r="BT31" s="32" t="s">
        <v>38</v>
      </c>
      <c r="BU31" s="41" t="s">
        <v>49</v>
      </c>
    </row>
    <row r="32" spans="1:73">
      <c r="A32" s="32">
        <v>20</v>
      </c>
      <c r="B32" s="39" t="s">
        <v>127</v>
      </c>
      <c r="C32" s="32" t="s">
        <v>128</v>
      </c>
      <c r="D32" s="32" t="s">
        <v>57</v>
      </c>
      <c r="E32" s="32" t="s">
        <v>42</v>
      </c>
      <c r="F32" s="32" t="s">
        <v>44</v>
      </c>
      <c r="G32" s="32" t="s">
        <v>44</v>
      </c>
      <c r="H32" s="32" t="s">
        <v>52</v>
      </c>
      <c r="I32" s="32" t="s">
        <v>45</v>
      </c>
      <c r="J32" s="32" t="s">
        <v>46</v>
      </c>
      <c r="K32" s="19" t="s">
        <v>129</v>
      </c>
      <c r="L32" s="40" t="str">
        <f>SIFECHA("17/10/2010",L8,"Y")</f>
        <v>0</v>
      </c>
      <c r="M32" s="40" t="str">
        <f>SIFECHA("17/10/2010",L8,"YM")</f>
        <v>0</v>
      </c>
      <c r="N32" s="40" t="str">
        <f>SIFECHA("17/10/2010",L8,"MD")</f>
        <v>0</v>
      </c>
      <c r="O32" s="32">
        <v>9</v>
      </c>
      <c r="P32" s="32">
        <v>7</v>
      </c>
      <c r="Q32" s="32">
        <v>7</v>
      </c>
      <c r="R32" s="32">
        <v>8</v>
      </c>
      <c r="S32" s="32">
        <v>8</v>
      </c>
      <c r="T32" s="32">
        <v>8</v>
      </c>
      <c r="U32" s="32">
        <v>6</v>
      </c>
      <c r="V32" s="32">
        <v>10</v>
      </c>
      <c r="W32" s="32">
        <v>10</v>
      </c>
      <c r="X32" s="32">
        <v>10</v>
      </c>
      <c r="Y32" s="32">
        <v>8.3</v>
      </c>
      <c r="Z32" s="32" t="s">
        <v>37</v>
      </c>
      <c r="AA32" s="32"/>
      <c r="AB32" s="41" t="s">
        <v>48</v>
      </c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32"/>
      <c r="BS32" s="32"/>
      <c r="BT32" s="32" t="s">
        <v>38</v>
      </c>
      <c r="BU32" s="41" t="s">
        <v>49</v>
      </c>
    </row>
    <row r="33" spans="1:73">
      <c r="A33" s="32">
        <v>21</v>
      </c>
      <c r="B33" s="39" t="s">
        <v>130</v>
      </c>
      <c r="C33" s="32" t="s">
        <v>131</v>
      </c>
      <c r="D33" s="32" t="s">
        <v>41</v>
      </c>
      <c r="E33" s="32" t="s">
        <v>42</v>
      </c>
      <c r="F33" s="32" t="s">
        <v>52</v>
      </c>
      <c r="G33" s="32" t="s">
        <v>52</v>
      </c>
      <c r="H33" s="32" t="s">
        <v>96</v>
      </c>
      <c r="I33" s="32" t="s">
        <v>45</v>
      </c>
      <c r="J33" s="32" t="s">
        <v>81</v>
      </c>
      <c r="K33" s="19" t="s">
        <v>132</v>
      </c>
      <c r="L33" s="40" t="str">
        <f>SIFECHA("01/04/2010",L8,"Y")</f>
        <v>0</v>
      </c>
      <c r="M33" s="40" t="str">
        <f>SIFECHA("01/04/2010",L8,"YM")</f>
        <v>0</v>
      </c>
      <c r="N33" s="40" t="str">
        <f>SIFECHA("01/04/2010",L8,"MD")</f>
        <v>0</v>
      </c>
      <c r="O33" s="32">
        <v>9</v>
      </c>
      <c r="P33" s="32">
        <v>9</v>
      </c>
      <c r="Q33" s="32">
        <v>8</v>
      </c>
      <c r="R33" s="32">
        <v>9</v>
      </c>
      <c r="S33" s="32">
        <v>8</v>
      </c>
      <c r="T33" s="32">
        <v>8</v>
      </c>
      <c r="U33" s="32">
        <v>7</v>
      </c>
      <c r="V33" s="32">
        <v>10</v>
      </c>
      <c r="W33" s="32">
        <v>10</v>
      </c>
      <c r="X33" s="32">
        <v>10</v>
      </c>
      <c r="Y33" s="32">
        <v>8.8</v>
      </c>
      <c r="Z33" s="32" t="s">
        <v>37</v>
      </c>
      <c r="AA33" s="32"/>
      <c r="AB33" s="41" t="s">
        <v>48</v>
      </c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32"/>
      <c r="BS33" s="32"/>
      <c r="BT33" s="32" t="s">
        <v>38</v>
      </c>
      <c r="BU33" s="41" t="s">
        <v>49</v>
      </c>
    </row>
    <row r="34" spans="1:73">
      <c r="A34" s="32">
        <v>22</v>
      </c>
      <c r="B34" s="39" t="s">
        <v>133</v>
      </c>
      <c r="C34" s="32" t="s">
        <v>134</v>
      </c>
      <c r="D34" s="32" t="s">
        <v>41</v>
      </c>
      <c r="E34" s="32" t="s">
        <v>42</v>
      </c>
      <c r="F34" s="32" t="s">
        <v>52</v>
      </c>
      <c r="G34" s="32" t="s">
        <v>52</v>
      </c>
      <c r="H34" s="32" t="s">
        <v>44</v>
      </c>
      <c r="I34" s="32" t="s">
        <v>45</v>
      </c>
      <c r="J34" s="32" t="s">
        <v>135</v>
      </c>
      <c r="K34" s="19" t="s">
        <v>136</v>
      </c>
      <c r="L34" s="40" t="str">
        <f>SIFECHA("09/02/2010",L8,"Y")</f>
        <v>0</v>
      </c>
      <c r="M34" s="40" t="str">
        <f>SIFECHA("09/02/2010",L8,"YM")</f>
        <v>0</v>
      </c>
      <c r="N34" s="40" t="str">
        <f>SIFECHA("09/02/2010",L8,"MD")</f>
        <v>0</v>
      </c>
      <c r="O34" s="32">
        <v>9</v>
      </c>
      <c r="P34" s="32">
        <v>9</v>
      </c>
      <c r="Q34" s="32">
        <v>8</v>
      </c>
      <c r="R34" s="32">
        <v>8</v>
      </c>
      <c r="S34" s="32">
        <v>7</v>
      </c>
      <c r="T34" s="32">
        <v>8</v>
      </c>
      <c r="U34" s="32">
        <v>7</v>
      </c>
      <c r="V34" s="32">
        <v>10</v>
      </c>
      <c r="W34" s="32">
        <v>10</v>
      </c>
      <c r="X34" s="32">
        <v>10</v>
      </c>
      <c r="Y34" s="32">
        <v>8.6</v>
      </c>
      <c r="Z34" s="32" t="s">
        <v>37</v>
      </c>
      <c r="AA34" s="32"/>
      <c r="AB34" s="41" t="s">
        <v>48</v>
      </c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32"/>
      <c r="BS34" s="32"/>
      <c r="BT34" s="32" t="s">
        <v>38</v>
      </c>
      <c r="BU34" s="41" t="s">
        <v>49</v>
      </c>
    </row>
    <row r="35" spans="1:73">
      <c r="A35" s="20" t="s">
        <v>137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2"/>
      <c r="O35" s="32" t="str">
        <f>SI.ERROR(PROMEDIO(O13:O34),"")</f>
        <v>0</v>
      </c>
      <c r="P35" s="32" t="str">
        <f>SI.ERROR(PROMEDIO(P13:P34),"")</f>
        <v>0</v>
      </c>
      <c r="Q35" s="32" t="str">
        <f>SI.ERROR(PROMEDIO(Q13:Q34),"")</f>
        <v>0</v>
      </c>
      <c r="R35" s="32" t="str">
        <f>SI.ERROR(PROMEDIO(R13:R34),"")</f>
        <v>0</v>
      </c>
      <c r="S35" s="32" t="str">
        <f>SI.ERROR(PROMEDIO(S13:S34),"")</f>
        <v>0</v>
      </c>
      <c r="T35" s="32" t="str">
        <f>SI.ERROR(PROMEDIO(T13:T34),"")</f>
        <v>0</v>
      </c>
      <c r="U35" s="32" t="str">
        <f>SI.ERROR(PROMEDIO(U13:U34),"")</f>
        <v>0</v>
      </c>
      <c r="V35" s="32" t="str">
        <f>SI.ERROR(PROMEDIO(V13:V34),"")</f>
        <v>0</v>
      </c>
      <c r="W35" s="32" t="str">
        <f>SI.ERROR(PROMEDIO(W13:W34),"")</f>
        <v>0</v>
      </c>
      <c r="X35" s="32" t="str">
        <f>SI.ERROR(PROMEDIO(X13:X34),"")</f>
        <v>0</v>
      </c>
      <c r="Y35" s="32" t="str">
        <f>SI.ERROR(PROMEDIO(Y13:Y34),"")</f>
        <v>0</v>
      </c>
      <c r="Z35" s="32" t="str">
        <f>CONTAR.SI(Z13:Z34,"SI")</f>
        <v>0</v>
      </c>
      <c r="AA35" s="32" t="str">
        <f>CONTAR.SI(AA13:AA34,"NO")</f>
        <v>0</v>
      </c>
      <c r="AD35" s="32" t="str">
        <f>SI.ERROR(PROMEDIO(AD13:AD34),"")</f>
        <v>0</v>
      </c>
      <c r="AE35" s="32" t="str">
        <f>SI.ERROR(PROMEDIO(AE13:AE34),"")</f>
        <v>0</v>
      </c>
      <c r="AF35" s="32" t="str">
        <f>SI.ERROR(PROMEDIO(AF13:AF34),"")</f>
        <v>0</v>
      </c>
      <c r="AG35" s="32" t="str">
        <f>SI.ERROR(PROMEDIO(AG13:AG34),"")</f>
        <v>0</v>
      </c>
      <c r="AH35" s="32" t="str">
        <f>SI.ERROR(PROMEDIO(AH13:AH34),"")</f>
        <v>0</v>
      </c>
      <c r="AI35" s="32" t="str">
        <f>SI.ERROR(PROMEDIO(AI13:AI34),"")</f>
        <v>0</v>
      </c>
      <c r="AJ35" s="32" t="str">
        <f>SI.ERROR(PROMEDIO(AJ13:AJ34),"")</f>
        <v>0</v>
      </c>
      <c r="AK35" s="32" t="str">
        <f>SI.ERROR(PROMEDIO(AK13:AK34),"")</f>
        <v>0</v>
      </c>
      <c r="AL35" s="32" t="str">
        <f>SI.ERROR(PROMEDIO(AL13:AL34),"")</f>
        <v>0</v>
      </c>
      <c r="AM35" s="32" t="str">
        <f>SI.ERROR(PROMEDIO(AM13:AM34),"")</f>
        <v>0</v>
      </c>
      <c r="AN35" s="32" t="str">
        <f>SI.ERROR(PROMEDIO(AN13:AN34),"")</f>
        <v>0</v>
      </c>
      <c r="AO35" s="32" t="str">
        <f>CONTAR.SI(AO13:AO34,"SI")</f>
        <v>0</v>
      </c>
      <c r="AP35" s="32" t="str">
        <f>CONTAR.SI(AP13:AP34,"NO")</f>
        <v>0</v>
      </c>
      <c r="AS35" s="32" t="str">
        <f>SI.ERROR(PROMEDIO(AS13:AS34),"")</f>
        <v>0</v>
      </c>
      <c r="AT35" s="32" t="str">
        <f>SI.ERROR(PROMEDIO(AT13:AT34),"")</f>
        <v>0</v>
      </c>
      <c r="AU35" s="32" t="str">
        <f>SI.ERROR(PROMEDIO(AU13:AU34),"")</f>
        <v>0</v>
      </c>
      <c r="AV35" s="32" t="str">
        <f>SI.ERROR(PROMEDIO(AV13:AV34),"")</f>
        <v>0</v>
      </c>
      <c r="AW35" s="32" t="str">
        <f>SI.ERROR(PROMEDIO(AW13:AW34),"")</f>
        <v>0</v>
      </c>
      <c r="AX35" s="32" t="str">
        <f>SI.ERROR(PROMEDIO(AX13:AX34),"")</f>
        <v>0</v>
      </c>
      <c r="AY35" s="32" t="str">
        <f>SI.ERROR(PROMEDIO(AY13:AY34),"")</f>
        <v>0</v>
      </c>
      <c r="AZ35" s="32" t="str">
        <f>SI.ERROR(PROMEDIO(AZ13:AZ34),"")</f>
        <v>0</v>
      </c>
      <c r="BA35" s="32" t="str">
        <f>SI.ERROR(PROMEDIO(BA13:BA34),"")</f>
        <v>0</v>
      </c>
      <c r="BB35" s="32" t="str">
        <f>SI.ERROR(PROMEDIO(BB13:BB34),"")</f>
        <v>0</v>
      </c>
      <c r="BC35" s="32" t="str">
        <f>SI.ERROR(PROMEDIO(BC13:BC34),"")</f>
        <v>0</v>
      </c>
      <c r="BD35" s="32" t="str">
        <f>CONTAR.SI(BD13:BD34,"SI")</f>
        <v>0</v>
      </c>
      <c r="BE35" s="32" t="str">
        <f>CONTAR.SI(BE13:BE34,"NO")</f>
        <v>0</v>
      </c>
      <c r="BH35" s="32" t="str">
        <f>SI.ERROR(PROMEDIO(BH13:BH34),"")</f>
        <v>0</v>
      </c>
      <c r="BI35" s="32" t="str">
        <f>SI.ERROR(PROMEDIO(BI13:BI34),"")</f>
        <v>0</v>
      </c>
      <c r="BJ35" s="32" t="str">
        <f>SI.ERROR(PROMEDIO(BJ13:BJ34),"")</f>
        <v>0</v>
      </c>
      <c r="BK35" s="32" t="str">
        <f>SI.ERROR(PROMEDIO(BK13:BK34),"")</f>
        <v>0</v>
      </c>
      <c r="BL35" s="32" t="str">
        <f>SI.ERROR(PROMEDIO(BL13:BL34),"")</f>
        <v>0</v>
      </c>
      <c r="BM35" s="32" t="str">
        <f>SI.ERROR(PROMEDIO(BM13:BM34),"")</f>
        <v>0</v>
      </c>
      <c r="BN35" s="32" t="str">
        <f>SI.ERROR(PROMEDIO(BN13:BN34),"")</f>
        <v>0</v>
      </c>
      <c r="BO35" s="32" t="str">
        <f>SI.ERROR(PROMEDIO(BO13:BO34),"")</f>
        <v>0</v>
      </c>
      <c r="BP35" s="32" t="str">
        <f>SI.ERROR(PROMEDIO(BP13:BP34),"")</f>
        <v>0</v>
      </c>
      <c r="BQ35" s="32" t="str">
        <f>SI.ERROR(PROMEDIO(BQ13:BQ34),"")</f>
        <v>0</v>
      </c>
      <c r="BR35" s="32" t="str">
        <f>SI.ERROR(PROMEDIO(BR13:BR34),"")</f>
        <v>0</v>
      </c>
      <c r="BS35" s="32" t="str">
        <f>CONTAR.SI(BS13:BS34,"SI")</f>
        <v>0</v>
      </c>
      <c r="BT35" s="32" t="str">
        <f>CONTAR.SI(BT13:BT34,"NO")</f>
        <v>0</v>
      </c>
    </row>
    <row r="37" spans="1:73">
      <c r="E37" s="6" t="s">
        <v>138</v>
      </c>
      <c r="F37" s="9"/>
      <c r="G37" s="9"/>
      <c r="H37" s="9"/>
      <c r="I37" s="9"/>
      <c r="J37" s="11"/>
      <c r="K37" s="42" t="s">
        <v>139</v>
      </c>
      <c r="L37" s="21"/>
      <c r="M37" s="21"/>
      <c r="N37" s="22"/>
      <c r="O37" s="43" t="str">
        <f>CONTAR.SI(O13:O34,"&gt;5.9")</f>
        <v>0</v>
      </c>
      <c r="P37" s="43" t="str">
        <f>CONTAR.SI(P13:P34,"&gt;5.9")</f>
        <v>0</v>
      </c>
      <c r="Q37" s="43" t="str">
        <f>CONTAR.SI(Q13:Q34,"&gt;5.9")</f>
        <v>0</v>
      </c>
      <c r="R37" s="43" t="str">
        <f>CONTAR.SI(R13:R34,"&gt;5.9")</f>
        <v>0</v>
      </c>
      <c r="S37" s="43" t="str">
        <f>CONTAR.SI(S13:S34,"&gt;5.9")</f>
        <v>0</v>
      </c>
      <c r="T37" s="43" t="str">
        <f>CONTAR.SI(T13:T34,"&gt;5.9")</f>
        <v>0</v>
      </c>
      <c r="U37" s="43" t="str">
        <f>CONTAR.SI(U13:U34,"&gt;5.9")</f>
        <v>0</v>
      </c>
      <c r="V37" s="43" t="str">
        <f>CONTAR.SI(V13:V34,"&gt;5.9")</f>
        <v>0</v>
      </c>
      <c r="W37" s="43" t="str">
        <f>CONTAR.SI(W13:W34,"&gt;5.9")</f>
        <v>0</v>
      </c>
      <c r="X37" s="43" t="str">
        <f>CONTAR.SI(X13:X34,"&gt;5.9")</f>
        <v>0</v>
      </c>
      <c r="Y37" s="43" t="str">
        <f>CONTAR.SI(Y13:Y34,"&gt;5.9")</f>
        <v>0</v>
      </c>
      <c r="AD37" s="43" t="str">
        <f>CONTAR.SI(AD13:AD34,"&gt;5.9")</f>
        <v>0</v>
      </c>
      <c r="AE37" s="43" t="str">
        <f>CONTAR.SI(AE13:AE34,"&gt;5.9")</f>
        <v>0</v>
      </c>
      <c r="AF37" s="43" t="str">
        <f>CONTAR.SI(AF13:AF34,"&gt;5.9")</f>
        <v>0</v>
      </c>
      <c r="AG37" s="43" t="str">
        <f>CONTAR.SI(AG13:AG34,"&gt;5.9")</f>
        <v>0</v>
      </c>
      <c r="AH37" s="43" t="str">
        <f>CONTAR.SI(AH13:AH34,"&gt;5.9")</f>
        <v>0</v>
      </c>
      <c r="AI37" s="43" t="str">
        <f>CONTAR.SI(AI13:AI34,"&gt;5.9")</f>
        <v>0</v>
      </c>
      <c r="AJ37" s="43" t="str">
        <f>CONTAR.SI(AJ13:AJ34,"&gt;5.9")</f>
        <v>0</v>
      </c>
      <c r="AK37" s="43" t="str">
        <f>CONTAR.SI(AK13:AK34,"&gt;5.9")</f>
        <v>0</v>
      </c>
      <c r="AL37" s="43" t="str">
        <f>CONTAR.SI(AL13:AL34,"&gt;5.9")</f>
        <v>0</v>
      </c>
      <c r="AM37" s="43" t="str">
        <f>CONTAR.SI(AM13:AM34,"&gt;5.9")</f>
        <v>0</v>
      </c>
      <c r="AN37" s="43" t="str">
        <f>CONTAR.SI(AN13:AN34,"&gt;5.9")</f>
        <v>0</v>
      </c>
      <c r="AS37" s="43" t="str">
        <f>CONTAR.SI(AS13:AS34,"&gt;5.9")</f>
        <v>0</v>
      </c>
      <c r="AT37" s="43" t="str">
        <f>CONTAR.SI(AT13:AT34,"&gt;5.9")</f>
        <v>0</v>
      </c>
      <c r="AU37" s="43" t="str">
        <f>CONTAR.SI(AU13:AU34,"&gt;5.9")</f>
        <v>0</v>
      </c>
      <c r="AV37" s="43" t="str">
        <f>CONTAR.SI(AV13:AV34,"&gt;5.9")</f>
        <v>0</v>
      </c>
      <c r="AW37" s="43" t="str">
        <f>CONTAR.SI(AW13:AW34,"&gt;5.9")</f>
        <v>0</v>
      </c>
      <c r="AX37" s="43" t="str">
        <f>CONTAR.SI(AX13:AX34,"&gt;5.9")</f>
        <v>0</v>
      </c>
      <c r="AY37" s="43" t="str">
        <f>CONTAR.SI(AY13:AY34,"&gt;5.9")</f>
        <v>0</v>
      </c>
      <c r="AZ37" s="43" t="str">
        <f>CONTAR.SI(AZ13:AZ34,"&gt;5.9")</f>
        <v>0</v>
      </c>
      <c r="BA37" s="43" t="str">
        <f>CONTAR.SI(BA13:BA34,"&gt;5.9")</f>
        <v>0</v>
      </c>
      <c r="BB37" s="43" t="str">
        <f>CONTAR.SI(BB13:BB34,"&gt;5.9")</f>
        <v>0</v>
      </c>
      <c r="BC37" s="43" t="str">
        <f>CONTAR.SI(BC13:BC34,"&gt;5.9")</f>
        <v>0</v>
      </c>
      <c r="BH37" s="43" t="str">
        <f>CONTAR.SI(BH13:BH34,"&gt;5.9")</f>
        <v>0</v>
      </c>
      <c r="BI37" s="43" t="str">
        <f>CONTAR.SI(BI13:BI34,"&gt;5.9")</f>
        <v>0</v>
      </c>
      <c r="BJ37" s="43" t="str">
        <f>CONTAR.SI(BJ13:BJ34,"&gt;5.9")</f>
        <v>0</v>
      </c>
      <c r="BK37" s="43" t="str">
        <f>CONTAR.SI(BK13:BK34,"&gt;5.9")</f>
        <v>0</v>
      </c>
      <c r="BL37" s="43" t="str">
        <f>CONTAR.SI(BL13:BL34,"&gt;5.9")</f>
        <v>0</v>
      </c>
      <c r="BM37" s="43" t="str">
        <f>CONTAR.SI(BM13:BM34,"&gt;5.9")</f>
        <v>0</v>
      </c>
      <c r="BN37" s="43" t="str">
        <f>CONTAR.SI(BN13:BN34,"&gt;5.9")</f>
        <v>0</v>
      </c>
      <c r="BO37" s="43" t="str">
        <f>CONTAR.SI(BO13:BO34,"&gt;5.9")</f>
        <v>0</v>
      </c>
      <c r="BP37" s="43" t="str">
        <f>CONTAR.SI(BP13:BP34,"&gt;5.9")</f>
        <v>0</v>
      </c>
      <c r="BQ37" s="43" t="str">
        <f>CONTAR.SI(BQ13:BQ34,"&gt;5.9")</f>
        <v>0</v>
      </c>
      <c r="BR37" s="43" t="str">
        <f>CONTAR.SI(BR13:BR34,"&gt;5.9")</f>
        <v>0</v>
      </c>
    </row>
    <row r="38" spans="1:73">
      <c r="E38" s="7"/>
      <c r="F38" s="5"/>
      <c r="G38" s="5"/>
      <c r="H38" s="5"/>
      <c r="I38" s="5"/>
      <c r="J38" s="12"/>
      <c r="K38" s="42" t="s">
        <v>140</v>
      </c>
      <c r="L38" s="21"/>
      <c r="M38" s="21"/>
      <c r="N38" s="22"/>
      <c r="O38" s="43" t="str">
        <f>CONTAR.SI(O13:O34,"&lt;6")</f>
        <v>0</v>
      </c>
      <c r="P38" s="43" t="str">
        <f>CONTAR.SI(P13:P34,"&lt;6")</f>
        <v>0</v>
      </c>
      <c r="Q38" s="43" t="str">
        <f>CONTAR.SI(Q13:Q34,"&lt;6")</f>
        <v>0</v>
      </c>
      <c r="R38" s="43" t="str">
        <f>CONTAR.SI(R13:R34,"&lt;6")</f>
        <v>0</v>
      </c>
      <c r="S38" s="43" t="str">
        <f>CONTAR.SI(S13:S34,"&lt;6")</f>
        <v>0</v>
      </c>
      <c r="T38" s="43" t="str">
        <f>CONTAR.SI(T13:T34,"&lt;6")</f>
        <v>0</v>
      </c>
      <c r="U38" s="43" t="str">
        <f>CONTAR.SI(U13:U34,"&lt;6")</f>
        <v>0</v>
      </c>
      <c r="V38" s="43" t="str">
        <f>CONTAR.SI(V13:V34,"&lt;6")</f>
        <v>0</v>
      </c>
      <c r="W38" s="43" t="str">
        <f>CONTAR.SI(W13:W34,"&lt;6")</f>
        <v>0</v>
      </c>
      <c r="X38" s="43" t="str">
        <f>CONTAR.SI(X13:X34,"&lt;6")</f>
        <v>0</v>
      </c>
      <c r="Y38" s="43" t="str">
        <f>CONTAR.SI(Y13:Y34,"&lt;6")</f>
        <v>0</v>
      </c>
      <c r="AD38" s="43" t="str">
        <f>CONTAR.SI(AD13:AD34,"&lt;6")</f>
        <v>0</v>
      </c>
      <c r="AE38" s="43" t="str">
        <f>CONTAR.SI(AE13:AE34,"&lt;6")</f>
        <v>0</v>
      </c>
      <c r="AF38" s="43" t="str">
        <f>CONTAR.SI(AF13:AF34,"&lt;6")</f>
        <v>0</v>
      </c>
      <c r="AG38" s="43" t="str">
        <f>CONTAR.SI(AG13:AG34,"&lt;6")</f>
        <v>0</v>
      </c>
      <c r="AH38" s="43" t="str">
        <f>CONTAR.SI(AH13:AH34,"&lt;6")</f>
        <v>0</v>
      </c>
      <c r="AI38" s="43" t="str">
        <f>CONTAR.SI(AI13:AI34,"&lt;6")</f>
        <v>0</v>
      </c>
      <c r="AJ38" s="43" t="str">
        <f>CONTAR.SI(AJ13:AJ34,"&lt;6")</f>
        <v>0</v>
      </c>
      <c r="AK38" s="43" t="str">
        <f>CONTAR.SI(AK13:AK34,"&lt;6")</f>
        <v>0</v>
      </c>
      <c r="AL38" s="43" t="str">
        <f>CONTAR.SI(AL13:AL34,"&lt;6")</f>
        <v>0</v>
      </c>
      <c r="AM38" s="43" t="str">
        <f>CONTAR.SI(AM13:AM34,"&lt;6")</f>
        <v>0</v>
      </c>
      <c r="AN38" s="43" t="str">
        <f>CONTAR.SI(AN13:AN34,"&lt;6")</f>
        <v>0</v>
      </c>
      <c r="AS38" s="43" t="str">
        <f>CONTAR.SI(AS13:AS34,"&lt;6")</f>
        <v>0</v>
      </c>
      <c r="AT38" s="43" t="str">
        <f>CONTAR.SI(AT13:AT34,"&lt;6")</f>
        <v>0</v>
      </c>
      <c r="AU38" s="43" t="str">
        <f>CONTAR.SI(AU13:AU34,"&lt;6")</f>
        <v>0</v>
      </c>
      <c r="AV38" s="43" t="str">
        <f>CONTAR.SI(AV13:AV34,"&lt;6")</f>
        <v>0</v>
      </c>
      <c r="AW38" s="43" t="str">
        <f>CONTAR.SI(AW13:AW34,"&lt;6")</f>
        <v>0</v>
      </c>
      <c r="AX38" s="43" t="str">
        <f>CONTAR.SI(AX13:AX34,"&lt;6")</f>
        <v>0</v>
      </c>
      <c r="AY38" s="43" t="str">
        <f>CONTAR.SI(AY13:AY34,"&lt;6")</f>
        <v>0</v>
      </c>
      <c r="AZ38" s="43" t="str">
        <f>CONTAR.SI(AZ13:AZ34,"&lt;6")</f>
        <v>0</v>
      </c>
      <c r="BA38" s="43" t="str">
        <f>CONTAR.SI(BA13:BA34,"&lt;6")</f>
        <v>0</v>
      </c>
      <c r="BB38" s="43" t="str">
        <f>CONTAR.SI(BB13:BB34,"&lt;6")</f>
        <v>0</v>
      </c>
      <c r="BC38" s="43" t="str">
        <f>CONTAR.SI(BC13:BC34,"&lt;6")</f>
        <v>0</v>
      </c>
      <c r="BH38" s="43" t="str">
        <f>CONTAR.SI(BH13:BH34,"&lt;6")</f>
        <v>0</v>
      </c>
      <c r="BI38" s="43" t="str">
        <f>CONTAR.SI(BI13:BI34,"&lt;6")</f>
        <v>0</v>
      </c>
      <c r="BJ38" s="43" t="str">
        <f>CONTAR.SI(BJ13:BJ34,"&lt;6")</f>
        <v>0</v>
      </c>
      <c r="BK38" s="43" t="str">
        <f>CONTAR.SI(BK13:BK34,"&lt;6")</f>
        <v>0</v>
      </c>
      <c r="BL38" s="43" t="str">
        <f>CONTAR.SI(BL13:BL34,"&lt;6")</f>
        <v>0</v>
      </c>
      <c r="BM38" s="43" t="str">
        <f>CONTAR.SI(BM13:BM34,"&lt;6")</f>
        <v>0</v>
      </c>
      <c r="BN38" s="43" t="str">
        <f>CONTAR.SI(BN13:BN34,"&lt;6")</f>
        <v>0</v>
      </c>
      <c r="BO38" s="43" t="str">
        <f>CONTAR.SI(BO13:BO34,"&lt;6")</f>
        <v>0</v>
      </c>
      <c r="BP38" s="43" t="str">
        <f>CONTAR.SI(BP13:BP34,"&lt;6")</f>
        <v>0</v>
      </c>
      <c r="BQ38" s="43" t="str">
        <f>CONTAR.SI(BQ13:BQ34,"&lt;6")</f>
        <v>0</v>
      </c>
      <c r="BR38" s="43" t="str">
        <f>CONTAR.SI(BR13:BR34,"&lt;6")</f>
        <v>0</v>
      </c>
    </row>
    <row r="39" spans="1:73">
      <c r="E39" s="7"/>
      <c r="F39" s="5"/>
      <c r="G39" s="5"/>
      <c r="H39" s="5"/>
      <c r="I39" s="5"/>
      <c r="J39" s="12"/>
      <c r="K39" s="42" t="s">
        <v>141</v>
      </c>
      <c r="L39" s="21"/>
      <c r="M39" s="21"/>
      <c r="N39" s="22"/>
      <c r="O39" s="43" t="str">
        <f>CONTAR(O13:O34)</f>
        <v>0</v>
      </c>
      <c r="P39" s="43" t="str">
        <f>CONTAR(P13:P34)</f>
        <v>0</v>
      </c>
      <c r="Q39" s="43" t="str">
        <f>CONTAR(Q13:Q34)</f>
        <v>0</v>
      </c>
      <c r="R39" s="43" t="str">
        <f>CONTAR(R13:R34)</f>
        <v>0</v>
      </c>
      <c r="S39" s="43" t="str">
        <f>CONTAR(S13:S34)</f>
        <v>0</v>
      </c>
      <c r="T39" s="43" t="str">
        <f>CONTAR(T13:T34)</f>
        <v>0</v>
      </c>
      <c r="U39" s="43" t="str">
        <f>CONTAR(U13:U34)</f>
        <v>0</v>
      </c>
      <c r="V39" s="43" t="str">
        <f>CONTAR(V13:V34)</f>
        <v>0</v>
      </c>
      <c r="W39" s="43" t="str">
        <f>CONTAR(W13:W34)</f>
        <v>0</v>
      </c>
      <c r="X39" s="43" t="str">
        <f>CONTAR(X13:X34)</f>
        <v>0</v>
      </c>
      <c r="Y39" s="43" t="str">
        <f>CONTAR(Y13:Y34)</f>
        <v>0</v>
      </c>
      <c r="AD39" s="43" t="str">
        <f>CONTAR(AD13:AD34)</f>
        <v>0</v>
      </c>
      <c r="AE39" s="43" t="str">
        <f>CONTAR(AE13:AE34)</f>
        <v>0</v>
      </c>
      <c r="AF39" s="43" t="str">
        <f>CONTAR(AF13:AF34)</f>
        <v>0</v>
      </c>
      <c r="AG39" s="43" t="str">
        <f>CONTAR(AG13:AG34)</f>
        <v>0</v>
      </c>
      <c r="AH39" s="43" t="str">
        <f>CONTAR(AH13:AH34)</f>
        <v>0</v>
      </c>
      <c r="AI39" s="43" t="str">
        <f>CONTAR(AI13:AI34)</f>
        <v>0</v>
      </c>
      <c r="AJ39" s="43" t="str">
        <f>CONTAR(AJ13:AJ34)</f>
        <v>0</v>
      </c>
      <c r="AK39" s="43" t="str">
        <f>CONTAR(AK13:AK34)</f>
        <v>0</v>
      </c>
      <c r="AL39" s="43" t="str">
        <f>CONTAR(AL13:AL34)</f>
        <v>0</v>
      </c>
      <c r="AM39" s="43" t="str">
        <f>CONTAR(AM13:AM34)</f>
        <v>0</v>
      </c>
      <c r="AN39" s="43" t="str">
        <f>CONTAR(AN13:AN34)</f>
        <v>0</v>
      </c>
      <c r="AS39" s="43" t="str">
        <f>CONTAR(AS13:AS34)</f>
        <v>0</v>
      </c>
      <c r="AT39" s="43" t="str">
        <f>CONTAR(AT13:AT34)</f>
        <v>0</v>
      </c>
      <c r="AU39" s="43" t="str">
        <f>CONTAR(AU13:AU34)</f>
        <v>0</v>
      </c>
      <c r="AV39" s="43" t="str">
        <f>CONTAR(AV13:AV34)</f>
        <v>0</v>
      </c>
      <c r="AW39" s="43" t="str">
        <f>CONTAR(AW13:AW34)</f>
        <v>0</v>
      </c>
      <c r="AX39" s="43" t="str">
        <f>CONTAR(AX13:AX34)</f>
        <v>0</v>
      </c>
      <c r="AY39" s="43" t="str">
        <f>CONTAR(AY13:AY34)</f>
        <v>0</v>
      </c>
      <c r="AZ39" s="43" t="str">
        <f>CONTAR(AZ13:AZ34)</f>
        <v>0</v>
      </c>
      <c r="BA39" s="43" t="str">
        <f>CONTAR(BA13:BA34)</f>
        <v>0</v>
      </c>
      <c r="BB39" s="43" t="str">
        <f>CONTAR(BB13:BB34)</f>
        <v>0</v>
      </c>
      <c r="BC39" s="43" t="str">
        <f>CONTAR(BC13:BC34)</f>
        <v>0</v>
      </c>
      <c r="BH39" s="43" t="str">
        <f>CONTAR(BH13:BH34)</f>
        <v>0</v>
      </c>
      <c r="BI39" s="43" t="str">
        <f>CONTAR(BI13:BI34)</f>
        <v>0</v>
      </c>
      <c r="BJ39" s="43" t="str">
        <f>CONTAR(BJ13:BJ34)</f>
        <v>0</v>
      </c>
      <c r="BK39" s="43" t="str">
        <f>CONTAR(BK13:BK34)</f>
        <v>0</v>
      </c>
      <c r="BL39" s="43" t="str">
        <f>CONTAR(BL13:BL34)</f>
        <v>0</v>
      </c>
      <c r="BM39" s="43" t="str">
        <f>CONTAR(BM13:BM34)</f>
        <v>0</v>
      </c>
      <c r="BN39" s="43" t="str">
        <f>CONTAR(BN13:BN34)</f>
        <v>0</v>
      </c>
      <c r="BO39" s="43" t="str">
        <f>CONTAR(BO13:BO34)</f>
        <v>0</v>
      </c>
      <c r="BP39" s="43" t="str">
        <f>CONTAR(BP13:BP34)</f>
        <v>0</v>
      </c>
      <c r="BQ39" s="43" t="str">
        <f>CONTAR(BQ13:BQ34)</f>
        <v>0</v>
      </c>
      <c r="BR39" s="43" t="str">
        <f>CONTAR(BR13:BR34)</f>
        <v>0</v>
      </c>
    </row>
    <row r="40" spans="1:73">
      <c r="E40" s="8"/>
      <c r="F40" s="10"/>
      <c r="G40" s="10"/>
      <c r="H40" s="10"/>
      <c r="I40" s="10"/>
      <c r="J40" s="13"/>
    </row>
    <row r="41" spans="1:73">
      <c r="K41" s="16" t="s">
        <v>142</v>
      </c>
      <c r="L41" s="20" t="s">
        <v>143</v>
      </c>
      <c r="M41" s="21"/>
      <c r="N41" s="22"/>
      <c r="O41" s="33">
        <v>11</v>
      </c>
      <c r="P41" s="33">
        <v>12</v>
      </c>
      <c r="Q41" s="33">
        <v>13</v>
      </c>
      <c r="R41" s="33">
        <v>14</v>
      </c>
      <c r="S41" s="33">
        <v>15</v>
      </c>
      <c r="T41" s="44" t="s">
        <v>144</v>
      </c>
      <c r="U41" s="33" t="s">
        <v>145</v>
      </c>
    </row>
    <row r="42" spans="1:73">
      <c r="K42" s="17"/>
      <c r="L42" s="20" t="s">
        <v>41</v>
      </c>
      <c r="M42" s="22"/>
      <c r="N42" s="33" t="str">
        <f>CONTAR.SI(D13:D34,"H")</f>
        <v>0</v>
      </c>
      <c r="O42" s="33" t="str">
        <f>CONTAR.SI.CONJUNTO(L13:L34,"&lt;=11",D13:D34,"H")</f>
        <v>0</v>
      </c>
      <c r="P42" s="33" t="str">
        <f>CONTAR.SI.CONJUNTO(L13:L34,"&gt;11",L13:L34,"&lt;=12",D13:D34,"H")</f>
        <v>0</v>
      </c>
      <c r="Q42" s="33" t="str">
        <f>CONTAR.SI.CONJUNTO(L13:L34,"&gt;12",L13:L34,"&lt;=13",D13:D34,"H")</f>
        <v>0</v>
      </c>
      <c r="R42" s="33" t="str">
        <f>CONTAR.SI.CONJUNTO(L13:L34,"&gt;13",L13:L34,"&lt;=14",D13:D34,"H")</f>
        <v>0</v>
      </c>
      <c r="S42" s="33" t="str">
        <f>CONTAR.SI.CONJUNTO(L13:L34,"&gt;14",L13:L34,"&lt;=15",D13:D34,"H")</f>
        <v>0</v>
      </c>
      <c r="T42" s="33" t="str">
        <f>CONTAR.SI.CONJUNTO(L13:L34,"&gt;15",D13:D34,"H")</f>
        <v>0</v>
      </c>
      <c r="U42" s="33" t="str">
        <f>CONTAR.SI.CONJUNTO(D13:D34,"H")</f>
        <v>0</v>
      </c>
    </row>
    <row r="43" spans="1:73">
      <c r="K43" s="17"/>
      <c r="L43" s="20" t="s">
        <v>57</v>
      </c>
      <c r="M43" s="22"/>
      <c r="N43" s="33" t="str">
        <f>CONTAR.SI(D13:D34,"M")</f>
        <v>0</v>
      </c>
      <c r="O43" s="33" t="str">
        <f>CONTAR.SI.CONJUNTO(L13:L34,"&lt;=11",D13:D34,"M")</f>
        <v>0</v>
      </c>
      <c r="P43" s="33" t="str">
        <f>CONTAR.SI.CONJUNTO(L13:L34,"&gt;11",L13:L34,"&lt;=12",D13:D34,"M")</f>
        <v>0</v>
      </c>
      <c r="Q43" s="33" t="str">
        <f>CONTAR.SI.CONJUNTO(L13:L34,"&gt;12",L13:L34,"&lt;=13",D13:D34,"M")</f>
        <v>0</v>
      </c>
      <c r="R43" s="33" t="str">
        <f>CONTAR.SI.CONJUNTO(L13:L34,"&gt;13",L13:L34,"&lt;=14",D13:D34,"M")</f>
        <v>0</v>
      </c>
      <c r="S43" s="33" t="str">
        <f>CONTAR.SI.CONJUNTO(L13:L34,"&gt;14",L13:L34,"&lt;=15",D13:D34,"M")</f>
        <v>0</v>
      </c>
      <c r="T43" s="33" t="str">
        <f>CONTAR.SI.CONJUNTO(L13:L34,"&gt;15",D13:D34,"M")</f>
        <v>0</v>
      </c>
      <c r="U43" s="33" t="str">
        <f>CONTAR.SI.CONJUNTO(D13:D34,"M")</f>
        <v>0</v>
      </c>
    </row>
    <row r="44" spans="1:73">
      <c r="K44" s="18"/>
      <c r="L44" s="20" t="s">
        <v>145</v>
      </c>
      <c r="M44" s="22"/>
      <c r="N44" s="33" t="str">
        <f>suma(N42:N43)</f>
        <v>0</v>
      </c>
      <c r="O44" s="33" t="str">
        <f>suma(O42:O43)</f>
        <v>0</v>
      </c>
      <c r="P44" s="33" t="str">
        <f>suma(P42:P43)</f>
        <v>0</v>
      </c>
      <c r="Q44" s="33" t="str">
        <f>suma(Q42:Q43)</f>
        <v>0</v>
      </c>
      <c r="R44" s="33" t="str">
        <f>suma(R42:R43)</f>
        <v>0</v>
      </c>
      <c r="S44" s="33" t="str">
        <f>suma(S42:S43)</f>
        <v>0</v>
      </c>
      <c r="T44" s="33" t="str">
        <f>suma(T42:T43)</f>
        <v>0</v>
      </c>
      <c r="U44" s="33" t="str">
        <f>suma(U42:U43)</f>
        <v>0</v>
      </c>
    </row>
    <row r="47" spans="1:73">
      <c r="U47" t="s">
        <v>146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35:N35"/>
    <mergeCell ref="E37:J40"/>
    <mergeCell ref="K37:N37"/>
    <mergeCell ref="O37:O37"/>
    <mergeCell ref="P37:P37"/>
    <mergeCell ref="Q37:Q37"/>
    <mergeCell ref="R37:R37"/>
    <mergeCell ref="S37:S37"/>
    <mergeCell ref="T37:T37"/>
    <mergeCell ref="U37:U37"/>
    <mergeCell ref="V37:V37"/>
    <mergeCell ref="W37:W37"/>
    <mergeCell ref="X37:X37"/>
    <mergeCell ref="Y37:Y37"/>
    <mergeCell ref="AD37:AD37"/>
    <mergeCell ref="AE37:AE37"/>
    <mergeCell ref="AF37:AF37"/>
    <mergeCell ref="AG37:AG37"/>
    <mergeCell ref="AH37:AH37"/>
    <mergeCell ref="AI37:AI37"/>
    <mergeCell ref="AJ37:AJ37"/>
    <mergeCell ref="AK37:AK37"/>
    <mergeCell ref="AL37:AL37"/>
    <mergeCell ref="AM37:AM37"/>
    <mergeCell ref="AN37:AN37"/>
    <mergeCell ref="AS37:AS37"/>
    <mergeCell ref="AT37:AT37"/>
    <mergeCell ref="AU37:AU37"/>
    <mergeCell ref="AV37:AV37"/>
    <mergeCell ref="AW37:AW37"/>
    <mergeCell ref="AX37:AX37"/>
    <mergeCell ref="AY37:AY37"/>
    <mergeCell ref="AZ37:AZ37"/>
    <mergeCell ref="BA37:BA37"/>
    <mergeCell ref="BB37:BB37"/>
    <mergeCell ref="BC37:BC37"/>
    <mergeCell ref="BH37:BH37"/>
    <mergeCell ref="BI37:BI37"/>
    <mergeCell ref="BJ37:BJ37"/>
    <mergeCell ref="BK37:BK37"/>
    <mergeCell ref="BL37:BL37"/>
    <mergeCell ref="BM37:BM37"/>
    <mergeCell ref="BN37:BN37"/>
    <mergeCell ref="BO37:BO37"/>
    <mergeCell ref="BP37:BP37"/>
    <mergeCell ref="BQ37:BQ37"/>
    <mergeCell ref="BR37:BR37"/>
    <mergeCell ref="K38:N38"/>
    <mergeCell ref="O38:O38"/>
    <mergeCell ref="P38:P38"/>
    <mergeCell ref="Q38:Q38"/>
    <mergeCell ref="R38:R38"/>
    <mergeCell ref="S38:S38"/>
    <mergeCell ref="T38:T38"/>
    <mergeCell ref="U38:U38"/>
    <mergeCell ref="V38:V38"/>
    <mergeCell ref="W38:W38"/>
    <mergeCell ref="X38:X38"/>
    <mergeCell ref="Y38:Y38"/>
    <mergeCell ref="AD38:AD38"/>
    <mergeCell ref="AE38:AE38"/>
    <mergeCell ref="AF38:AF38"/>
    <mergeCell ref="AG38:AG38"/>
    <mergeCell ref="AH38:AH38"/>
    <mergeCell ref="AI38:AI38"/>
    <mergeCell ref="AJ38:AJ38"/>
    <mergeCell ref="AK38:AK38"/>
    <mergeCell ref="AL38:AL38"/>
    <mergeCell ref="AM38:AM38"/>
    <mergeCell ref="AN38:AN38"/>
    <mergeCell ref="AS38:AS38"/>
    <mergeCell ref="AT38:AT38"/>
    <mergeCell ref="AU38:AU38"/>
    <mergeCell ref="AV38:AV38"/>
    <mergeCell ref="AW38:AW38"/>
    <mergeCell ref="AX38:AX38"/>
    <mergeCell ref="AY38:AY38"/>
    <mergeCell ref="AZ38:AZ38"/>
    <mergeCell ref="BA38:BA38"/>
    <mergeCell ref="BB38:BB38"/>
    <mergeCell ref="BC38:BC38"/>
    <mergeCell ref="BH38:BH38"/>
    <mergeCell ref="BI38:BI38"/>
    <mergeCell ref="BJ38:BJ38"/>
    <mergeCell ref="BK38:BK38"/>
    <mergeCell ref="BL38:BL38"/>
    <mergeCell ref="BM38:BM38"/>
    <mergeCell ref="BN38:BN38"/>
    <mergeCell ref="BO38:BO38"/>
    <mergeCell ref="BP38:BP38"/>
    <mergeCell ref="BQ38:BQ38"/>
    <mergeCell ref="BR38:BR38"/>
    <mergeCell ref="K39:N39"/>
    <mergeCell ref="O39:O39"/>
    <mergeCell ref="P39:P39"/>
    <mergeCell ref="Q39:Q39"/>
    <mergeCell ref="R39:R39"/>
    <mergeCell ref="S39:S39"/>
    <mergeCell ref="T39:T39"/>
    <mergeCell ref="U39:U39"/>
    <mergeCell ref="V39:V39"/>
    <mergeCell ref="W39:W39"/>
    <mergeCell ref="X39:X39"/>
    <mergeCell ref="Y39:Y39"/>
    <mergeCell ref="AD39:AD39"/>
    <mergeCell ref="AE39:AE39"/>
    <mergeCell ref="AF39:AF39"/>
    <mergeCell ref="AG39:AG39"/>
    <mergeCell ref="AH39:AH39"/>
    <mergeCell ref="AI39:AI39"/>
    <mergeCell ref="AJ39:AJ39"/>
    <mergeCell ref="AK39:AK39"/>
    <mergeCell ref="AL39:AL39"/>
    <mergeCell ref="AM39:AM39"/>
    <mergeCell ref="AN39:AN39"/>
    <mergeCell ref="AS39:AS39"/>
    <mergeCell ref="AT39:AT39"/>
    <mergeCell ref="AU39:AU39"/>
    <mergeCell ref="AV39:AV39"/>
    <mergeCell ref="AW39:AW39"/>
    <mergeCell ref="AX39:AX39"/>
    <mergeCell ref="AY39:AY39"/>
    <mergeCell ref="AZ39:AZ39"/>
    <mergeCell ref="BA39:BA39"/>
    <mergeCell ref="BB39:BB39"/>
    <mergeCell ref="BC39:BC39"/>
    <mergeCell ref="BH39:BH39"/>
    <mergeCell ref="BI39:BI39"/>
    <mergeCell ref="BJ39:BJ39"/>
    <mergeCell ref="BK39:BK39"/>
    <mergeCell ref="BL39:BL39"/>
    <mergeCell ref="BM39:BM39"/>
    <mergeCell ref="BN39:BN39"/>
    <mergeCell ref="BO39:BO39"/>
    <mergeCell ref="BP39:BP39"/>
    <mergeCell ref="BQ39:BQ39"/>
    <mergeCell ref="BR39:BR39"/>
    <mergeCell ref="K41:K44"/>
    <mergeCell ref="L41:N41"/>
    <mergeCell ref="L42:M42"/>
    <mergeCell ref="L43:M43"/>
    <mergeCell ref="L44:M4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grupo1B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2023-03-07T00:58:29-06:00</dcterms:created>
  <dcterms:modified xsi:type="dcterms:W3CDTF">2023-03-07T00:58:29-06:00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