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2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<sst xmlns="http://schemas.openxmlformats.org/spreadsheetml/2006/main" uniqueCount="131">
  <si>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SUBSECRETARÍA DE EDUCACIÓN BÁSICA</t>
  </si>
  <si>
    <t>CICLO ESCOLAR: 2022-2023</t>
  </si>
  <si>
    <t>DIRECCIÓN DE EDUCACIÓN SECUNDARIA</t>
  </si>
  <si>
    <t>SUBDIRECCIÓN DE TELESECUNDARIAS</t>
  </si>
  <si>
    <t>CLAVE C.T:16ETV0318S</t>
  </si>
  <si>
    <t>GRADO - GRUPO:2-A</t>
  </si>
  <si>
    <t>UR12 00 SECRETARÍA DE EDUCACIÓN EN EL ESTADO</t>
  </si>
  <si>
    <t>TURNO:Matutino</t>
  </si>
  <si>
    <t>CONCENTRADO DE EVALUACION - PERIODO:2</t>
  </si>
  <si>
    <t>CONCENTRADO DE EVALUACION - PERIODO:3</t>
  </si>
  <si>
    <t>CONCENTRADO DE EVALUACION - PERIODO:1</t>
  </si>
  <si>
    <t>PROMEDIO (del periodo)</t>
  </si>
  <si>
    <t>ALUMNO REGULAR/IRREGULAR EN EL PERIODO</t>
  </si>
  <si>
    <t>APROBADAS</t>
  </si>
  <si>
    <t>PROMEDIO FINAL</t>
  </si>
  <si>
    <t>ALUMNO ACREDITADO</t>
  </si>
  <si>
    <t>NÚMERO PROGRESIVO</t>
  </si>
  <si>
    <t>DATOS DE LA CURP</t>
  </si>
  <si>
    <t>NOMBRE DEL ALUMNO</t>
  </si>
  <si>
    <t>EDAD AL</t>
  </si>
  <si>
    <t>LENGUA M</t>
  </si>
  <si>
    <t>MAT</t>
  </si>
  <si>
    <t>LENGUA EXT</t>
  </si>
  <si>
    <t>CIENCIAS: FÍSICA</t>
  </si>
  <si>
    <t>HISTORIA</t>
  </si>
  <si>
    <t>F C Y E</t>
  </si>
  <si>
    <t>TECNO</t>
  </si>
  <si>
    <t>ARTES</t>
  </si>
  <si>
    <t>EDUC FISICA</t>
  </si>
  <si>
    <t>30/08/2022</t>
  </si>
  <si>
    <t>TRANSCRITO FIELMENTE DE LA COPIA CERTIFICADA DEL ACTA DE NACIMIENTO</t>
  </si>
  <si>
    <t>AÑO</t>
  </si>
  <si>
    <t>MES</t>
  </si>
  <si>
    <t>DIA</t>
  </si>
  <si>
    <t>Calificación</t>
  </si>
  <si>
    <t>PRIMER APELLIDO  SEGUNDO APELLIDO   NOMBRE (S)</t>
  </si>
  <si>
    <t>SI</t>
  </si>
  <si>
    <t>NO</t>
  </si>
  <si>
    <t>BASY</t>
  </si>
  <si>
    <t>090701</t>
  </si>
  <si>
    <t>H</t>
  </si>
  <si>
    <t>MN</t>
  </si>
  <si>
    <t>L</t>
  </si>
  <si>
    <t>R</t>
  </si>
  <si>
    <t>A</t>
  </si>
  <si>
    <t>9</t>
  </si>
  <si>
    <t>BLANCAS SALGADO YUREM</t>
  </si>
  <si>
    <t>7/9</t>
  </si>
  <si>
    <t>0/9</t>
  </si>
  <si>
    <t>CUCH</t>
  </si>
  <si>
    <t>090403</t>
  </si>
  <si>
    <t>M</t>
  </si>
  <si>
    <t>D</t>
  </si>
  <si>
    <t>3</t>
  </si>
  <si>
    <t>CRUZ CRUZ HEIDI JIMENA</t>
  </si>
  <si>
    <t>CUGJ</t>
  </si>
  <si>
    <t>090509</t>
  </si>
  <si>
    <t>S</t>
  </si>
  <si>
    <t>6</t>
  </si>
  <si>
    <t>CRUZ GARCIA JESUS OSVALDO</t>
  </si>
  <si>
    <t>6/9</t>
  </si>
  <si>
    <t>CUMJ</t>
  </si>
  <si>
    <t>090902</t>
  </si>
  <si>
    <t>DE LA CRUZ MORA JUSTIN LEONARDO</t>
  </si>
  <si>
    <t>9/9</t>
  </si>
  <si>
    <t>GABD</t>
  </si>
  <si>
    <t>091229</t>
  </si>
  <si>
    <t>Y</t>
  </si>
  <si>
    <t>2</t>
  </si>
  <si>
    <t>GARCIA BLANCAS DAYANA CRISEL</t>
  </si>
  <si>
    <t>GABI</t>
  </si>
  <si>
    <t>090203</t>
  </si>
  <si>
    <t>T</t>
  </si>
  <si>
    <t>8</t>
  </si>
  <si>
    <t>GARCIA BLANCAS ITZEL</t>
  </si>
  <si>
    <t>GAPM</t>
  </si>
  <si>
    <t>090306</t>
  </si>
  <si>
    <t>N</t>
  </si>
  <si>
    <t>GARCIA PEREZ MONSERRAT</t>
  </si>
  <si>
    <t>GASK</t>
  </si>
  <si>
    <t>090806</t>
  </si>
  <si>
    <t>V</t>
  </si>
  <si>
    <t>GARCIA SANCHEZ KEVIN ALEXIS</t>
  </si>
  <si>
    <t>GASS</t>
  </si>
  <si>
    <t>090622</t>
  </si>
  <si>
    <t>GARCIA SANCHEZ SALVADOR</t>
  </si>
  <si>
    <t>8/9</t>
  </si>
  <si>
    <t>HERM</t>
  </si>
  <si>
    <t>091127</t>
  </si>
  <si>
    <t>1</t>
  </si>
  <si>
    <t>HERNANDEZ RODRIGUEZ MARI ESTRELLA</t>
  </si>
  <si>
    <t>LUCT</t>
  </si>
  <si>
    <t>090506</t>
  </si>
  <si>
    <t>LUNA CRUZ TOMAS STEVEN</t>
  </si>
  <si>
    <t>LUGA</t>
  </si>
  <si>
    <t>LUNA GARCIA ALBERTO</t>
  </si>
  <si>
    <t>MAOG</t>
  </si>
  <si>
    <t>090617</t>
  </si>
  <si>
    <t>C</t>
  </si>
  <si>
    <t>MARTINEZ OCAÑA MARIA GUADALUPE</t>
  </si>
  <si>
    <t>MISJ</t>
  </si>
  <si>
    <t>080926</t>
  </si>
  <si>
    <t>Q</t>
  </si>
  <si>
    <t>MIRANDA SANCHEZ JAQUELINE</t>
  </si>
  <si>
    <t>MOLL</t>
  </si>
  <si>
    <t>090124</t>
  </si>
  <si>
    <t>P</t>
  </si>
  <si>
    <t>MORA LOPEZ LIANNET</t>
  </si>
  <si>
    <t>SARE</t>
  </si>
  <si>
    <t>090312</t>
  </si>
  <si>
    <t>4</t>
  </si>
  <si>
    <t>SANCHEZ ROSAS EDGAR</t>
  </si>
  <si>
    <t>SASA</t>
  </si>
  <si>
    <t>080401</t>
  </si>
  <si>
    <t>SANCHEZ SANCHEZ ALEJANDRO</t>
  </si>
  <si>
    <t>SOSG</t>
  </si>
  <si>
    <t>090309</t>
  </si>
  <si>
    <t>SOTO SANCHEZ GUSTAVO ALONSO</t>
  </si>
  <si>
    <t>UISC</t>
  </si>
  <si>
    <t>090126</t>
  </si>
  <si>
    <t>URBINA SOTO CLAUDIA</t>
  </si>
  <si>
    <t>PROMEDIOS DEL GRUPO</t>
  </si>
  <si>
    <t>FORMACIÓN ACADÉMICA</t>
  </si>
  <si>
    <t>TOTAL DE ALUMNOS  ACREDITADOS</t>
  </si>
  <si>
    <t>TOTAL DE ALUMNOS  NO ACREDITADOS</t>
  </si>
  <si>
    <t>TOTAL DE ALUMNOS REGISTRADOS EN EL GRUPO</t>
  </si>
  <si>
    <t>ALUMNOS</t>
  </si>
  <si>
    <t>GENÉRO / EDAD</t>
  </si>
  <si>
    <t xml:space="preserve"> 15+</t>
  </si>
  <si>
    <t>TOTAL</t>
  </si>
  <si>
    <t>Importante: para ver los datos debe presionar ctrl-L y reemplazar = por =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</si>
</sst>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00"/>
      <name val="Candar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0CC0ED"/>
        <bgColor rgb="FF000000"/>
      </patternFill>
    </fill>
    <fill>
      <patternFill patternType="solid">
        <fgColor rgb="5E1F00"/>
        <bgColor rgb="FF000000"/>
      </patternFill>
    </fill>
    <fill>
      <patternFill patternType="solid">
        <fgColor rgb="1B7A07"/>
        <bgColor rgb="FF000000"/>
      </patternFill>
    </fill>
    <fill>
      <patternFill patternType="solid">
        <fgColor rgb="FC8803"/>
        <bgColor rgb="FF000000"/>
      </patternFill>
    </fill>
    <fill>
      <patternFill patternType="solid">
        <fgColor rgb="edf0ee"/>
        <bgColor rgb="FF000000"/>
      </patternFill>
    </fill>
    <fill>
      <patternFill patternType="solid">
        <fgColor rgb="df2121"/>
        <bgColor rgb="FF000000"/>
      </patternFill>
    </fill>
  </fills>
  <borders count="16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0" applyFont="1" applyNumberFormat="0" applyFill="1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9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6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90" wrapText="true" shrinkToFit="false"/>
    </xf>
    <xf xfId="0" fontId="5" numFmtId="0" fillId="4" borderId="9" applyFont="1" applyNumberFormat="0" applyFill="1" applyBorder="1" applyAlignment="1">
      <alignment horizontal="center" vertical="center" textRotation="90" wrapText="true" shrinkToFit="false"/>
    </xf>
    <xf xfId="0" fontId="5" numFmtId="0" fillId="5" borderId="9" applyFont="1" applyNumberFormat="0" applyFill="1" applyBorder="1" applyAlignment="1">
      <alignment horizontal="center" vertical="center" textRotation="9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90" wrapText="true" shrinkToFit="false"/>
    </xf>
    <xf xfId="0" fontId="5" numFmtId="0" fillId="5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9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1">
      <alignment horizontal="justify" vertical="center" textRotation="0" wrapText="false" shrinkToFit="false"/>
    </xf>
    <xf xfId="0" fontId="0" numFmtId="0" fillId="7" borderId="12" applyFont="0" applyNumberFormat="0" applyFill="1" applyBorder="1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5" numFmtId="0" fillId="8" borderId="1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ch_educ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19150" cy="104775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4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3" customWidth="true" style="0"/>
    <col min="5" max="5" width="5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2.285156" bestFit="true" customWidth="true" style="0"/>
    <col min="11" max="11" width="50" customWidth="true" style="0"/>
    <col min="12" max="12" width="5" customWidth="true" style="0"/>
    <col min="13" max="13" width="5" customWidth="true" style="0"/>
    <col min="14" max="14" width="5" customWidth="true" style="0"/>
    <col min="15" max="15" width="9" customWidth="true" style="0"/>
    <col min="16" max="16" width="6" customWidth="true" style="0"/>
    <col min="17" max="17" width="8" customWidth="true" style="0"/>
    <col min="18" max="18" width="10" customWidth="true" style="0"/>
    <col min="19" max="19" width="9" customWidth="true" style="0"/>
    <col min="20" max="20" width="8" hidden="true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5" customWidth="true" style="0"/>
    <col min="26" max="26" width="10" customWidth="true" style="0"/>
    <col min="27" max="27" width="5" customWidth="true" style="0"/>
    <col min="54" max="54" width="7" customWidth="true" style="0"/>
    <col min="29" max="29" width="3" customWidth="true" style="0"/>
    <col min="30" max="30" width="9" customWidth="true" style="0"/>
    <col min="31" max="31" width="6" customWidth="true" style="0"/>
    <col min="32" max="32" width="8" customWidth="true" style="0"/>
    <col min="33" max="33" width="10" customWidth="true" style="0"/>
    <col min="34" max="34" width="9" customWidth="true" style="0"/>
    <col min="35" max="35" width="8" hidden="true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3" customWidth="true" style="0"/>
    <col min="45" max="45" width="9" customWidth="true" style="0"/>
    <col min="46" max="46" width="6" customWidth="true" style="0"/>
    <col min="47" max="47" width="8" customWidth="true" style="0"/>
    <col min="48" max="48" width="10" customWidth="true" style="0"/>
    <col min="49" max="49" width="9" customWidth="true" style="0"/>
    <col min="50" max="50" width="8" hidden="true" customWidth="true" style="0"/>
    <col min="51" max="51" width="7" customWidth="true" style="0"/>
    <col min="52" max="52" width="7" customWidth="true" style="0"/>
    <col min="53" max="53" width="7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59" max="59" width="3" customWidth="true" style="0"/>
    <col min="60" max="60" width="9" customWidth="true" style="0"/>
    <col min="61" max="61" width="6" customWidth="true" style="0"/>
    <col min="62" max="62" width="8" customWidth="true" style="0"/>
    <col min="63" max="63" width="10" customWidth="true" style="0"/>
    <col min="64" max="64" width="9" customWidth="true" style="0"/>
    <col min="65" max="65" width="8" hidden="true" customWidth="true" style="0"/>
    <col min="66" max="66" width="7" customWidth="true" style="0"/>
    <col min="67" max="67" width="7" customWidth="true" style="0"/>
    <col min="68" max="68" width="7" customWidth="true" style="0"/>
    <col min="69" max="69" width="7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</cols>
  <sheetData>
    <row r="1" spans="1:73">
      <c r="A1"/>
      <c r="C1" s="1"/>
      <c r="K1" t="s">
        <v>0</v>
      </c>
      <c r="L1" s="2"/>
      <c r="O1" t="s">
        <v>1</v>
      </c>
    </row>
    <row r="2" spans="1:73">
      <c r="K2" t="s">
        <v>2</v>
      </c>
    </row>
    <row r="3" spans="1:73">
      <c r="K3" t="s">
        <v>3</v>
      </c>
      <c r="O3" t="s">
        <v>4</v>
      </c>
      <c r="V3" t="s">
        <v>5</v>
      </c>
    </row>
    <row r="4" spans="1:73">
      <c r="K4" t="s">
        <v>6</v>
      </c>
      <c r="V4" t="s">
        <v>7</v>
      </c>
    </row>
    <row r="5" spans="1:73">
      <c r="C5" s="3"/>
      <c r="Z5" s="4">
        <v>44992</v>
      </c>
      <c r="AD5" t="s">
        <v>8</v>
      </c>
      <c r="AS5" t="s">
        <v>9</v>
      </c>
    </row>
    <row r="6" spans="1:73">
      <c r="O6" t="s">
        <v>10</v>
      </c>
      <c r="Y6" s="28" t="s">
        <v>11</v>
      </c>
      <c r="Z6" s="31" t="s">
        <v>12</v>
      </c>
      <c r="AA6" s="11"/>
      <c r="AB6" s="28" t="s">
        <v>13</v>
      </c>
      <c r="AN6" s="29" t="s">
        <v>11</v>
      </c>
      <c r="AO6" s="35" t="s">
        <v>12</v>
      </c>
      <c r="AP6" s="11"/>
      <c r="AQ6" s="29" t="s">
        <v>13</v>
      </c>
      <c r="BC6" s="30" t="s">
        <v>11</v>
      </c>
      <c r="BD6" s="36" t="s">
        <v>12</v>
      </c>
      <c r="BE6" s="11"/>
      <c r="BF6" s="30" t="s">
        <v>13</v>
      </c>
      <c r="BR6" s="28" t="s">
        <v>14</v>
      </c>
      <c r="BS6" s="37" t="s">
        <v>15</v>
      </c>
      <c r="BT6" s="11"/>
      <c r="BU6" s="38" t="s">
        <v>13</v>
      </c>
    </row>
    <row r="7" spans="1:73">
      <c r="A7" s="23" t="s">
        <v>16</v>
      </c>
      <c r="B7" s="6" t="s">
        <v>17</v>
      </c>
      <c r="C7" s="9"/>
      <c r="D7" s="9"/>
      <c r="E7" s="9"/>
      <c r="F7" s="9"/>
      <c r="G7" s="9"/>
      <c r="H7" s="9"/>
      <c r="I7" s="9"/>
      <c r="J7" s="11"/>
      <c r="K7" s="14" t="s">
        <v>18</v>
      </c>
      <c r="L7" s="20" t="s">
        <v>19</v>
      </c>
      <c r="M7" s="21"/>
      <c r="N7" s="22"/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4"/>
      <c r="U7" s="24" t="s">
        <v>25</v>
      </c>
      <c r="V7" s="24" t="s">
        <v>26</v>
      </c>
      <c r="W7" s="24" t="s">
        <v>27</v>
      </c>
      <c r="X7" s="24" t="s">
        <v>28</v>
      </c>
      <c r="Y7" s="17"/>
      <c r="Z7" s="7"/>
      <c r="AA7" s="12"/>
      <c r="AB7" s="17"/>
      <c r="AD7" s="25" t="s">
        <v>20</v>
      </c>
      <c r="AE7" s="25" t="s">
        <v>21</v>
      </c>
      <c r="AF7" s="25" t="s">
        <v>22</v>
      </c>
      <c r="AG7" s="25" t="s">
        <v>23</v>
      </c>
      <c r="AH7" s="25" t="s">
        <v>24</v>
      </c>
      <c r="AI7" s="25"/>
      <c r="AJ7" s="25" t="s">
        <v>25</v>
      </c>
      <c r="AK7" s="25" t="s">
        <v>26</v>
      </c>
      <c r="AL7" s="25" t="s">
        <v>27</v>
      </c>
      <c r="AM7" s="25" t="s">
        <v>28</v>
      </c>
      <c r="AN7" s="17"/>
      <c r="AO7" s="7"/>
      <c r="AP7" s="12"/>
      <c r="AQ7" s="17"/>
      <c r="AS7" s="26" t="s">
        <v>20</v>
      </c>
      <c r="AT7" s="26" t="s">
        <v>21</v>
      </c>
      <c r="AU7" s="26" t="s">
        <v>22</v>
      </c>
      <c r="AV7" s="26" t="s">
        <v>23</v>
      </c>
      <c r="AW7" s="26" t="s">
        <v>24</v>
      </c>
      <c r="AX7" s="26"/>
      <c r="AY7" s="26" t="s">
        <v>25</v>
      </c>
      <c r="AZ7" s="26" t="s">
        <v>26</v>
      </c>
      <c r="BA7" s="26" t="s">
        <v>27</v>
      </c>
      <c r="BB7" s="26" t="s">
        <v>28</v>
      </c>
      <c r="BC7" s="17"/>
      <c r="BD7" s="7"/>
      <c r="BE7" s="12"/>
      <c r="BF7" s="17"/>
      <c r="BH7" s="27" t="s">
        <v>20</v>
      </c>
      <c r="BI7" s="27" t="s">
        <v>21</v>
      </c>
      <c r="BJ7" s="27" t="s">
        <v>22</v>
      </c>
      <c r="BK7" s="27" t="s">
        <v>23</v>
      </c>
      <c r="BL7" s="27" t="s">
        <v>24</v>
      </c>
      <c r="BM7" s="27"/>
      <c r="BN7" s="27" t="s">
        <v>25</v>
      </c>
      <c r="BO7" s="27" t="s">
        <v>26</v>
      </c>
      <c r="BP7" s="27" t="s">
        <v>27</v>
      </c>
      <c r="BQ7" s="27" t="s">
        <v>28</v>
      </c>
      <c r="BR7" s="17"/>
      <c r="BS7" s="7"/>
      <c r="BT7" s="12"/>
      <c r="BU7" s="17"/>
    </row>
    <row r="8" spans="1:73">
      <c r="A8" s="17"/>
      <c r="B8" s="45"/>
      <c r="C8" s="5"/>
      <c r="D8" s="5"/>
      <c r="E8" s="5"/>
      <c r="F8" s="5"/>
      <c r="G8" s="5"/>
      <c r="H8" s="5"/>
      <c r="I8" s="5"/>
      <c r="J8" s="12"/>
      <c r="K8" s="15"/>
      <c r="L8" s="20" t="s">
        <v>29</v>
      </c>
      <c r="M8" s="21"/>
      <c r="N8" s="2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7"/>
      <c r="AA8" s="12"/>
      <c r="AB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7"/>
      <c r="AP8" s="12"/>
      <c r="AQ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7"/>
      <c r="BE8" s="12"/>
      <c r="BF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7"/>
      <c r="BT8" s="12"/>
      <c r="BU8" s="17"/>
    </row>
    <row r="9" spans="1:73">
      <c r="A9" s="17"/>
      <c r="B9" s="7"/>
      <c r="C9" s="5"/>
      <c r="D9" s="5"/>
      <c r="E9" s="5"/>
      <c r="F9" s="5"/>
      <c r="G9" s="5"/>
      <c r="H9" s="5"/>
      <c r="I9" s="5"/>
      <c r="J9" s="12"/>
      <c r="K9" s="16" t="s">
        <v>30</v>
      </c>
      <c r="L9" s="23" t="s">
        <v>31</v>
      </c>
      <c r="M9" s="23" t="s">
        <v>32</v>
      </c>
      <c r="N9" s="23" t="s">
        <v>33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7"/>
      <c r="AA9" s="12"/>
      <c r="AB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7"/>
      <c r="AP9" s="12"/>
      <c r="AQ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7"/>
      <c r="BE9" s="12"/>
      <c r="BF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7"/>
      <c r="BT9" s="12"/>
      <c r="BU9" s="17"/>
    </row>
    <row r="10" spans="1:73">
      <c r="A10" s="17"/>
      <c r="B10" s="7"/>
      <c r="C10" s="5"/>
      <c r="D10" s="5"/>
      <c r="E10" s="5"/>
      <c r="F10" s="5"/>
      <c r="G10" s="5"/>
      <c r="H10" s="5"/>
      <c r="I10" s="5"/>
      <c r="J10" s="12"/>
      <c r="K10" s="17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7"/>
      <c r="Z10" s="7"/>
      <c r="AA10" s="12"/>
      <c r="AB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7"/>
      <c r="AP10" s="12"/>
      <c r="AQ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7"/>
      <c r="BD10" s="7"/>
      <c r="BE10" s="12"/>
      <c r="BF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7"/>
      <c r="BT10" s="12"/>
      <c r="BU10" s="17"/>
    </row>
    <row r="11" spans="1:73" customHeight="1" ht="60">
      <c r="A11" s="17"/>
      <c r="B11" s="7"/>
      <c r="C11" s="5"/>
      <c r="D11" s="5"/>
      <c r="E11" s="5"/>
      <c r="F11" s="5"/>
      <c r="G11" s="5"/>
      <c r="H11" s="5"/>
      <c r="I11" s="5"/>
      <c r="J11" s="12"/>
      <c r="K11" s="18"/>
      <c r="L11" s="17"/>
      <c r="M11" s="17"/>
      <c r="N11" s="17"/>
      <c r="O11" s="23" t="s">
        <v>34</v>
      </c>
      <c r="P11" s="23" t="s">
        <v>34</v>
      </c>
      <c r="Q11" s="23" t="s">
        <v>34</v>
      </c>
      <c r="R11" s="23" t="s">
        <v>34</v>
      </c>
      <c r="S11" s="23" t="s">
        <v>34</v>
      </c>
      <c r="T11" s="23" t="s">
        <v>34</v>
      </c>
      <c r="U11" s="23" t="s">
        <v>34</v>
      </c>
      <c r="V11" s="23" t="s">
        <v>34</v>
      </c>
      <c r="W11" s="23" t="s">
        <v>34</v>
      </c>
      <c r="X11" s="23" t="s">
        <v>34</v>
      </c>
      <c r="Y11" s="17"/>
      <c r="Z11" s="8"/>
      <c r="AA11" s="13"/>
      <c r="AB11" s="17"/>
      <c r="AD11" s="23" t="s">
        <v>34</v>
      </c>
      <c r="AE11" s="23" t="s">
        <v>34</v>
      </c>
      <c r="AF11" s="23" t="s">
        <v>34</v>
      </c>
      <c r="AG11" s="23" t="s">
        <v>34</v>
      </c>
      <c r="AH11" s="23" t="s">
        <v>34</v>
      </c>
      <c r="AI11" s="23" t="s">
        <v>34</v>
      </c>
      <c r="AJ11" s="23" t="s">
        <v>34</v>
      </c>
      <c r="AK11" s="23" t="s">
        <v>34</v>
      </c>
      <c r="AL11" s="23" t="s">
        <v>34</v>
      </c>
      <c r="AM11" s="23" t="s">
        <v>34</v>
      </c>
      <c r="AN11" s="17"/>
      <c r="AO11" s="8"/>
      <c r="AP11" s="13"/>
      <c r="AQ11" s="17"/>
      <c r="AS11" s="23" t="s">
        <v>34</v>
      </c>
      <c r="AT11" s="23" t="s">
        <v>34</v>
      </c>
      <c r="AU11" s="23" t="s">
        <v>34</v>
      </c>
      <c r="AV11" s="23" t="s">
        <v>34</v>
      </c>
      <c r="AW11" s="23" t="s">
        <v>34</v>
      </c>
      <c r="AX11" s="23" t="s">
        <v>34</v>
      </c>
      <c r="AY11" s="23" t="s">
        <v>34</v>
      </c>
      <c r="AZ11" s="23" t="s">
        <v>34</v>
      </c>
      <c r="BA11" s="23" t="s">
        <v>34</v>
      </c>
      <c r="BB11" s="23" t="s">
        <v>34</v>
      </c>
      <c r="BC11" s="17"/>
      <c r="BD11" s="8"/>
      <c r="BE11" s="13"/>
      <c r="BF11" s="17"/>
      <c r="BH11" s="23" t="s">
        <v>34</v>
      </c>
      <c r="BI11" s="23" t="s">
        <v>34</v>
      </c>
      <c r="BJ11" s="23" t="s">
        <v>34</v>
      </c>
      <c r="BK11" s="23" t="s">
        <v>34</v>
      </c>
      <c r="BL11" s="23" t="s">
        <v>34</v>
      </c>
      <c r="BM11" s="23" t="s">
        <v>34</v>
      </c>
      <c r="BN11" s="23" t="s">
        <v>34</v>
      </c>
      <c r="BO11" s="23" t="s">
        <v>34</v>
      </c>
      <c r="BP11" s="23" t="s">
        <v>34</v>
      </c>
      <c r="BQ11" s="23" t="s">
        <v>34</v>
      </c>
      <c r="BR11" s="17"/>
      <c r="BS11" s="8"/>
      <c r="BT11" s="13"/>
      <c r="BU11" s="17"/>
    </row>
    <row r="12" spans="1:73" customHeight="1" ht="15">
      <c r="A12" s="18"/>
      <c r="B12" s="8"/>
      <c r="C12" s="10"/>
      <c r="D12" s="10"/>
      <c r="E12" s="10"/>
      <c r="F12" s="10"/>
      <c r="G12" s="10"/>
      <c r="H12" s="10"/>
      <c r="I12" s="10"/>
      <c r="J12" s="13"/>
      <c r="K12" s="19" t="s">
        <v>35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34" t="s">
        <v>36</v>
      </c>
      <c r="AA12" s="34" t="s">
        <v>37</v>
      </c>
      <c r="AB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34" t="s">
        <v>36</v>
      </c>
      <c r="AP12" s="34" t="s">
        <v>37</v>
      </c>
      <c r="AQ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34" t="s">
        <v>36</v>
      </c>
      <c r="BE12" s="34" t="s">
        <v>37</v>
      </c>
      <c r="BF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34" t="s">
        <v>36</v>
      </c>
      <c r="BT12" s="34" t="s">
        <v>37</v>
      </c>
      <c r="BU12" s="18"/>
    </row>
    <row r="13" spans="1:73">
      <c r="A13" s="32">
        <v>1</v>
      </c>
      <c r="B13" s="39" t="s">
        <v>38</v>
      </c>
      <c r="C13" s="32" t="s">
        <v>39</v>
      </c>
      <c r="D13" s="32" t="s">
        <v>40</v>
      </c>
      <c r="E13" s="32" t="s">
        <v>41</v>
      </c>
      <c r="F13" s="32" t="s">
        <v>42</v>
      </c>
      <c r="G13" s="32" t="s">
        <v>42</v>
      </c>
      <c r="H13" s="32" t="s">
        <v>43</v>
      </c>
      <c r="I13" s="32" t="s">
        <v>44</v>
      </c>
      <c r="J13" s="32" t="s">
        <v>45</v>
      </c>
      <c r="K13" s="19" t="s">
        <v>46</v>
      </c>
      <c r="L13" s="40" t="str">
        <f>SIFECHA("01/07/2009",L8,"Y")</f>
        <v>0</v>
      </c>
      <c r="M13" s="40" t="str">
        <f>SIFECHA("01/07/2009",L8,"YM")</f>
        <v>0</v>
      </c>
      <c r="N13" s="40" t="str">
        <f>SIFECHA("01/07/2009",L8,"MD")</f>
        <v>0</v>
      </c>
      <c r="O13" s="32">
        <v>7</v>
      </c>
      <c r="P13" s="32">
        <v>5</v>
      </c>
      <c r="Q13" s="32">
        <v>6</v>
      </c>
      <c r="R13" s="32">
        <v>5</v>
      </c>
      <c r="S13" s="32">
        <v>6</v>
      </c>
      <c r="T13" s="32"/>
      <c r="U13" s="32">
        <v>7</v>
      </c>
      <c r="V13" s="32">
        <v>8</v>
      </c>
      <c r="W13" s="32">
        <v>8</v>
      </c>
      <c r="X13" s="32">
        <v>9</v>
      </c>
      <c r="Y13" s="32">
        <v>6.7</v>
      </c>
      <c r="Z13" s="32" t="s">
        <v>36</v>
      </c>
      <c r="AA13" s="32"/>
      <c r="AB13" s="41" t="s">
        <v>47</v>
      </c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H13" s="40"/>
      <c r="BI13" s="40"/>
      <c r="BJ13" s="40"/>
      <c r="BK13" s="40"/>
      <c r="BL13" s="40"/>
      <c r="BM13" s="32"/>
      <c r="BN13" s="40"/>
      <c r="BO13" s="40"/>
      <c r="BP13" s="40"/>
      <c r="BQ13" s="40"/>
      <c r="BR13" s="32"/>
      <c r="BS13" s="32"/>
      <c r="BT13" s="32" t="s">
        <v>37</v>
      </c>
      <c r="BU13" s="41" t="s">
        <v>48</v>
      </c>
    </row>
    <row r="14" spans="1:73">
      <c r="A14" s="32">
        <v>2</v>
      </c>
      <c r="B14" s="39" t="s">
        <v>49</v>
      </c>
      <c r="C14" s="32" t="s">
        <v>50</v>
      </c>
      <c r="D14" s="32" t="s">
        <v>51</v>
      </c>
      <c r="E14" s="32" t="s">
        <v>41</v>
      </c>
      <c r="F14" s="32" t="s">
        <v>43</v>
      </c>
      <c r="G14" s="32" t="s">
        <v>43</v>
      </c>
      <c r="H14" s="32" t="s">
        <v>52</v>
      </c>
      <c r="I14" s="32" t="s">
        <v>44</v>
      </c>
      <c r="J14" s="32" t="s">
        <v>53</v>
      </c>
      <c r="K14" s="19" t="s">
        <v>54</v>
      </c>
      <c r="L14" s="40" t="str">
        <f>SIFECHA("03/04/2009",L8,"Y")</f>
        <v>0</v>
      </c>
      <c r="M14" s="40" t="str">
        <f>SIFECHA("03/04/2009",L8,"YM")</f>
        <v>0</v>
      </c>
      <c r="N14" s="40" t="str">
        <f>SIFECHA("03/04/2009",L8,"MD")</f>
        <v>0</v>
      </c>
      <c r="O14" s="32">
        <v>5</v>
      </c>
      <c r="P14" s="32">
        <v>5</v>
      </c>
      <c r="Q14" s="32">
        <v>5</v>
      </c>
      <c r="R14" s="32">
        <v>5</v>
      </c>
      <c r="S14" s="32">
        <v>5</v>
      </c>
      <c r="T14" s="32"/>
      <c r="U14" s="32">
        <v>5</v>
      </c>
      <c r="V14" s="32">
        <v>5</v>
      </c>
      <c r="W14" s="32">
        <v>5</v>
      </c>
      <c r="X14" s="32">
        <v>5</v>
      </c>
      <c r="Y14" s="32">
        <v>5</v>
      </c>
      <c r="Z14" s="32"/>
      <c r="AA14" s="32" t="s">
        <v>37</v>
      </c>
      <c r="AB14" s="41" t="s">
        <v>48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H14" s="40"/>
      <c r="BI14" s="40"/>
      <c r="BJ14" s="40"/>
      <c r="BK14" s="40"/>
      <c r="BL14" s="40"/>
      <c r="BM14" s="32"/>
      <c r="BN14" s="40"/>
      <c r="BO14" s="40"/>
      <c r="BP14" s="40"/>
      <c r="BQ14" s="40"/>
      <c r="BR14" s="32"/>
      <c r="BS14" s="32"/>
      <c r="BT14" s="32" t="s">
        <v>37</v>
      </c>
      <c r="BU14" s="41" t="s">
        <v>48</v>
      </c>
    </row>
    <row r="15" spans="1:73">
      <c r="A15" s="32">
        <v>3</v>
      </c>
      <c r="B15" s="39" t="s">
        <v>55</v>
      </c>
      <c r="C15" s="32" t="s">
        <v>56</v>
      </c>
      <c r="D15" s="32" t="s">
        <v>40</v>
      </c>
      <c r="E15" s="32" t="s">
        <v>41</v>
      </c>
      <c r="F15" s="32" t="s">
        <v>43</v>
      </c>
      <c r="G15" s="32" t="s">
        <v>43</v>
      </c>
      <c r="H15" s="32" t="s">
        <v>57</v>
      </c>
      <c r="I15" s="32" t="s">
        <v>44</v>
      </c>
      <c r="J15" s="32" t="s">
        <v>58</v>
      </c>
      <c r="K15" s="19" t="s">
        <v>59</v>
      </c>
      <c r="L15" s="40" t="str">
        <f>SIFECHA("09/05/2009",L8,"Y")</f>
        <v>0</v>
      </c>
      <c r="M15" s="40" t="str">
        <f>SIFECHA("09/05/2009",L8,"YM")</f>
        <v>0</v>
      </c>
      <c r="N15" s="40" t="str">
        <f>SIFECHA("09/05/2009",L8,"MD")</f>
        <v>0</v>
      </c>
      <c r="O15" s="32">
        <v>6</v>
      </c>
      <c r="P15" s="32">
        <v>5</v>
      </c>
      <c r="Q15" s="32">
        <v>5</v>
      </c>
      <c r="R15" s="32">
        <v>5</v>
      </c>
      <c r="S15" s="32">
        <v>6</v>
      </c>
      <c r="T15" s="32"/>
      <c r="U15" s="32">
        <v>7</v>
      </c>
      <c r="V15" s="32">
        <v>7</v>
      </c>
      <c r="W15" s="32">
        <v>7</v>
      </c>
      <c r="X15" s="32">
        <v>7</v>
      </c>
      <c r="Y15" s="32">
        <v>6.1</v>
      </c>
      <c r="Z15" s="32" t="s">
        <v>36</v>
      </c>
      <c r="AA15" s="32"/>
      <c r="AB15" s="41" t="s">
        <v>60</v>
      </c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H15" s="40"/>
      <c r="BI15" s="40"/>
      <c r="BJ15" s="40"/>
      <c r="BK15" s="40"/>
      <c r="BL15" s="40"/>
      <c r="BM15" s="32"/>
      <c r="BN15" s="40"/>
      <c r="BO15" s="40"/>
      <c r="BP15" s="40"/>
      <c r="BQ15" s="40"/>
      <c r="BR15" s="32"/>
      <c r="BS15" s="32"/>
      <c r="BT15" s="32" t="s">
        <v>37</v>
      </c>
      <c r="BU15" s="41" t="s">
        <v>48</v>
      </c>
    </row>
    <row r="16" spans="1:73">
      <c r="A16" s="32">
        <v>4</v>
      </c>
      <c r="B16" s="39" t="s">
        <v>61</v>
      </c>
      <c r="C16" s="32" t="s">
        <v>62</v>
      </c>
      <c r="D16" s="32" t="s">
        <v>40</v>
      </c>
      <c r="E16" s="32" t="s">
        <v>41</v>
      </c>
      <c r="F16" s="32" t="s">
        <v>43</v>
      </c>
      <c r="G16" s="32" t="s">
        <v>43</v>
      </c>
      <c r="H16" s="32" t="s">
        <v>57</v>
      </c>
      <c r="I16" s="32" t="s">
        <v>44</v>
      </c>
      <c r="J16" s="32" t="s">
        <v>45</v>
      </c>
      <c r="K16" s="19" t="s">
        <v>63</v>
      </c>
      <c r="L16" s="40" t="str">
        <f>SIFECHA("02/09/2009",L8,"Y")</f>
        <v>0</v>
      </c>
      <c r="M16" s="40" t="str">
        <f>SIFECHA("02/09/2009",L8,"YM")</f>
        <v>0</v>
      </c>
      <c r="N16" s="40" t="str">
        <f>SIFECHA("02/09/2009",L8,"MD")</f>
        <v>0</v>
      </c>
      <c r="O16" s="32">
        <v>9</v>
      </c>
      <c r="P16" s="32">
        <v>8</v>
      </c>
      <c r="Q16" s="32">
        <v>8</v>
      </c>
      <c r="R16" s="32">
        <v>7</v>
      </c>
      <c r="S16" s="32">
        <v>8</v>
      </c>
      <c r="T16" s="32"/>
      <c r="U16" s="32">
        <v>10</v>
      </c>
      <c r="V16" s="32">
        <v>10</v>
      </c>
      <c r="W16" s="32">
        <v>10</v>
      </c>
      <c r="X16" s="32">
        <v>10</v>
      </c>
      <c r="Y16" s="32">
        <v>8.8</v>
      </c>
      <c r="Z16" s="32" t="s">
        <v>36</v>
      </c>
      <c r="AA16" s="32"/>
      <c r="AB16" s="41" t="s">
        <v>64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H16" s="40"/>
      <c r="BI16" s="40"/>
      <c r="BJ16" s="40"/>
      <c r="BK16" s="40"/>
      <c r="BL16" s="40"/>
      <c r="BM16" s="32"/>
      <c r="BN16" s="40"/>
      <c r="BO16" s="40"/>
      <c r="BP16" s="40"/>
      <c r="BQ16" s="40"/>
      <c r="BR16" s="32"/>
      <c r="BS16" s="32"/>
      <c r="BT16" s="32" t="s">
        <v>37</v>
      </c>
      <c r="BU16" s="41" t="s">
        <v>48</v>
      </c>
    </row>
    <row r="17" spans="1:73">
      <c r="A17" s="32">
        <v>5</v>
      </c>
      <c r="B17" s="39" t="s">
        <v>65</v>
      </c>
      <c r="C17" s="32" t="s">
        <v>66</v>
      </c>
      <c r="D17" s="32" t="s">
        <v>51</v>
      </c>
      <c r="E17" s="32" t="s">
        <v>41</v>
      </c>
      <c r="F17" s="32" t="s">
        <v>43</v>
      </c>
      <c r="G17" s="32" t="s">
        <v>42</v>
      </c>
      <c r="H17" s="32" t="s">
        <v>67</v>
      </c>
      <c r="I17" s="32" t="s">
        <v>44</v>
      </c>
      <c r="J17" s="32" t="s">
        <v>68</v>
      </c>
      <c r="K17" s="19" t="s">
        <v>69</v>
      </c>
      <c r="L17" s="40" t="str">
        <f>SIFECHA("29/12/2009",L8,"Y")</f>
        <v>0</v>
      </c>
      <c r="M17" s="40" t="str">
        <f>SIFECHA("29/12/2009",L8,"YM")</f>
        <v>0</v>
      </c>
      <c r="N17" s="40" t="str">
        <f>SIFECHA("29/12/2009",L8,"MD")</f>
        <v>0</v>
      </c>
      <c r="O17" s="32">
        <v>8</v>
      </c>
      <c r="P17" s="32">
        <v>8</v>
      </c>
      <c r="Q17" s="32">
        <v>9</v>
      </c>
      <c r="R17" s="32">
        <v>8</v>
      </c>
      <c r="S17" s="32">
        <v>8</v>
      </c>
      <c r="T17" s="32"/>
      <c r="U17" s="32">
        <v>10</v>
      </c>
      <c r="V17" s="32">
        <v>10</v>
      </c>
      <c r="W17" s="32">
        <v>10</v>
      </c>
      <c r="X17" s="32">
        <v>10</v>
      </c>
      <c r="Y17" s="32">
        <v>9</v>
      </c>
      <c r="Z17" s="32" t="s">
        <v>36</v>
      </c>
      <c r="AA17" s="32"/>
      <c r="AB17" s="41" t="s">
        <v>64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H17" s="40"/>
      <c r="BI17" s="40"/>
      <c r="BJ17" s="40"/>
      <c r="BK17" s="40"/>
      <c r="BL17" s="40"/>
      <c r="BM17" s="32"/>
      <c r="BN17" s="40"/>
      <c r="BO17" s="40"/>
      <c r="BP17" s="40"/>
      <c r="BQ17" s="40"/>
      <c r="BR17" s="32"/>
      <c r="BS17" s="32"/>
      <c r="BT17" s="32" t="s">
        <v>37</v>
      </c>
      <c r="BU17" s="41" t="s">
        <v>48</v>
      </c>
    </row>
    <row r="18" spans="1:73">
      <c r="A18" s="32">
        <v>6</v>
      </c>
      <c r="B18" s="39" t="s">
        <v>70</v>
      </c>
      <c r="C18" s="32" t="s">
        <v>71</v>
      </c>
      <c r="D18" s="32" t="s">
        <v>51</v>
      </c>
      <c r="E18" s="32" t="s">
        <v>41</v>
      </c>
      <c r="F18" s="32" t="s">
        <v>43</v>
      </c>
      <c r="G18" s="32" t="s">
        <v>42</v>
      </c>
      <c r="H18" s="32" t="s">
        <v>72</v>
      </c>
      <c r="I18" s="32" t="s">
        <v>44</v>
      </c>
      <c r="J18" s="32" t="s">
        <v>73</v>
      </c>
      <c r="K18" s="19" t="s">
        <v>74</v>
      </c>
      <c r="L18" s="40" t="str">
        <f>SIFECHA("03/02/2009",L8,"Y")</f>
        <v>0</v>
      </c>
      <c r="M18" s="40" t="str">
        <f>SIFECHA("03/02/2009",L8,"YM")</f>
        <v>0</v>
      </c>
      <c r="N18" s="40" t="str">
        <f>SIFECHA("03/02/2009",L8,"MD")</f>
        <v>0</v>
      </c>
      <c r="O18" s="32">
        <v>10</v>
      </c>
      <c r="P18" s="32">
        <v>8</v>
      </c>
      <c r="Q18" s="32">
        <v>9</v>
      </c>
      <c r="R18" s="32">
        <v>8</v>
      </c>
      <c r="S18" s="32">
        <v>9</v>
      </c>
      <c r="T18" s="32"/>
      <c r="U18" s="32">
        <v>10</v>
      </c>
      <c r="V18" s="32">
        <v>10</v>
      </c>
      <c r="W18" s="32">
        <v>10</v>
      </c>
      <c r="X18" s="32">
        <v>10</v>
      </c>
      <c r="Y18" s="32">
        <v>9.3</v>
      </c>
      <c r="Z18" s="32" t="s">
        <v>36</v>
      </c>
      <c r="AA18" s="32"/>
      <c r="AB18" s="41" t="s">
        <v>64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H18" s="40"/>
      <c r="BI18" s="40"/>
      <c r="BJ18" s="40"/>
      <c r="BK18" s="40"/>
      <c r="BL18" s="40"/>
      <c r="BM18" s="32"/>
      <c r="BN18" s="40"/>
      <c r="BO18" s="40"/>
      <c r="BP18" s="40"/>
      <c r="BQ18" s="40"/>
      <c r="BR18" s="32"/>
      <c r="BS18" s="32"/>
      <c r="BT18" s="32" t="s">
        <v>37</v>
      </c>
      <c r="BU18" s="41" t="s">
        <v>48</v>
      </c>
    </row>
    <row r="19" spans="1:73">
      <c r="A19" s="32">
        <v>7</v>
      </c>
      <c r="B19" s="39" t="s">
        <v>75</v>
      </c>
      <c r="C19" s="32" t="s">
        <v>76</v>
      </c>
      <c r="D19" s="32" t="s">
        <v>51</v>
      </c>
      <c r="E19" s="32" t="s">
        <v>41</v>
      </c>
      <c r="F19" s="32" t="s">
        <v>43</v>
      </c>
      <c r="G19" s="32" t="s">
        <v>43</v>
      </c>
      <c r="H19" s="32" t="s">
        <v>77</v>
      </c>
      <c r="I19" s="32" t="s">
        <v>44</v>
      </c>
      <c r="J19" s="32" t="s">
        <v>53</v>
      </c>
      <c r="K19" s="19" t="s">
        <v>78</v>
      </c>
      <c r="L19" s="40" t="str">
        <f>SIFECHA("06/03/2009",L8,"Y")</f>
        <v>0</v>
      </c>
      <c r="M19" s="40" t="str">
        <f>SIFECHA("06/03/2009",L8,"YM")</f>
        <v>0</v>
      </c>
      <c r="N19" s="40" t="str">
        <f>SIFECHA("06/03/2009",L8,"MD")</f>
        <v>0</v>
      </c>
      <c r="O19" s="32">
        <v>9</v>
      </c>
      <c r="P19" s="32">
        <v>8</v>
      </c>
      <c r="Q19" s="32">
        <v>9</v>
      </c>
      <c r="R19" s="32">
        <v>8</v>
      </c>
      <c r="S19" s="32">
        <v>10</v>
      </c>
      <c r="T19" s="32"/>
      <c r="U19" s="32">
        <v>10</v>
      </c>
      <c r="V19" s="32">
        <v>10</v>
      </c>
      <c r="W19" s="32">
        <v>10</v>
      </c>
      <c r="X19" s="32">
        <v>10</v>
      </c>
      <c r="Y19" s="32">
        <v>9.3</v>
      </c>
      <c r="Z19" s="32" t="s">
        <v>36</v>
      </c>
      <c r="AA19" s="32"/>
      <c r="AB19" s="41" t="s">
        <v>64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H19" s="40"/>
      <c r="BI19" s="40"/>
      <c r="BJ19" s="40"/>
      <c r="BK19" s="40"/>
      <c r="BL19" s="40"/>
      <c r="BM19" s="32"/>
      <c r="BN19" s="40"/>
      <c r="BO19" s="40"/>
      <c r="BP19" s="40"/>
      <c r="BQ19" s="40"/>
      <c r="BR19" s="32"/>
      <c r="BS19" s="32"/>
      <c r="BT19" s="32" t="s">
        <v>37</v>
      </c>
      <c r="BU19" s="41" t="s">
        <v>48</v>
      </c>
    </row>
    <row r="20" spans="1:73">
      <c r="A20" s="32">
        <v>8</v>
      </c>
      <c r="B20" s="39" t="s">
        <v>79</v>
      </c>
      <c r="C20" s="32" t="s">
        <v>80</v>
      </c>
      <c r="D20" s="32" t="s">
        <v>40</v>
      </c>
      <c r="E20" s="32" t="s">
        <v>41</v>
      </c>
      <c r="F20" s="32" t="s">
        <v>43</v>
      </c>
      <c r="G20" s="32" t="s">
        <v>77</v>
      </c>
      <c r="H20" s="32" t="s">
        <v>81</v>
      </c>
      <c r="I20" s="32" t="s">
        <v>44</v>
      </c>
      <c r="J20" s="32" t="s">
        <v>53</v>
      </c>
      <c r="K20" s="19" t="s">
        <v>82</v>
      </c>
      <c r="L20" s="40" t="str">
        <f>SIFECHA("06/08/2009",L8,"Y")</f>
        <v>0</v>
      </c>
      <c r="M20" s="40" t="str">
        <f>SIFECHA("06/08/2009",L8,"YM")</f>
        <v>0</v>
      </c>
      <c r="N20" s="40" t="str">
        <f>SIFECHA("06/08/2009",L8,"MD")</f>
        <v>0</v>
      </c>
      <c r="O20" s="32">
        <v>5</v>
      </c>
      <c r="P20" s="32">
        <v>5</v>
      </c>
      <c r="Q20" s="32">
        <v>5</v>
      </c>
      <c r="R20" s="32">
        <v>5</v>
      </c>
      <c r="S20" s="32">
        <v>5</v>
      </c>
      <c r="T20" s="32"/>
      <c r="U20" s="32">
        <v>5</v>
      </c>
      <c r="V20" s="32">
        <v>5</v>
      </c>
      <c r="W20" s="32">
        <v>5</v>
      </c>
      <c r="X20" s="32">
        <v>5</v>
      </c>
      <c r="Y20" s="32">
        <v>5</v>
      </c>
      <c r="Z20" s="32"/>
      <c r="AA20" s="32" t="s">
        <v>37</v>
      </c>
      <c r="AB20" s="41" t="s">
        <v>48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H20" s="40"/>
      <c r="BI20" s="40"/>
      <c r="BJ20" s="40"/>
      <c r="BK20" s="40"/>
      <c r="BL20" s="40"/>
      <c r="BM20" s="32"/>
      <c r="BN20" s="40"/>
      <c r="BO20" s="40"/>
      <c r="BP20" s="40"/>
      <c r="BQ20" s="40"/>
      <c r="BR20" s="32"/>
      <c r="BS20" s="32"/>
      <c r="BT20" s="32" t="s">
        <v>37</v>
      </c>
      <c r="BU20" s="41" t="s">
        <v>48</v>
      </c>
    </row>
    <row r="21" spans="1:73">
      <c r="A21" s="32">
        <v>9</v>
      </c>
      <c r="B21" s="39" t="s">
        <v>83</v>
      </c>
      <c r="C21" s="32" t="s">
        <v>84</v>
      </c>
      <c r="D21" s="32" t="s">
        <v>40</v>
      </c>
      <c r="E21" s="32" t="s">
        <v>41</v>
      </c>
      <c r="F21" s="32" t="s">
        <v>43</v>
      </c>
      <c r="G21" s="32" t="s">
        <v>77</v>
      </c>
      <c r="H21" s="32" t="s">
        <v>42</v>
      </c>
      <c r="I21" s="32" t="s">
        <v>44</v>
      </c>
      <c r="J21" s="32" t="s">
        <v>45</v>
      </c>
      <c r="K21" s="19" t="s">
        <v>85</v>
      </c>
      <c r="L21" s="40" t="str">
        <f>SIFECHA("22/06/2009",L8,"Y")</f>
        <v>0</v>
      </c>
      <c r="M21" s="40" t="str">
        <f>SIFECHA("22/06/2009",L8,"YM")</f>
        <v>0</v>
      </c>
      <c r="N21" s="40" t="str">
        <f>SIFECHA("22/06/2009",L8,"MD")</f>
        <v>0</v>
      </c>
      <c r="O21" s="32">
        <v>6</v>
      </c>
      <c r="P21" s="32">
        <v>5</v>
      </c>
      <c r="Q21" s="32">
        <v>6</v>
      </c>
      <c r="R21" s="32">
        <v>6</v>
      </c>
      <c r="S21" s="32">
        <v>6</v>
      </c>
      <c r="T21" s="32"/>
      <c r="U21" s="32">
        <v>7</v>
      </c>
      <c r="V21" s="32">
        <v>8</v>
      </c>
      <c r="W21" s="32">
        <v>8</v>
      </c>
      <c r="X21" s="32">
        <v>8</v>
      </c>
      <c r="Y21" s="32">
        <v>6.6</v>
      </c>
      <c r="Z21" s="32" t="s">
        <v>36</v>
      </c>
      <c r="AA21" s="32"/>
      <c r="AB21" s="41" t="s">
        <v>86</v>
      </c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H21" s="40"/>
      <c r="BI21" s="40"/>
      <c r="BJ21" s="40"/>
      <c r="BK21" s="40"/>
      <c r="BL21" s="40"/>
      <c r="BM21" s="32"/>
      <c r="BN21" s="40"/>
      <c r="BO21" s="40"/>
      <c r="BP21" s="40"/>
      <c r="BQ21" s="40"/>
      <c r="BR21" s="32"/>
      <c r="BS21" s="32"/>
      <c r="BT21" s="32" t="s">
        <v>37</v>
      </c>
      <c r="BU21" s="41" t="s">
        <v>48</v>
      </c>
    </row>
    <row r="22" spans="1:73">
      <c r="A22" s="32">
        <v>10</v>
      </c>
      <c r="B22" s="39" t="s">
        <v>87</v>
      </c>
      <c r="C22" s="32" t="s">
        <v>88</v>
      </c>
      <c r="D22" s="32" t="s">
        <v>51</v>
      </c>
      <c r="E22" s="32" t="s">
        <v>41</v>
      </c>
      <c r="F22" s="32" t="s">
        <v>43</v>
      </c>
      <c r="G22" s="32" t="s">
        <v>52</v>
      </c>
      <c r="H22" s="32" t="s">
        <v>43</v>
      </c>
      <c r="I22" s="32" t="s">
        <v>44</v>
      </c>
      <c r="J22" s="32" t="s">
        <v>89</v>
      </c>
      <c r="K22" s="19" t="s">
        <v>90</v>
      </c>
      <c r="L22" s="40" t="str">
        <f>SIFECHA("27/11/2009",L8,"Y")</f>
        <v>0</v>
      </c>
      <c r="M22" s="40" t="str">
        <f>SIFECHA("27/11/2009",L8,"YM")</f>
        <v>0</v>
      </c>
      <c r="N22" s="40" t="str">
        <f>SIFECHA("27/11/2009",L8,"MD")</f>
        <v>0</v>
      </c>
      <c r="O22" s="32">
        <v>7</v>
      </c>
      <c r="P22" s="32">
        <v>6</v>
      </c>
      <c r="Q22" s="32">
        <v>6</v>
      </c>
      <c r="R22" s="32">
        <v>6</v>
      </c>
      <c r="S22" s="32">
        <v>7</v>
      </c>
      <c r="T22" s="32"/>
      <c r="U22" s="32">
        <v>8</v>
      </c>
      <c r="V22" s="32">
        <v>9</v>
      </c>
      <c r="W22" s="32">
        <v>9</v>
      </c>
      <c r="X22" s="32">
        <v>9</v>
      </c>
      <c r="Y22" s="32">
        <v>7.4</v>
      </c>
      <c r="Z22" s="32" t="s">
        <v>36</v>
      </c>
      <c r="AA22" s="32"/>
      <c r="AB22" s="41" t="s">
        <v>64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H22" s="40"/>
      <c r="BI22" s="40"/>
      <c r="BJ22" s="40"/>
      <c r="BK22" s="40"/>
      <c r="BL22" s="40"/>
      <c r="BM22" s="32"/>
      <c r="BN22" s="40"/>
      <c r="BO22" s="40"/>
      <c r="BP22" s="40"/>
      <c r="BQ22" s="40"/>
      <c r="BR22" s="32"/>
      <c r="BS22" s="32"/>
      <c r="BT22" s="32" t="s">
        <v>37</v>
      </c>
      <c r="BU22" s="41" t="s">
        <v>48</v>
      </c>
    </row>
    <row r="23" spans="1:73">
      <c r="A23" s="32">
        <v>11</v>
      </c>
      <c r="B23" s="39" t="s">
        <v>91</v>
      </c>
      <c r="C23" s="32" t="s">
        <v>92</v>
      </c>
      <c r="D23" s="32" t="s">
        <v>40</v>
      </c>
      <c r="E23" s="32" t="s">
        <v>41</v>
      </c>
      <c r="F23" s="32" t="s">
        <v>77</v>
      </c>
      <c r="G23" s="32" t="s">
        <v>43</v>
      </c>
      <c r="H23" s="32" t="s">
        <v>51</v>
      </c>
      <c r="I23" s="32" t="s">
        <v>44</v>
      </c>
      <c r="J23" s="32" t="s">
        <v>58</v>
      </c>
      <c r="K23" s="19" t="s">
        <v>93</v>
      </c>
      <c r="L23" s="40" t="str">
        <f>SIFECHA("06/05/2009",L8,"Y")</f>
        <v>0</v>
      </c>
      <c r="M23" s="40" t="str">
        <f>SIFECHA("06/05/2009",L8,"YM")</f>
        <v>0</v>
      </c>
      <c r="N23" s="40" t="str">
        <f>SIFECHA("06/05/2009",L8,"MD")</f>
        <v>0</v>
      </c>
      <c r="O23" s="32">
        <v>8</v>
      </c>
      <c r="P23" s="32">
        <v>7</v>
      </c>
      <c r="Q23" s="32">
        <v>8</v>
      </c>
      <c r="R23" s="32">
        <v>7</v>
      </c>
      <c r="S23" s="32">
        <v>8</v>
      </c>
      <c r="T23" s="32"/>
      <c r="U23" s="32">
        <v>9</v>
      </c>
      <c r="V23" s="32">
        <v>10</v>
      </c>
      <c r="W23" s="32">
        <v>10</v>
      </c>
      <c r="X23" s="32">
        <v>10</v>
      </c>
      <c r="Y23" s="32">
        <v>8.5</v>
      </c>
      <c r="Z23" s="32" t="s">
        <v>36</v>
      </c>
      <c r="AA23" s="32"/>
      <c r="AB23" s="41" t="s">
        <v>64</v>
      </c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H23" s="40"/>
      <c r="BI23" s="40"/>
      <c r="BJ23" s="40"/>
      <c r="BK23" s="40"/>
      <c r="BL23" s="40"/>
      <c r="BM23" s="32"/>
      <c r="BN23" s="40"/>
      <c r="BO23" s="40"/>
      <c r="BP23" s="40"/>
      <c r="BQ23" s="40"/>
      <c r="BR23" s="32"/>
      <c r="BS23" s="32"/>
      <c r="BT23" s="32" t="s">
        <v>37</v>
      </c>
      <c r="BU23" s="41" t="s">
        <v>48</v>
      </c>
    </row>
    <row r="24" spans="1:73">
      <c r="A24" s="32">
        <v>12</v>
      </c>
      <c r="B24" s="39" t="s">
        <v>94</v>
      </c>
      <c r="C24" s="32" t="s">
        <v>56</v>
      </c>
      <c r="D24" s="32" t="s">
        <v>40</v>
      </c>
      <c r="E24" s="32" t="s">
        <v>41</v>
      </c>
      <c r="F24" s="32" t="s">
        <v>77</v>
      </c>
      <c r="G24" s="32" t="s">
        <v>43</v>
      </c>
      <c r="H24" s="32" t="s">
        <v>42</v>
      </c>
      <c r="I24" s="32" t="s">
        <v>44</v>
      </c>
      <c r="J24" s="32" t="s">
        <v>73</v>
      </c>
      <c r="K24" s="19" t="s">
        <v>95</v>
      </c>
      <c r="L24" s="40" t="str">
        <f>SIFECHA("09/05/2009",L8,"Y")</f>
        <v>0</v>
      </c>
      <c r="M24" s="40" t="str">
        <f>SIFECHA("09/05/2009",L8,"YM")</f>
        <v>0</v>
      </c>
      <c r="N24" s="40" t="str">
        <f>SIFECHA("09/05/2009",L8,"MD")</f>
        <v>0</v>
      </c>
      <c r="O24" s="32">
        <v>8</v>
      </c>
      <c r="P24" s="32">
        <v>8</v>
      </c>
      <c r="Q24" s="32">
        <v>8</v>
      </c>
      <c r="R24" s="32">
        <v>7</v>
      </c>
      <c r="S24" s="32">
        <v>7</v>
      </c>
      <c r="T24" s="32"/>
      <c r="U24" s="32">
        <v>9</v>
      </c>
      <c r="V24" s="32">
        <v>10</v>
      </c>
      <c r="W24" s="32">
        <v>10</v>
      </c>
      <c r="X24" s="32">
        <v>10</v>
      </c>
      <c r="Y24" s="32">
        <v>8.5</v>
      </c>
      <c r="Z24" s="32" t="s">
        <v>36</v>
      </c>
      <c r="AA24" s="32"/>
      <c r="AB24" s="41" t="s">
        <v>64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H24" s="40"/>
      <c r="BI24" s="40"/>
      <c r="BJ24" s="40"/>
      <c r="BK24" s="40"/>
      <c r="BL24" s="40"/>
      <c r="BM24" s="32"/>
      <c r="BN24" s="40"/>
      <c r="BO24" s="40"/>
      <c r="BP24" s="40"/>
      <c r="BQ24" s="40"/>
      <c r="BR24" s="32"/>
      <c r="BS24" s="32"/>
      <c r="BT24" s="32" t="s">
        <v>37</v>
      </c>
      <c r="BU24" s="41" t="s">
        <v>48</v>
      </c>
    </row>
    <row r="25" spans="1:73">
      <c r="A25" s="32">
        <v>13</v>
      </c>
      <c r="B25" s="39" t="s">
        <v>96</v>
      </c>
      <c r="C25" s="32" t="s">
        <v>97</v>
      </c>
      <c r="D25" s="32" t="s">
        <v>51</v>
      </c>
      <c r="E25" s="32" t="s">
        <v>41</v>
      </c>
      <c r="F25" s="32" t="s">
        <v>43</v>
      </c>
      <c r="G25" s="32" t="s">
        <v>98</v>
      </c>
      <c r="H25" s="32" t="s">
        <v>52</v>
      </c>
      <c r="I25" s="32" t="s">
        <v>44</v>
      </c>
      <c r="J25" s="32" t="s">
        <v>53</v>
      </c>
      <c r="K25" s="19" t="s">
        <v>99</v>
      </c>
      <c r="L25" s="40" t="str">
        <f>SIFECHA("17/06/2009",L8,"Y")</f>
        <v>0</v>
      </c>
      <c r="M25" s="40" t="str">
        <f>SIFECHA("17/06/2009",L8,"YM")</f>
        <v>0</v>
      </c>
      <c r="N25" s="40" t="str">
        <f>SIFECHA("17/06/2009",L8,"MD")</f>
        <v>0</v>
      </c>
      <c r="O25" s="32">
        <v>9</v>
      </c>
      <c r="P25" s="32">
        <v>8</v>
      </c>
      <c r="Q25" s="32">
        <v>9</v>
      </c>
      <c r="R25" s="32">
        <v>8</v>
      </c>
      <c r="S25" s="32">
        <v>9</v>
      </c>
      <c r="T25" s="32"/>
      <c r="U25" s="32">
        <v>10</v>
      </c>
      <c r="V25" s="32">
        <v>10</v>
      </c>
      <c r="W25" s="32">
        <v>10</v>
      </c>
      <c r="X25" s="32">
        <v>10</v>
      </c>
      <c r="Y25" s="32">
        <v>9.2</v>
      </c>
      <c r="Z25" s="32" t="s">
        <v>36</v>
      </c>
      <c r="AA25" s="32"/>
      <c r="AB25" s="41" t="s">
        <v>64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H25" s="40"/>
      <c r="BI25" s="40"/>
      <c r="BJ25" s="40"/>
      <c r="BK25" s="40"/>
      <c r="BL25" s="40"/>
      <c r="BM25" s="32"/>
      <c r="BN25" s="40"/>
      <c r="BO25" s="40"/>
      <c r="BP25" s="40"/>
      <c r="BQ25" s="40"/>
      <c r="BR25" s="32"/>
      <c r="BS25" s="32"/>
      <c r="BT25" s="32" t="s">
        <v>37</v>
      </c>
      <c r="BU25" s="41" t="s">
        <v>48</v>
      </c>
    </row>
    <row r="26" spans="1:73">
      <c r="A26" s="32">
        <v>14</v>
      </c>
      <c r="B26" s="39" t="s">
        <v>100</v>
      </c>
      <c r="C26" s="32" t="s">
        <v>101</v>
      </c>
      <c r="D26" s="32" t="s">
        <v>51</v>
      </c>
      <c r="E26" s="32" t="s">
        <v>41</v>
      </c>
      <c r="F26" s="32" t="s">
        <v>43</v>
      </c>
      <c r="G26" s="32" t="s">
        <v>77</v>
      </c>
      <c r="H26" s="32" t="s">
        <v>102</v>
      </c>
      <c r="I26" s="32" t="s">
        <v>44</v>
      </c>
      <c r="J26" s="32" t="s">
        <v>89</v>
      </c>
      <c r="K26" s="19" t="s">
        <v>103</v>
      </c>
      <c r="L26" s="40" t="str">
        <f>SIFECHA("26/09/2008",L8,"Y")</f>
        <v>0</v>
      </c>
      <c r="M26" s="40" t="str">
        <f>SIFECHA("26/09/2008",L8,"YM")</f>
        <v>0</v>
      </c>
      <c r="N26" s="40" t="str">
        <f>SIFECHA("26/09/2008",L8,"MD")</f>
        <v>0</v>
      </c>
      <c r="O26" s="32">
        <v>8</v>
      </c>
      <c r="P26" s="32">
        <v>7</v>
      </c>
      <c r="Q26" s="32">
        <v>8</v>
      </c>
      <c r="R26" s="32">
        <v>7</v>
      </c>
      <c r="S26" s="32">
        <v>7</v>
      </c>
      <c r="T26" s="32"/>
      <c r="U26" s="32">
        <v>7</v>
      </c>
      <c r="V26" s="32">
        <v>9</v>
      </c>
      <c r="W26" s="32">
        <v>9</v>
      </c>
      <c r="X26" s="32">
        <v>9</v>
      </c>
      <c r="Y26" s="32">
        <v>7.8</v>
      </c>
      <c r="Z26" s="32" t="s">
        <v>36</v>
      </c>
      <c r="AA26" s="32"/>
      <c r="AB26" s="41" t="s">
        <v>64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H26" s="40"/>
      <c r="BI26" s="40"/>
      <c r="BJ26" s="40"/>
      <c r="BK26" s="40"/>
      <c r="BL26" s="40"/>
      <c r="BM26" s="32"/>
      <c r="BN26" s="40"/>
      <c r="BO26" s="40"/>
      <c r="BP26" s="40"/>
      <c r="BQ26" s="40"/>
      <c r="BR26" s="32"/>
      <c r="BS26" s="32"/>
      <c r="BT26" s="32" t="s">
        <v>37</v>
      </c>
      <c r="BU26" s="41" t="s">
        <v>48</v>
      </c>
    </row>
    <row r="27" spans="1:73">
      <c r="A27" s="32">
        <v>15</v>
      </c>
      <c r="B27" s="39" t="s">
        <v>104</v>
      </c>
      <c r="C27" s="32" t="s">
        <v>105</v>
      </c>
      <c r="D27" s="32" t="s">
        <v>51</v>
      </c>
      <c r="E27" s="32" t="s">
        <v>41</v>
      </c>
      <c r="F27" s="32" t="s">
        <v>43</v>
      </c>
      <c r="G27" s="32" t="s">
        <v>106</v>
      </c>
      <c r="H27" s="32" t="s">
        <v>77</v>
      </c>
      <c r="I27" s="32" t="s">
        <v>44</v>
      </c>
      <c r="J27" s="32" t="s">
        <v>53</v>
      </c>
      <c r="K27" s="19" t="s">
        <v>107</v>
      </c>
      <c r="L27" s="40" t="str">
        <f>SIFECHA("24/01/2009",L8,"Y")</f>
        <v>0</v>
      </c>
      <c r="M27" s="40" t="str">
        <f>SIFECHA("24/01/2009",L8,"YM")</f>
        <v>0</v>
      </c>
      <c r="N27" s="40" t="str">
        <f>SIFECHA("24/01/2009",L8,"MD")</f>
        <v>0</v>
      </c>
      <c r="O27" s="32">
        <v>8</v>
      </c>
      <c r="P27" s="32">
        <v>6</v>
      </c>
      <c r="Q27" s="32">
        <v>7</v>
      </c>
      <c r="R27" s="32">
        <v>7</v>
      </c>
      <c r="S27" s="32">
        <v>7</v>
      </c>
      <c r="T27" s="32"/>
      <c r="U27" s="32">
        <v>8</v>
      </c>
      <c r="V27" s="32">
        <v>9</v>
      </c>
      <c r="W27" s="32">
        <v>9</v>
      </c>
      <c r="X27" s="32">
        <v>9</v>
      </c>
      <c r="Y27" s="32">
        <v>7.7</v>
      </c>
      <c r="Z27" s="32" t="s">
        <v>36</v>
      </c>
      <c r="AA27" s="32"/>
      <c r="AB27" s="41" t="s">
        <v>64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H27" s="40"/>
      <c r="BI27" s="40"/>
      <c r="BJ27" s="40"/>
      <c r="BK27" s="40"/>
      <c r="BL27" s="40"/>
      <c r="BM27" s="32"/>
      <c r="BN27" s="40"/>
      <c r="BO27" s="40"/>
      <c r="BP27" s="40"/>
      <c r="BQ27" s="40"/>
      <c r="BR27" s="32"/>
      <c r="BS27" s="32"/>
      <c r="BT27" s="32" t="s">
        <v>37</v>
      </c>
      <c r="BU27" s="41" t="s">
        <v>48</v>
      </c>
    </row>
    <row r="28" spans="1:73">
      <c r="A28" s="32">
        <v>16</v>
      </c>
      <c r="B28" s="39" t="s">
        <v>108</v>
      </c>
      <c r="C28" s="32" t="s">
        <v>109</v>
      </c>
      <c r="D28" s="32" t="s">
        <v>40</v>
      </c>
      <c r="E28" s="32" t="s">
        <v>41</v>
      </c>
      <c r="F28" s="32" t="s">
        <v>77</v>
      </c>
      <c r="G28" s="32" t="s">
        <v>57</v>
      </c>
      <c r="H28" s="32" t="s">
        <v>52</v>
      </c>
      <c r="I28" s="32" t="s">
        <v>44</v>
      </c>
      <c r="J28" s="32" t="s">
        <v>110</v>
      </c>
      <c r="K28" s="19" t="s">
        <v>111</v>
      </c>
      <c r="L28" s="40" t="str">
        <f>SIFECHA("12/03/2009",L8,"Y")</f>
        <v>0</v>
      </c>
      <c r="M28" s="40" t="str">
        <f>SIFECHA("12/03/2009",L8,"YM")</f>
        <v>0</v>
      </c>
      <c r="N28" s="40" t="str">
        <f>SIFECHA("12/03/2009",L8,"MD")</f>
        <v>0</v>
      </c>
      <c r="O28" s="32">
        <v>10</v>
      </c>
      <c r="P28" s="32">
        <v>8</v>
      </c>
      <c r="Q28" s="32">
        <v>9</v>
      </c>
      <c r="R28" s="32">
        <v>9</v>
      </c>
      <c r="S28" s="32">
        <v>8</v>
      </c>
      <c r="T28" s="32"/>
      <c r="U28" s="32">
        <v>10</v>
      </c>
      <c r="V28" s="32">
        <v>10</v>
      </c>
      <c r="W28" s="32">
        <v>10</v>
      </c>
      <c r="X28" s="32">
        <v>10</v>
      </c>
      <c r="Y28" s="32">
        <v>9.3</v>
      </c>
      <c r="Z28" s="32" t="s">
        <v>36</v>
      </c>
      <c r="AA28" s="32"/>
      <c r="AB28" s="41" t="s">
        <v>64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H28" s="40"/>
      <c r="BI28" s="40"/>
      <c r="BJ28" s="40"/>
      <c r="BK28" s="40"/>
      <c r="BL28" s="40"/>
      <c r="BM28" s="32"/>
      <c r="BN28" s="40"/>
      <c r="BO28" s="40"/>
      <c r="BP28" s="40"/>
      <c r="BQ28" s="40"/>
      <c r="BR28" s="32"/>
      <c r="BS28" s="32"/>
      <c r="BT28" s="32" t="s">
        <v>37</v>
      </c>
      <c r="BU28" s="41" t="s">
        <v>48</v>
      </c>
    </row>
    <row r="29" spans="1:73">
      <c r="A29" s="32">
        <v>17</v>
      </c>
      <c r="B29" s="39" t="s">
        <v>112</v>
      </c>
      <c r="C29" s="32" t="s">
        <v>113</v>
      </c>
      <c r="D29" s="32" t="s">
        <v>40</v>
      </c>
      <c r="E29" s="32" t="s">
        <v>41</v>
      </c>
      <c r="F29" s="32" t="s">
        <v>77</v>
      </c>
      <c r="G29" s="32" t="s">
        <v>77</v>
      </c>
      <c r="H29" s="32" t="s">
        <v>42</v>
      </c>
      <c r="I29" s="32" t="s">
        <v>44</v>
      </c>
      <c r="J29" s="32" t="s">
        <v>45</v>
      </c>
      <c r="K29" s="19" t="s">
        <v>114</v>
      </c>
      <c r="L29" s="40" t="str">
        <f>SIFECHA("01/04/2008",L8,"Y")</f>
        <v>0</v>
      </c>
      <c r="M29" s="40" t="str">
        <f>SIFECHA("01/04/2008",L8,"YM")</f>
        <v>0</v>
      </c>
      <c r="N29" s="40" t="str">
        <f>SIFECHA("01/04/2008",L8,"MD")</f>
        <v>0</v>
      </c>
      <c r="O29" s="32">
        <v>9</v>
      </c>
      <c r="P29" s="32">
        <v>7</v>
      </c>
      <c r="Q29" s="32">
        <v>8</v>
      </c>
      <c r="R29" s="32">
        <v>7</v>
      </c>
      <c r="S29" s="32">
        <v>7</v>
      </c>
      <c r="T29" s="32"/>
      <c r="U29" s="32">
        <v>9</v>
      </c>
      <c r="V29" s="32">
        <v>10</v>
      </c>
      <c r="W29" s="32">
        <v>10</v>
      </c>
      <c r="X29" s="32">
        <v>10</v>
      </c>
      <c r="Y29" s="32">
        <v>8.5</v>
      </c>
      <c r="Z29" s="32" t="s">
        <v>36</v>
      </c>
      <c r="AA29" s="32"/>
      <c r="AB29" s="41" t="s">
        <v>64</v>
      </c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H29" s="40"/>
      <c r="BI29" s="40"/>
      <c r="BJ29" s="40"/>
      <c r="BK29" s="40"/>
      <c r="BL29" s="40"/>
      <c r="BM29" s="32"/>
      <c r="BN29" s="40"/>
      <c r="BO29" s="40"/>
      <c r="BP29" s="40"/>
      <c r="BQ29" s="40"/>
      <c r="BR29" s="32"/>
      <c r="BS29" s="32"/>
      <c r="BT29" s="32" t="s">
        <v>37</v>
      </c>
      <c r="BU29" s="41" t="s">
        <v>48</v>
      </c>
    </row>
    <row r="30" spans="1:73">
      <c r="A30" s="32">
        <v>18</v>
      </c>
      <c r="B30" s="39" t="s">
        <v>115</v>
      </c>
      <c r="C30" s="32" t="s">
        <v>116</v>
      </c>
      <c r="D30" s="32" t="s">
        <v>40</v>
      </c>
      <c r="E30" s="32" t="s">
        <v>41</v>
      </c>
      <c r="F30" s="32" t="s">
        <v>72</v>
      </c>
      <c r="G30" s="32" t="s">
        <v>77</v>
      </c>
      <c r="H30" s="32" t="s">
        <v>57</v>
      </c>
      <c r="I30" s="32" t="s">
        <v>44</v>
      </c>
      <c r="J30" s="32" t="s">
        <v>89</v>
      </c>
      <c r="K30" s="19" t="s">
        <v>117</v>
      </c>
      <c r="L30" s="40" t="str">
        <f>SIFECHA("09/03/2009",L8,"Y")</f>
        <v>0</v>
      </c>
      <c r="M30" s="40" t="str">
        <f>SIFECHA("09/03/2009",L8,"YM")</f>
        <v>0</v>
      </c>
      <c r="N30" s="40" t="str">
        <f>SIFECHA("09/03/2009",L8,"MD")</f>
        <v>0</v>
      </c>
      <c r="O30" s="32">
        <v>7</v>
      </c>
      <c r="P30" s="32">
        <v>6</v>
      </c>
      <c r="Q30" s="32">
        <v>7</v>
      </c>
      <c r="R30" s="32">
        <v>6</v>
      </c>
      <c r="S30" s="32">
        <v>6</v>
      </c>
      <c r="T30" s="32"/>
      <c r="U30" s="32">
        <v>8</v>
      </c>
      <c r="V30" s="32">
        <v>9</v>
      </c>
      <c r="W30" s="32">
        <v>9</v>
      </c>
      <c r="X30" s="32">
        <v>9</v>
      </c>
      <c r="Y30" s="32">
        <v>7.4</v>
      </c>
      <c r="Z30" s="32" t="s">
        <v>36</v>
      </c>
      <c r="AA30" s="32"/>
      <c r="AB30" s="41" t="s">
        <v>64</v>
      </c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H30" s="40"/>
      <c r="BI30" s="40"/>
      <c r="BJ30" s="40"/>
      <c r="BK30" s="40"/>
      <c r="BL30" s="40"/>
      <c r="BM30" s="32"/>
      <c r="BN30" s="40"/>
      <c r="BO30" s="40"/>
      <c r="BP30" s="40"/>
      <c r="BQ30" s="40"/>
      <c r="BR30" s="32"/>
      <c r="BS30" s="32"/>
      <c r="BT30" s="32" t="s">
        <v>37</v>
      </c>
      <c r="BU30" s="41" t="s">
        <v>48</v>
      </c>
    </row>
    <row r="31" spans="1:73">
      <c r="A31" s="32">
        <v>19</v>
      </c>
      <c r="B31" s="39" t="s">
        <v>118</v>
      </c>
      <c r="C31" s="32" t="s">
        <v>119</v>
      </c>
      <c r="D31" s="32" t="s">
        <v>51</v>
      </c>
      <c r="E31" s="32" t="s">
        <v>41</v>
      </c>
      <c r="F31" s="32" t="s">
        <v>43</v>
      </c>
      <c r="G31" s="32" t="s">
        <v>72</v>
      </c>
      <c r="H31" s="32" t="s">
        <v>42</v>
      </c>
      <c r="I31" s="32" t="s">
        <v>44</v>
      </c>
      <c r="J31" s="32" t="s">
        <v>45</v>
      </c>
      <c r="K31" s="19" t="s">
        <v>120</v>
      </c>
      <c r="L31" s="40" t="str">
        <f>SIFECHA("26/01/2009",L8,"Y")</f>
        <v>0</v>
      </c>
      <c r="M31" s="40" t="str">
        <f>SIFECHA("26/01/2009",L8,"YM")</f>
        <v>0</v>
      </c>
      <c r="N31" s="40" t="str">
        <f>SIFECHA("26/01/2009",L8,"MD")</f>
        <v>0</v>
      </c>
      <c r="O31" s="32">
        <v>10</v>
      </c>
      <c r="P31" s="32">
        <v>9</v>
      </c>
      <c r="Q31" s="32">
        <v>9</v>
      </c>
      <c r="R31" s="32">
        <v>8</v>
      </c>
      <c r="S31" s="32">
        <v>8</v>
      </c>
      <c r="T31" s="32"/>
      <c r="U31" s="32">
        <v>10</v>
      </c>
      <c r="V31" s="32">
        <v>10</v>
      </c>
      <c r="W31" s="32">
        <v>10</v>
      </c>
      <c r="X31" s="32">
        <v>10</v>
      </c>
      <c r="Y31" s="32">
        <v>9.3</v>
      </c>
      <c r="Z31" s="32" t="s">
        <v>36</v>
      </c>
      <c r="AA31" s="32"/>
      <c r="AB31" s="41" t="s">
        <v>64</v>
      </c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H31" s="40"/>
      <c r="BI31" s="40"/>
      <c r="BJ31" s="40"/>
      <c r="BK31" s="40"/>
      <c r="BL31" s="40"/>
      <c r="BM31" s="32"/>
      <c r="BN31" s="40"/>
      <c r="BO31" s="40"/>
      <c r="BP31" s="40"/>
      <c r="BQ31" s="40"/>
      <c r="BR31" s="32"/>
      <c r="BS31" s="32"/>
      <c r="BT31" s="32" t="s">
        <v>37</v>
      </c>
      <c r="BU31" s="41" t="s">
        <v>48</v>
      </c>
    </row>
    <row r="32" spans="1:73">
      <c r="A32" s="20" t="s">
        <v>121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2"/>
      <c r="O32" s="32" t="str">
        <f>SI.ERROR(PROMEDIO(O13:O31),"")</f>
        <v>0</v>
      </c>
      <c r="P32" s="32" t="str">
        <f>SI.ERROR(PROMEDIO(P13:P31),"")</f>
        <v>0</v>
      </c>
      <c r="Q32" s="32" t="str">
        <f>SI.ERROR(PROMEDIO(Q13:Q31),"")</f>
        <v>0</v>
      </c>
      <c r="R32" s="32" t="str">
        <f>SI.ERROR(PROMEDIO(R13:R31),"")</f>
        <v>0</v>
      </c>
      <c r="S32" s="32" t="str">
        <f>SI.ERROR(PROMEDIO(S13:S31),"")</f>
        <v>0</v>
      </c>
      <c r="T32" s="32" t="str">
        <f>SI.ERROR(PROMEDIO(T13:T31),"")</f>
        <v>0</v>
      </c>
      <c r="U32" s="32" t="str">
        <f>SI.ERROR(PROMEDIO(U13:U31),"")</f>
        <v>0</v>
      </c>
      <c r="V32" s="32" t="str">
        <f>SI.ERROR(PROMEDIO(V13:V31),"")</f>
        <v>0</v>
      </c>
      <c r="W32" s="32" t="str">
        <f>SI.ERROR(PROMEDIO(W13:W31),"")</f>
        <v>0</v>
      </c>
      <c r="X32" s="32" t="str">
        <f>SI.ERROR(PROMEDIO(X13:X31),"")</f>
        <v>0</v>
      </c>
      <c r="Y32" s="32" t="str">
        <f>SI.ERROR(PROMEDIO(Y13:Y31),"")</f>
        <v>0</v>
      </c>
      <c r="Z32" s="32" t="str">
        <f>CONTAR.SI(Z13:Z31,"SI")</f>
        <v>0</v>
      </c>
      <c r="AA32" s="32" t="str">
        <f>CONTAR.SI(AA13:AA31,"NO")</f>
        <v>0</v>
      </c>
      <c r="AD32" s="32" t="str">
        <f>SI.ERROR(PROMEDIO(AD13:AD31),"")</f>
        <v>0</v>
      </c>
      <c r="AE32" s="32" t="str">
        <f>SI.ERROR(PROMEDIO(AE13:AE31),"")</f>
        <v>0</v>
      </c>
      <c r="AF32" s="32" t="str">
        <f>SI.ERROR(PROMEDIO(AF13:AF31),"")</f>
        <v>0</v>
      </c>
      <c r="AG32" s="32" t="str">
        <f>SI.ERROR(PROMEDIO(AG13:AG31),"")</f>
        <v>0</v>
      </c>
      <c r="AH32" s="32" t="str">
        <f>SI.ERROR(PROMEDIO(AH13:AH31),"")</f>
        <v>0</v>
      </c>
      <c r="AI32" s="32" t="str">
        <f>SI.ERROR(PROMEDIO(AI13:AI31),"")</f>
        <v>0</v>
      </c>
      <c r="AJ32" s="32" t="str">
        <f>SI.ERROR(PROMEDIO(AJ13:AJ31),"")</f>
        <v>0</v>
      </c>
      <c r="AK32" s="32" t="str">
        <f>SI.ERROR(PROMEDIO(AK13:AK31),"")</f>
        <v>0</v>
      </c>
      <c r="AL32" s="32" t="str">
        <f>SI.ERROR(PROMEDIO(AL13:AL31),"")</f>
        <v>0</v>
      </c>
      <c r="AM32" s="32" t="str">
        <f>SI.ERROR(PROMEDIO(AM13:AM31),"")</f>
        <v>0</v>
      </c>
      <c r="AN32" s="32" t="str">
        <f>SI.ERROR(PROMEDIO(AN13:AN31),"")</f>
        <v>0</v>
      </c>
      <c r="AO32" s="32" t="str">
        <f>CONTAR.SI(AO13:AO31,"SI")</f>
        <v>0</v>
      </c>
      <c r="AP32" s="32" t="str">
        <f>CONTAR.SI(AP13:AP31,"NO")</f>
        <v>0</v>
      </c>
      <c r="AS32" s="32" t="str">
        <f>SI.ERROR(PROMEDIO(AS13:AS31),"")</f>
        <v>0</v>
      </c>
      <c r="AT32" s="32" t="str">
        <f>SI.ERROR(PROMEDIO(AT13:AT31),"")</f>
        <v>0</v>
      </c>
      <c r="AU32" s="32" t="str">
        <f>SI.ERROR(PROMEDIO(AU13:AU31),"")</f>
        <v>0</v>
      </c>
      <c r="AV32" s="32" t="str">
        <f>SI.ERROR(PROMEDIO(AV13:AV31),"")</f>
        <v>0</v>
      </c>
      <c r="AW32" s="32" t="str">
        <f>SI.ERROR(PROMEDIO(AW13:AW31),"")</f>
        <v>0</v>
      </c>
      <c r="AX32" s="32" t="str">
        <f>SI.ERROR(PROMEDIO(AX13:AX31),"")</f>
        <v>0</v>
      </c>
      <c r="AY32" s="32" t="str">
        <f>SI.ERROR(PROMEDIO(AY13:AY31),"")</f>
        <v>0</v>
      </c>
      <c r="AZ32" s="32" t="str">
        <f>SI.ERROR(PROMEDIO(AZ13:AZ31),"")</f>
        <v>0</v>
      </c>
      <c r="BA32" s="32" t="str">
        <f>SI.ERROR(PROMEDIO(BA13:BA31),"")</f>
        <v>0</v>
      </c>
      <c r="BB32" s="32" t="str">
        <f>SI.ERROR(PROMEDIO(BB13:BB31),"")</f>
        <v>0</v>
      </c>
      <c r="BC32" s="32" t="str">
        <f>SI.ERROR(PROMEDIO(BC13:BC31),"")</f>
        <v>0</v>
      </c>
      <c r="BD32" s="32" t="str">
        <f>CONTAR.SI(BD13:BD31,"SI")</f>
        <v>0</v>
      </c>
      <c r="BE32" s="32" t="str">
        <f>CONTAR.SI(BE13:BE31,"NO")</f>
        <v>0</v>
      </c>
      <c r="BH32" s="32" t="str">
        <f>SI.ERROR(PROMEDIO(BH13:BH31),"")</f>
        <v>0</v>
      </c>
      <c r="BI32" s="32" t="str">
        <f>SI.ERROR(PROMEDIO(BI13:BI31),"")</f>
        <v>0</v>
      </c>
      <c r="BJ32" s="32" t="str">
        <f>SI.ERROR(PROMEDIO(BJ13:BJ31),"")</f>
        <v>0</v>
      </c>
      <c r="BK32" s="32" t="str">
        <f>SI.ERROR(PROMEDIO(BK13:BK31),"")</f>
        <v>0</v>
      </c>
      <c r="BL32" s="32" t="str">
        <f>SI.ERROR(PROMEDIO(BL13:BL31),"")</f>
        <v>0</v>
      </c>
      <c r="BM32" s="32" t="str">
        <f>SI.ERROR(PROMEDIO(BM13:BM31),"")</f>
        <v>0</v>
      </c>
      <c r="BN32" s="32" t="str">
        <f>SI.ERROR(PROMEDIO(BN13:BN31),"")</f>
        <v>0</v>
      </c>
      <c r="BO32" s="32" t="str">
        <f>SI.ERROR(PROMEDIO(BO13:BO31),"")</f>
        <v>0</v>
      </c>
      <c r="BP32" s="32" t="str">
        <f>SI.ERROR(PROMEDIO(BP13:BP31),"")</f>
        <v>0</v>
      </c>
      <c r="BQ32" s="32" t="str">
        <f>SI.ERROR(PROMEDIO(BQ13:BQ31),"")</f>
        <v>0</v>
      </c>
      <c r="BR32" s="32" t="str">
        <f>SI.ERROR(PROMEDIO(BR13:BR31),"")</f>
        <v>0</v>
      </c>
      <c r="BS32" s="32" t="str">
        <f>CONTAR.SI(BS13:BS31,"SI")</f>
        <v>0</v>
      </c>
      <c r="BT32" s="32" t="str">
        <f>CONTAR.SI(BT13:BT31,"NO")</f>
        <v>0</v>
      </c>
    </row>
    <row r="34" spans="1:73">
      <c r="E34" s="6" t="s">
        <v>122</v>
      </c>
      <c r="F34" s="9"/>
      <c r="G34" s="9"/>
      <c r="H34" s="9"/>
      <c r="I34" s="9"/>
      <c r="J34" s="11"/>
      <c r="K34" s="42" t="s">
        <v>123</v>
      </c>
      <c r="L34" s="21"/>
      <c r="M34" s="21"/>
      <c r="N34" s="22"/>
      <c r="O34" s="43" t="str">
        <f>CONTAR.SI(O13:O31,"&gt;5.9")</f>
        <v>0</v>
      </c>
      <c r="P34" s="43" t="str">
        <f>CONTAR.SI(P13:P31,"&gt;5.9")</f>
        <v>0</v>
      </c>
      <c r="Q34" s="43" t="str">
        <f>CONTAR.SI(Q13:Q31,"&gt;5.9")</f>
        <v>0</v>
      </c>
      <c r="R34" s="43" t="str">
        <f>CONTAR.SI(R13:R31,"&gt;5.9")</f>
        <v>0</v>
      </c>
      <c r="S34" s="43" t="str">
        <f>CONTAR.SI(S13:S31,"&gt;5.9")</f>
        <v>0</v>
      </c>
      <c r="T34" s="43" t="str">
        <f>CONTAR.SI(T13:T31,"&gt;5.9")</f>
        <v>0</v>
      </c>
      <c r="U34" s="43" t="str">
        <f>CONTAR.SI(U13:U31,"&gt;5.9")</f>
        <v>0</v>
      </c>
      <c r="V34" s="43" t="str">
        <f>CONTAR.SI(V13:V31,"&gt;5.9")</f>
        <v>0</v>
      </c>
      <c r="W34" s="43" t="str">
        <f>CONTAR.SI(W13:W31,"&gt;5.9")</f>
        <v>0</v>
      </c>
      <c r="X34" s="43" t="str">
        <f>CONTAR.SI(X13:X31,"&gt;5.9")</f>
        <v>0</v>
      </c>
      <c r="Y34" s="43" t="str">
        <f>CONTAR.SI(Y13:Y31,"&gt;5.9")</f>
        <v>0</v>
      </c>
      <c r="AD34" s="43" t="str">
        <f>CONTAR.SI(AD13:AD31,"&gt;5.9")</f>
        <v>0</v>
      </c>
      <c r="AE34" s="43" t="str">
        <f>CONTAR.SI(AE13:AE31,"&gt;5.9")</f>
        <v>0</v>
      </c>
      <c r="AF34" s="43" t="str">
        <f>CONTAR.SI(AF13:AF31,"&gt;5.9")</f>
        <v>0</v>
      </c>
      <c r="AG34" s="43" t="str">
        <f>CONTAR.SI(AG13:AG31,"&gt;5.9")</f>
        <v>0</v>
      </c>
      <c r="AH34" s="43" t="str">
        <f>CONTAR.SI(AH13:AH31,"&gt;5.9")</f>
        <v>0</v>
      </c>
      <c r="AI34" s="43" t="str">
        <f>CONTAR.SI(AI13:AI31,"&gt;5.9")</f>
        <v>0</v>
      </c>
      <c r="AJ34" s="43" t="str">
        <f>CONTAR.SI(AJ13:AJ31,"&gt;5.9")</f>
        <v>0</v>
      </c>
      <c r="AK34" s="43" t="str">
        <f>CONTAR.SI(AK13:AK31,"&gt;5.9")</f>
        <v>0</v>
      </c>
      <c r="AL34" s="43" t="str">
        <f>CONTAR.SI(AL13:AL31,"&gt;5.9")</f>
        <v>0</v>
      </c>
      <c r="AM34" s="43" t="str">
        <f>CONTAR.SI(AM13:AM31,"&gt;5.9")</f>
        <v>0</v>
      </c>
      <c r="AN34" s="43" t="str">
        <f>CONTAR.SI(AN13:AN31,"&gt;5.9")</f>
        <v>0</v>
      </c>
      <c r="AS34" s="43" t="str">
        <f>CONTAR.SI(AS13:AS31,"&gt;5.9")</f>
        <v>0</v>
      </c>
      <c r="AT34" s="43" t="str">
        <f>CONTAR.SI(AT13:AT31,"&gt;5.9")</f>
        <v>0</v>
      </c>
      <c r="AU34" s="43" t="str">
        <f>CONTAR.SI(AU13:AU31,"&gt;5.9")</f>
        <v>0</v>
      </c>
      <c r="AV34" s="43" t="str">
        <f>CONTAR.SI(AV13:AV31,"&gt;5.9")</f>
        <v>0</v>
      </c>
      <c r="AW34" s="43" t="str">
        <f>CONTAR.SI(AW13:AW31,"&gt;5.9")</f>
        <v>0</v>
      </c>
      <c r="AX34" s="43" t="str">
        <f>CONTAR.SI(AX13:AX31,"&gt;5.9")</f>
        <v>0</v>
      </c>
      <c r="AY34" s="43" t="str">
        <f>CONTAR.SI(AY13:AY31,"&gt;5.9")</f>
        <v>0</v>
      </c>
      <c r="AZ34" s="43" t="str">
        <f>CONTAR.SI(AZ13:AZ31,"&gt;5.9")</f>
        <v>0</v>
      </c>
      <c r="BA34" s="43" t="str">
        <f>CONTAR.SI(BA13:BA31,"&gt;5.9")</f>
        <v>0</v>
      </c>
      <c r="BB34" s="43" t="str">
        <f>CONTAR.SI(BB13:BB31,"&gt;5.9")</f>
        <v>0</v>
      </c>
      <c r="BC34" s="43" t="str">
        <f>CONTAR.SI(BC13:BC31,"&gt;5.9")</f>
        <v>0</v>
      </c>
      <c r="BH34" s="43" t="str">
        <f>CONTAR.SI(BH13:BH31,"&gt;5.9")</f>
        <v>0</v>
      </c>
      <c r="BI34" s="43" t="str">
        <f>CONTAR.SI(BI13:BI31,"&gt;5.9")</f>
        <v>0</v>
      </c>
      <c r="BJ34" s="43" t="str">
        <f>CONTAR.SI(BJ13:BJ31,"&gt;5.9")</f>
        <v>0</v>
      </c>
      <c r="BK34" s="43" t="str">
        <f>CONTAR.SI(BK13:BK31,"&gt;5.9")</f>
        <v>0</v>
      </c>
      <c r="BL34" s="43" t="str">
        <f>CONTAR.SI(BL13:BL31,"&gt;5.9")</f>
        <v>0</v>
      </c>
      <c r="BM34" s="43" t="str">
        <f>CONTAR.SI(BM13:BM31,"&gt;5.9")</f>
        <v>0</v>
      </c>
      <c r="BN34" s="43" t="str">
        <f>CONTAR.SI(BN13:BN31,"&gt;5.9")</f>
        <v>0</v>
      </c>
      <c r="BO34" s="43" t="str">
        <f>CONTAR.SI(BO13:BO31,"&gt;5.9")</f>
        <v>0</v>
      </c>
      <c r="BP34" s="43" t="str">
        <f>CONTAR.SI(BP13:BP31,"&gt;5.9")</f>
        <v>0</v>
      </c>
      <c r="BQ34" s="43" t="str">
        <f>CONTAR.SI(BQ13:BQ31,"&gt;5.9")</f>
        <v>0</v>
      </c>
      <c r="BR34" s="43" t="str">
        <f>CONTAR.SI(BR13:BR31,"&gt;5.9")</f>
        <v>0</v>
      </c>
    </row>
    <row r="35" spans="1:73">
      <c r="E35" s="7"/>
      <c r="F35" s="5"/>
      <c r="G35" s="5"/>
      <c r="H35" s="5"/>
      <c r="I35" s="5"/>
      <c r="J35" s="12"/>
      <c r="K35" s="42" t="s">
        <v>124</v>
      </c>
      <c r="L35" s="21"/>
      <c r="M35" s="21"/>
      <c r="N35" s="22"/>
      <c r="O35" s="43" t="str">
        <f>CONTAR.SI(O13:O31,"&lt;6")</f>
        <v>0</v>
      </c>
      <c r="P35" s="43" t="str">
        <f>CONTAR.SI(P13:P31,"&lt;6")</f>
        <v>0</v>
      </c>
      <c r="Q35" s="43" t="str">
        <f>CONTAR.SI(Q13:Q31,"&lt;6")</f>
        <v>0</v>
      </c>
      <c r="R35" s="43" t="str">
        <f>CONTAR.SI(R13:R31,"&lt;6")</f>
        <v>0</v>
      </c>
      <c r="S35" s="43" t="str">
        <f>CONTAR.SI(S13:S31,"&lt;6")</f>
        <v>0</v>
      </c>
      <c r="T35" s="43" t="str">
        <f>CONTAR.SI(T13:T31,"&lt;6")</f>
        <v>0</v>
      </c>
      <c r="U35" s="43" t="str">
        <f>CONTAR.SI(U13:U31,"&lt;6")</f>
        <v>0</v>
      </c>
      <c r="V35" s="43" t="str">
        <f>CONTAR.SI(V13:V31,"&lt;6")</f>
        <v>0</v>
      </c>
      <c r="W35" s="43" t="str">
        <f>CONTAR.SI(W13:W31,"&lt;6")</f>
        <v>0</v>
      </c>
      <c r="X35" s="43" t="str">
        <f>CONTAR.SI(X13:X31,"&lt;6")</f>
        <v>0</v>
      </c>
      <c r="Y35" s="43" t="str">
        <f>CONTAR.SI(Y13:Y31,"&lt;6")</f>
        <v>0</v>
      </c>
      <c r="AD35" s="43" t="str">
        <f>CONTAR.SI(AD13:AD31,"&lt;6")</f>
        <v>0</v>
      </c>
      <c r="AE35" s="43" t="str">
        <f>CONTAR.SI(AE13:AE31,"&lt;6")</f>
        <v>0</v>
      </c>
      <c r="AF35" s="43" t="str">
        <f>CONTAR.SI(AF13:AF31,"&lt;6")</f>
        <v>0</v>
      </c>
      <c r="AG35" s="43" t="str">
        <f>CONTAR.SI(AG13:AG31,"&lt;6")</f>
        <v>0</v>
      </c>
      <c r="AH35" s="43" t="str">
        <f>CONTAR.SI(AH13:AH31,"&lt;6")</f>
        <v>0</v>
      </c>
      <c r="AI35" s="43" t="str">
        <f>CONTAR.SI(AI13:AI31,"&lt;6")</f>
        <v>0</v>
      </c>
      <c r="AJ35" s="43" t="str">
        <f>CONTAR.SI(AJ13:AJ31,"&lt;6")</f>
        <v>0</v>
      </c>
      <c r="AK35" s="43" t="str">
        <f>CONTAR.SI(AK13:AK31,"&lt;6")</f>
        <v>0</v>
      </c>
      <c r="AL35" s="43" t="str">
        <f>CONTAR.SI(AL13:AL31,"&lt;6")</f>
        <v>0</v>
      </c>
      <c r="AM35" s="43" t="str">
        <f>CONTAR.SI(AM13:AM31,"&lt;6")</f>
        <v>0</v>
      </c>
      <c r="AN35" s="43" t="str">
        <f>CONTAR.SI(AN13:AN31,"&lt;6")</f>
        <v>0</v>
      </c>
      <c r="AS35" s="43" t="str">
        <f>CONTAR.SI(AS13:AS31,"&lt;6")</f>
        <v>0</v>
      </c>
      <c r="AT35" s="43" t="str">
        <f>CONTAR.SI(AT13:AT31,"&lt;6")</f>
        <v>0</v>
      </c>
      <c r="AU35" s="43" t="str">
        <f>CONTAR.SI(AU13:AU31,"&lt;6")</f>
        <v>0</v>
      </c>
      <c r="AV35" s="43" t="str">
        <f>CONTAR.SI(AV13:AV31,"&lt;6")</f>
        <v>0</v>
      </c>
      <c r="AW35" s="43" t="str">
        <f>CONTAR.SI(AW13:AW31,"&lt;6")</f>
        <v>0</v>
      </c>
      <c r="AX35" s="43" t="str">
        <f>CONTAR.SI(AX13:AX31,"&lt;6")</f>
        <v>0</v>
      </c>
      <c r="AY35" s="43" t="str">
        <f>CONTAR.SI(AY13:AY31,"&lt;6")</f>
        <v>0</v>
      </c>
      <c r="AZ35" s="43" t="str">
        <f>CONTAR.SI(AZ13:AZ31,"&lt;6")</f>
        <v>0</v>
      </c>
      <c r="BA35" s="43" t="str">
        <f>CONTAR.SI(BA13:BA31,"&lt;6")</f>
        <v>0</v>
      </c>
      <c r="BB35" s="43" t="str">
        <f>CONTAR.SI(BB13:BB31,"&lt;6")</f>
        <v>0</v>
      </c>
      <c r="BC35" s="43" t="str">
        <f>CONTAR.SI(BC13:BC31,"&lt;6")</f>
        <v>0</v>
      </c>
      <c r="BH35" s="43" t="str">
        <f>CONTAR.SI(BH13:BH31,"&lt;6")</f>
        <v>0</v>
      </c>
      <c r="BI35" s="43" t="str">
        <f>CONTAR.SI(BI13:BI31,"&lt;6")</f>
        <v>0</v>
      </c>
      <c r="BJ35" s="43" t="str">
        <f>CONTAR.SI(BJ13:BJ31,"&lt;6")</f>
        <v>0</v>
      </c>
      <c r="BK35" s="43" t="str">
        <f>CONTAR.SI(BK13:BK31,"&lt;6")</f>
        <v>0</v>
      </c>
      <c r="BL35" s="43" t="str">
        <f>CONTAR.SI(BL13:BL31,"&lt;6")</f>
        <v>0</v>
      </c>
      <c r="BM35" s="43" t="str">
        <f>CONTAR.SI(BM13:BM31,"&lt;6")</f>
        <v>0</v>
      </c>
      <c r="BN35" s="43" t="str">
        <f>CONTAR.SI(BN13:BN31,"&lt;6")</f>
        <v>0</v>
      </c>
      <c r="BO35" s="43" t="str">
        <f>CONTAR.SI(BO13:BO31,"&lt;6")</f>
        <v>0</v>
      </c>
      <c r="BP35" s="43" t="str">
        <f>CONTAR.SI(BP13:BP31,"&lt;6")</f>
        <v>0</v>
      </c>
      <c r="BQ35" s="43" t="str">
        <f>CONTAR.SI(BQ13:BQ31,"&lt;6")</f>
        <v>0</v>
      </c>
      <c r="BR35" s="43" t="str">
        <f>CONTAR.SI(BR13:BR31,"&lt;6")</f>
        <v>0</v>
      </c>
    </row>
    <row r="36" spans="1:73">
      <c r="E36" s="7"/>
      <c r="F36" s="5"/>
      <c r="G36" s="5"/>
      <c r="H36" s="5"/>
      <c r="I36" s="5"/>
      <c r="J36" s="12"/>
      <c r="K36" s="42" t="s">
        <v>125</v>
      </c>
      <c r="L36" s="21"/>
      <c r="M36" s="21"/>
      <c r="N36" s="22"/>
      <c r="O36" s="43" t="str">
        <f>CONTAR(O13:O31)</f>
        <v>0</v>
      </c>
      <c r="P36" s="43" t="str">
        <f>CONTAR(P13:P31)</f>
        <v>0</v>
      </c>
      <c r="Q36" s="43" t="str">
        <f>CONTAR(Q13:Q31)</f>
        <v>0</v>
      </c>
      <c r="R36" s="43" t="str">
        <f>CONTAR(R13:R31)</f>
        <v>0</v>
      </c>
      <c r="S36" s="43" t="str">
        <f>CONTAR(S13:S31)</f>
        <v>0</v>
      </c>
      <c r="T36" s="43" t="str">
        <f>CONTAR(T13:T31)</f>
        <v>0</v>
      </c>
      <c r="U36" s="43" t="str">
        <f>CONTAR(U13:U31)</f>
        <v>0</v>
      </c>
      <c r="V36" s="43" t="str">
        <f>CONTAR(V13:V31)</f>
        <v>0</v>
      </c>
      <c r="W36" s="43" t="str">
        <f>CONTAR(W13:W31)</f>
        <v>0</v>
      </c>
      <c r="X36" s="43" t="str">
        <f>CONTAR(X13:X31)</f>
        <v>0</v>
      </c>
      <c r="Y36" s="43" t="str">
        <f>CONTAR(Y13:Y31)</f>
        <v>0</v>
      </c>
      <c r="AD36" s="43" t="str">
        <f>CONTAR(AD13:AD31)</f>
        <v>0</v>
      </c>
      <c r="AE36" s="43" t="str">
        <f>CONTAR(AE13:AE31)</f>
        <v>0</v>
      </c>
      <c r="AF36" s="43" t="str">
        <f>CONTAR(AF13:AF31)</f>
        <v>0</v>
      </c>
      <c r="AG36" s="43" t="str">
        <f>CONTAR(AG13:AG31)</f>
        <v>0</v>
      </c>
      <c r="AH36" s="43" t="str">
        <f>CONTAR(AH13:AH31)</f>
        <v>0</v>
      </c>
      <c r="AI36" s="43" t="str">
        <f>CONTAR(AI13:AI31)</f>
        <v>0</v>
      </c>
      <c r="AJ36" s="43" t="str">
        <f>CONTAR(AJ13:AJ31)</f>
        <v>0</v>
      </c>
      <c r="AK36" s="43" t="str">
        <f>CONTAR(AK13:AK31)</f>
        <v>0</v>
      </c>
      <c r="AL36" s="43" t="str">
        <f>CONTAR(AL13:AL31)</f>
        <v>0</v>
      </c>
      <c r="AM36" s="43" t="str">
        <f>CONTAR(AM13:AM31)</f>
        <v>0</v>
      </c>
      <c r="AN36" s="43" t="str">
        <f>CONTAR(AN13:AN31)</f>
        <v>0</v>
      </c>
      <c r="AS36" s="43" t="str">
        <f>CONTAR(AS13:AS31)</f>
        <v>0</v>
      </c>
      <c r="AT36" s="43" t="str">
        <f>CONTAR(AT13:AT31)</f>
        <v>0</v>
      </c>
      <c r="AU36" s="43" t="str">
        <f>CONTAR(AU13:AU31)</f>
        <v>0</v>
      </c>
      <c r="AV36" s="43" t="str">
        <f>CONTAR(AV13:AV31)</f>
        <v>0</v>
      </c>
      <c r="AW36" s="43" t="str">
        <f>CONTAR(AW13:AW31)</f>
        <v>0</v>
      </c>
      <c r="AX36" s="43" t="str">
        <f>CONTAR(AX13:AX31)</f>
        <v>0</v>
      </c>
      <c r="AY36" s="43" t="str">
        <f>CONTAR(AY13:AY31)</f>
        <v>0</v>
      </c>
      <c r="AZ36" s="43" t="str">
        <f>CONTAR(AZ13:AZ31)</f>
        <v>0</v>
      </c>
      <c r="BA36" s="43" t="str">
        <f>CONTAR(BA13:BA31)</f>
        <v>0</v>
      </c>
      <c r="BB36" s="43" t="str">
        <f>CONTAR(BB13:BB31)</f>
        <v>0</v>
      </c>
      <c r="BC36" s="43" t="str">
        <f>CONTAR(BC13:BC31)</f>
        <v>0</v>
      </c>
      <c r="BH36" s="43" t="str">
        <f>CONTAR(BH13:BH31)</f>
        <v>0</v>
      </c>
      <c r="BI36" s="43" t="str">
        <f>CONTAR(BI13:BI31)</f>
        <v>0</v>
      </c>
      <c r="BJ36" s="43" t="str">
        <f>CONTAR(BJ13:BJ31)</f>
        <v>0</v>
      </c>
      <c r="BK36" s="43" t="str">
        <f>CONTAR(BK13:BK31)</f>
        <v>0</v>
      </c>
      <c r="BL36" s="43" t="str">
        <f>CONTAR(BL13:BL31)</f>
        <v>0</v>
      </c>
      <c r="BM36" s="43" t="str">
        <f>CONTAR(BM13:BM31)</f>
        <v>0</v>
      </c>
      <c r="BN36" s="43" t="str">
        <f>CONTAR(BN13:BN31)</f>
        <v>0</v>
      </c>
      <c r="BO36" s="43" t="str">
        <f>CONTAR(BO13:BO31)</f>
        <v>0</v>
      </c>
      <c r="BP36" s="43" t="str">
        <f>CONTAR(BP13:BP31)</f>
        <v>0</v>
      </c>
      <c r="BQ36" s="43" t="str">
        <f>CONTAR(BQ13:BQ31)</f>
        <v>0</v>
      </c>
      <c r="BR36" s="43" t="str">
        <f>CONTAR(BR13:BR31)</f>
        <v>0</v>
      </c>
    </row>
    <row r="37" spans="1:73">
      <c r="E37" s="8"/>
      <c r="F37" s="10"/>
      <c r="G37" s="10"/>
      <c r="H37" s="10"/>
      <c r="I37" s="10"/>
      <c r="J37" s="13"/>
    </row>
    <row r="38" spans="1:73">
      <c r="K38" s="16" t="s">
        <v>126</v>
      </c>
      <c r="L38" s="20" t="s">
        <v>127</v>
      </c>
      <c r="M38" s="21"/>
      <c r="N38" s="22"/>
      <c r="O38" s="33">
        <v>11</v>
      </c>
      <c r="P38" s="33">
        <v>12</v>
      </c>
      <c r="Q38" s="33">
        <v>13</v>
      </c>
      <c r="R38" s="33">
        <v>14</v>
      </c>
      <c r="S38" s="33">
        <v>15</v>
      </c>
      <c r="U38" s="44" t="s">
        <v>128</v>
      </c>
      <c r="V38" s="33" t="s">
        <v>129</v>
      </c>
    </row>
    <row r="39" spans="1:73">
      <c r="K39" s="17"/>
      <c r="L39" s="20" t="s">
        <v>40</v>
      </c>
      <c r="M39" s="22"/>
      <c r="N39" s="33" t="str">
        <f>CONTAR.SI(D13:D31,"H")</f>
        <v>0</v>
      </c>
      <c r="O39" s="33" t="str">
        <f>CONTAR.SI.CONJUNTO(L13:L31,"&lt;=11",D13:D31,"H")</f>
        <v>0</v>
      </c>
      <c r="P39" s="33" t="str">
        <f>CONTAR.SI.CONJUNTO(L13:L31,"&gt;11",L13:L31,"&lt;=12",D13:D31,"H")</f>
        <v>0</v>
      </c>
      <c r="Q39" s="33" t="str">
        <f>CONTAR.SI.CONJUNTO(L13:L31,"&gt;12",L13:L31,"&lt;=13",D13:D31,"H")</f>
        <v>0</v>
      </c>
      <c r="R39" s="33" t="str">
        <f>CONTAR.SI.CONJUNTO(L13:L31,"&gt;13",L13:L31,"&lt;=14",D13:D31,"H")</f>
        <v>0</v>
      </c>
      <c r="S39" s="33" t="str">
        <f>CONTAR.SI.CONJUNTO(L13:L31,"&gt;14",L13:L31,"&lt;=15",D13:D31,"H")</f>
        <v>0</v>
      </c>
      <c r="U39" s="33" t="str">
        <f>CONTAR.SI.CONJUNTO(L13:L31,"&gt;15",D13:D31,"H")</f>
        <v>0</v>
      </c>
      <c r="V39" s="33" t="str">
        <f>CONTAR.SI.CONJUNTO(D13:D31,"H")</f>
        <v>0</v>
      </c>
    </row>
    <row r="40" spans="1:73">
      <c r="K40" s="17"/>
      <c r="L40" s="20" t="s">
        <v>51</v>
      </c>
      <c r="M40" s="22"/>
      <c r="N40" s="33" t="str">
        <f>CONTAR.SI(D13:D31,"M")</f>
        <v>0</v>
      </c>
      <c r="O40" s="33" t="str">
        <f>CONTAR.SI.CONJUNTO(L13:L31,"&lt;=11",D13:D31,"M")</f>
        <v>0</v>
      </c>
      <c r="P40" s="33" t="str">
        <f>CONTAR.SI.CONJUNTO(L13:L31,"&gt;11",L13:L31,"&lt;=12",D13:D31,"M")</f>
        <v>0</v>
      </c>
      <c r="Q40" s="33" t="str">
        <f>CONTAR.SI.CONJUNTO(L13:L31,"&gt;12",L13:L31,"&lt;=13",D13:D31,"M")</f>
        <v>0</v>
      </c>
      <c r="R40" s="33" t="str">
        <f>CONTAR.SI.CONJUNTO(L13:L31,"&gt;13",L13:L31,"&lt;=14",D13:D31,"M")</f>
        <v>0</v>
      </c>
      <c r="S40" s="33" t="str">
        <f>CONTAR.SI.CONJUNTO(L13:L31,"&gt;14",L13:L31,"&lt;=15",D13:D31,"M")</f>
        <v>0</v>
      </c>
      <c r="U40" s="33" t="str">
        <f>CONTAR.SI.CONJUNTO(L13:L31,"&gt;15",D13:D31,"M")</f>
        <v>0</v>
      </c>
      <c r="V40" s="33" t="str">
        <f>CONTAR.SI.CONJUNTO(D13:D31,"M")</f>
        <v>0</v>
      </c>
    </row>
    <row r="41" spans="1:73">
      <c r="K41" s="18"/>
      <c r="L41" s="20" t="s">
        <v>129</v>
      </c>
      <c r="M41" s="22"/>
      <c r="N41" s="33" t="str">
        <f>suma(N39:N40)</f>
        <v>0</v>
      </c>
      <c r="O41" s="33" t="str">
        <f>suma(O39:O40)</f>
        <v>0</v>
      </c>
      <c r="P41" s="33" t="str">
        <f>suma(P39:P40)</f>
        <v>0</v>
      </c>
      <c r="Q41" s="33" t="str">
        <f>suma(Q39:Q40)</f>
        <v>0</v>
      </c>
      <c r="R41" s="33" t="str">
        <f>suma(R39:R40)</f>
        <v>0</v>
      </c>
      <c r="S41" s="33" t="str">
        <f>suma(S39:S40)</f>
        <v>0</v>
      </c>
      <c r="U41" s="33" t="str">
        <f>suma(U39:U40)</f>
        <v>0</v>
      </c>
      <c r="V41" s="33" t="str">
        <f>suma(V39:V40)</f>
        <v>0</v>
      </c>
    </row>
    <row r="44" spans="1:73">
      <c r="U44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12"/>
    <mergeCell ref="K7:K8"/>
    <mergeCell ref="K9:K11"/>
    <mergeCell ref="L7:N7"/>
    <mergeCell ref="L8:N8"/>
    <mergeCell ref="L9:L12"/>
    <mergeCell ref="M9:M12"/>
    <mergeCell ref="N9:N12"/>
    <mergeCell ref="O7:O10"/>
    <mergeCell ref="AD7:AD10"/>
    <mergeCell ref="AS7:AS10"/>
    <mergeCell ref="BH7:BH10"/>
    <mergeCell ref="P7:P10"/>
    <mergeCell ref="AE7:AE10"/>
    <mergeCell ref="AT7:AT10"/>
    <mergeCell ref="BI7:BI10"/>
    <mergeCell ref="Q7:Q10"/>
    <mergeCell ref="AF7:AF10"/>
    <mergeCell ref="AU7:AU10"/>
    <mergeCell ref="BJ7:BJ10"/>
    <mergeCell ref="R7:R10"/>
    <mergeCell ref="AG7:AG10"/>
    <mergeCell ref="AV7:AV10"/>
    <mergeCell ref="BK7:BK10"/>
    <mergeCell ref="S7:S10"/>
    <mergeCell ref="AH7:AH10"/>
    <mergeCell ref="AW7:AW10"/>
    <mergeCell ref="BL7:BL10"/>
    <mergeCell ref="T7:T10"/>
    <mergeCell ref="AI7:AI10"/>
    <mergeCell ref="AX7:AX10"/>
    <mergeCell ref="BM7:BM10"/>
    <mergeCell ref="U7:U10"/>
    <mergeCell ref="AJ7:AJ10"/>
    <mergeCell ref="AY7:AY10"/>
    <mergeCell ref="BN7:BN10"/>
    <mergeCell ref="V7:V10"/>
    <mergeCell ref="AK7:AK10"/>
    <mergeCell ref="AZ7:AZ10"/>
    <mergeCell ref="BO7:BO10"/>
    <mergeCell ref="W7:W10"/>
    <mergeCell ref="AL7:AL10"/>
    <mergeCell ref="BA7:BA10"/>
    <mergeCell ref="BP7:BP10"/>
    <mergeCell ref="X7:X10"/>
    <mergeCell ref="AM7:AM10"/>
    <mergeCell ref="BB7:BB10"/>
    <mergeCell ref="BQ7:BQ10"/>
    <mergeCell ref="Y6:Y12"/>
    <mergeCell ref="AN6:AN12"/>
    <mergeCell ref="BC6:BC12"/>
    <mergeCell ref="BR6:BR12"/>
    <mergeCell ref="Z6:AA11"/>
    <mergeCell ref="AO6:AP11"/>
    <mergeCell ref="BD6:BE11"/>
    <mergeCell ref="BS6:BT11"/>
    <mergeCell ref="AB6:AB12"/>
    <mergeCell ref="AQ6:AQ12"/>
    <mergeCell ref="BF6:BF12"/>
    <mergeCell ref="BU6:BU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H11:BH12"/>
    <mergeCell ref="BI11:BI12"/>
    <mergeCell ref="BJ11:BJ12"/>
    <mergeCell ref="BK11:BK12"/>
    <mergeCell ref="BL11:BL12"/>
    <mergeCell ref="BM11:BM12"/>
    <mergeCell ref="BN11:BN12"/>
    <mergeCell ref="BO11:BO12"/>
    <mergeCell ref="BP11:BP12"/>
    <mergeCell ref="BQ11:BQ12"/>
    <mergeCell ref="A7:A12"/>
    <mergeCell ref="A32:N32"/>
    <mergeCell ref="E34:J37"/>
    <mergeCell ref="K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BR34:BR34"/>
    <mergeCell ref="K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BR35:BR35"/>
    <mergeCell ref="K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BR36:BR36"/>
    <mergeCell ref="K38:K41"/>
    <mergeCell ref="L38:N38"/>
    <mergeCell ref="L39:M39"/>
    <mergeCell ref="L40:M40"/>
    <mergeCell ref="L41:M4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SEE_Michoacan&amp;RPage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SEE_Michoacan</dc:creator>
  <cp:lastModifiedBy>SEE_Michoacan</cp:lastModifiedBy>
  <dcterms:created xsi:type="dcterms:W3CDTF">2023-03-07T00:58:57-06:00</dcterms:created>
  <dcterms:modified xsi:type="dcterms:W3CDTF">2023-03-07T00:58:57-06:00</dcterms:modified>
  <dc:title>Office 2007 SEE_Michoacan</dc:title>
  <dc:description>SEE_Michoacan.</dc:description>
  <dc:subject>Office 2007 XLSX SEE_Michoacan</dc:subject>
  <cp:keywords>SEE_Michoacan</cp:keywords>
  <cp:category>SEE_Michoacan</cp:category>
</cp:coreProperties>
</file>