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<sst xmlns="http://schemas.openxmlformats.org/spreadsheetml/2006/main" uniqueCount="140">
  <si>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SUBSECRETARÍA DE EDUCACIÓN BÁSICA</t>
  </si>
  <si>
    <t>CICLO ESCOLAR: 2022-2023</t>
  </si>
  <si>
    <t>DIRECCIÓN DE EDUCACIÓN SECUNDARIA</t>
  </si>
  <si>
    <t>SUBDIRECCIÓN DE TELESECUNDARIAS</t>
  </si>
  <si>
    <t>CLAVE C.T:16ETV0318S</t>
  </si>
  <si>
    <t>GRADO - GRUPO:2-B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</si>
  <si>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</si>
  <si>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</si>
  <si>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</si>
  <si>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</si>
  <si>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</si>
  <si>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</si>
  <si>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</si>
  <si>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</si>
  <si>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</si>
  <si>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</si>
  <si>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</si>
  <si>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</si>
  <si>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</si>
  <si>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</si>
  <si>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</si>
  <si>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</si>
  <si>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</si>
  <si>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FÍSICA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</si>
  <si>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</si>
  <si>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</si>
  <si>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</si>
  <si>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</si>
  <si>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</si>
  <si>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</si>
  <si>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</si>
  <si>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</si>
  <si>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</si>
  <si>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</si>
  <si>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</si>
  <si>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</si>
  <si>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</si>
  <si>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</si>
  <si>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BAMA</t>
  </si>
  <si>
    <t>070502</t>
  </si>
  <si>
    <t>M</t>
  </si>
  <si>
    <t>MN</t>
  </si>
  <si>
    <t>R</t>
  </si>
  <si>
    <t>N</t>
  </si>
  <si>
    <t>A</t>
  </si>
  <si>
    <t>7</t>
  </si>
  <si>
    <t>BARTOLO MIRANDA ANA KAREN</t>
  </si>
  <si>
    <t>0/9</t>
  </si>
  <si>
    <t>BAAI</t>
  </si>
  <si>
    <t>091021</t>
  </si>
  <si>
    <t>L</t>
  </si>
  <si>
    <t>6</t>
  </si>
  <si>
    <t>BLANCAS ARIAS ILSE CRISTAL</t>
  </si>
  <si>
    <t>8/9</t>
  </si>
  <si>
    <t>CXCA</t>
  </si>
  <si>
    <t>091208</t>
  </si>
  <si>
    <t>CARPIO COLIN ALEJANDRA</t>
  </si>
  <si>
    <t>9/9</t>
  </si>
  <si>
    <t>CACR</t>
  </si>
  <si>
    <t>081018</t>
  </si>
  <si>
    <t>H</t>
  </si>
  <si>
    <t>C</t>
  </si>
  <si>
    <t>CARPIO COLIN RICARDO</t>
  </si>
  <si>
    <t>7/9</t>
  </si>
  <si>
    <t>CUSE</t>
  </si>
  <si>
    <t>081026</t>
  </si>
  <si>
    <t>S</t>
  </si>
  <si>
    <t>CRUZ SANCHEZ ESMERALDA</t>
  </si>
  <si>
    <t>5/9</t>
  </si>
  <si>
    <t>CUVE</t>
  </si>
  <si>
    <t>090907</t>
  </si>
  <si>
    <t>D</t>
  </si>
  <si>
    <t>5</t>
  </si>
  <si>
    <t>CRUZ VELAZQUEZ EDGAR</t>
  </si>
  <si>
    <t>EIAY</t>
  </si>
  <si>
    <t>090326</t>
  </si>
  <si>
    <t>2</t>
  </si>
  <si>
    <t>ESPINOZA ALONSO YURITZI</t>
  </si>
  <si>
    <t>GACV</t>
  </si>
  <si>
    <t>091011</t>
  </si>
  <si>
    <t>3</t>
  </si>
  <si>
    <t>GARCIA CRUZ VANESSA</t>
  </si>
  <si>
    <t>GAMJ</t>
  </si>
  <si>
    <t>090130</t>
  </si>
  <si>
    <t>Y</t>
  </si>
  <si>
    <t>Z</t>
  </si>
  <si>
    <t>1</t>
  </si>
  <si>
    <t>GARCIA MAYA JAZMIN</t>
  </si>
  <si>
    <t>GOGA</t>
  </si>
  <si>
    <t>090129</t>
  </si>
  <si>
    <t>DF</t>
  </si>
  <si>
    <t>4</t>
  </si>
  <si>
    <t>GONZALEZ GONZALEZ AARON</t>
  </si>
  <si>
    <t>GOMS</t>
  </si>
  <si>
    <t>090427</t>
  </si>
  <si>
    <t>8</t>
  </si>
  <si>
    <t>GONZALEZ MARTINEZ SARAHI</t>
  </si>
  <si>
    <t>LUCG</t>
  </si>
  <si>
    <t>090711</t>
  </si>
  <si>
    <t>LUNA CRUZ GALILEA</t>
  </si>
  <si>
    <t>MIED</t>
  </si>
  <si>
    <t>090820</t>
  </si>
  <si>
    <t>MIRANDA ESTRADA DYLAN</t>
  </si>
  <si>
    <t>MILF</t>
  </si>
  <si>
    <t>080817</t>
  </si>
  <si>
    <t>9</t>
  </si>
  <si>
    <t>MIRANDA LUNA FILIBERTO</t>
  </si>
  <si>
    <t>6/9</t>
  </si>
  <si>
    <t>MOGE</t>
  </si>
  <si>
    <t>090626</t>
  </si>
  <si>
    <t>T</t>
  </si>
  <si>
    <t>MORA GARCIA ETZAL ANTONIO</t>
  </si>
  <si>
    <t>MOML</t>
  </si>
  <si>
    <t>091028</t>
  </si>
  <si>
    <t>MORA MIRANDA JOSE LUIS</t>
  </si>
  <si>
    <t>PIES</t>
  </si>
  <si>
    <t>090226</t>
  </si>
  <si>
    <t>NE</t>
  </si>
  <si>
    <t>X</t>
  </si>
  <si>
    <t>PINA ESPINOZA SAMANTHA</t>
  </si>
  <si>
    <t>SAGA</t>
  </si>
  <si>
    <t>091113</t>
  </si>
  <si>
    <t>MC</t>
  </si>
  <si>
    <t>SAN PEDRO GARCIA ANA BELEN</t>
  </si>
  <si>
    <t>SACA</t>
  </si>
  <si>
    <t>090327</t>
  </si>
  <si>
    <t>SANCHEZ CRUZ AARON</t>
  </si>
  <si>
    <t>UACF</t>
  </si>
  <si>
    <t>090124</t>
  </si>
  <si>
    <t>URBANO CRUZ MARIA FERNANDA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</si>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</sst>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5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42</v>
      </c>
      <c r="H13" s="32" t="s">
        <v>43</v>
      </c>
      <c r="I13" s="32" t="s">
        <v>44</v>
      </c>
      <c r="J13" s="32" t="s">
        <v>45</v>
      </c>
      <c r="K13" s="19" t="s">
        <v>46</v>
      </c>
      <c r="L13" s="40" t="str">
        <f>SIFECHA("02/05/2007",L8,"Y")</f>
        <v>0</v>
      </c>
      <c r="M13" s="40" t="str">
        <f>SIFECHA("02/05/2007",L8,"YM")</f>
        <v>0</v>
      </c>
      <c r="N13" s="40" t="str">
        <f>SIFECHA("02/05/2007",L8,"MD")</f>
        <v>0</v>
      </c>
      <c r="O13" s="32">
        <v>5</v>
      </c>
      <c r="P13" s="32">
        <v>5</v>
      </c>
      <c r="Q13" s="32">
        <v>5</v>
      </c>
      <c r="R13" s="32">
        <v>5</v>
      </c>
      <c r="S13" s="32">
        <v>5</v>
      </c>
      <c r="T13" s="32"/>
      <c r="U13" s="32">
        <v>5</v>
      </c>
      <c r="V13" s="32">
        <v>5</v>
      </c>
      <c r="W13" s="32">
        <v>5</v>
      </c>
      <c r="X13" s="32">
        <v>5</v>
      </c>
      <c r="Y13" s="32">
        <v>5</v>
      </c>
      <c r="Z13" s="32"/>
      <c r="AA13" s="32" t="s">
        <v>37</v>
      </c>
      <c r="AB13" s="41" t="s">
        <v>47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47</v>
      </c>
    </row>
    <row r="14" spans="1:73">
      <c r="A14" s="32">
        <v>2</v>
      </c>
      <c r="B14" s="39" t="s">
        <v>48</v>
      </c>
      <c r="C14" s="32" t="s">
        <v>49</v>
      </c>
      <c r="D14" s="32" t="s">
        <v>40</v>
      </c>
      <c r="E14" s="32" t="s">
        <v>41</v>
      </c>
      <c r="F14" s="32" t="s">
        <v>50</v>
      </c>
      <c r="G14" s="32" t="s">
        <v>42</v>
      </c>
      <c r="H14" s="32" t="s">
        <v>50</v>
      </c>
      <c r="I14" s="32" t="s">
        <v>44</v>
      </c>
      <c r="J14" s="32" t="s">
        <v>51</v>
      </c>
      <c r="K14" s="19" t="s">
        <v>52</v>
      </c>
      <c r="L14" s="40" t="str">
        <f>SIFECHA("21/10/2009",L8,"Y")</f>
        <v>0</v>
      </c>
      <c r="M14" s="40" t="str">
        <f>SIFECHA("21/10/2009",L8,"YM")</f>
        <v>0</v>
      </c>
      <c r="N14" s="40" t="str">
        <f>SIFECHA("21/10/2009",L8,"MD")</f>
        <v>0</v>
      </c>
      <c r="O14" s="32">
        <v>8</v>
      </c>
      <c r="P14" s="32">
        <v>7</v>
      </c>
      <c r="Q14" s="32">
        <v>6</v>
      </c>
      <c r="R14" s="32">
        <v>5</v>
      </c>
      <c r="S14" s="32">
        <v>7</v>
      </c>
      <c r="T14" s="32"/>
      <c r="U14" s="32">
        <v>8</v>
      </c>
      <c r="V14" s="32">
        <v>7</v>
      </c>
      <c r="W14" s="32">
        <v>7</v>
      </c>
      <c r="X14" s="32">
        <v>8</v>
      </c>
      <c r="Y14" s="32">
        <v>7</v>
      </c>
      <c r="Z14" s="32" t="s">
        <v>36</v>
      </c>
      <c r="AA14" s="32"/>
      <c r="AB14" s="41" t="s">
        <v>53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47</v>
      </c>
    </row>
    <row r="15" spans="1:73">
      <c r="A15" s="32">
        <v>3</v>
      </c>
      <c r="B15" s="39" t="s">
        <v>54</v>
      </c>
      <c r="C15" s="32" t="s">
        <v>55</v>
      </c>
      <c r="D15" s="32" t="s">
        <v>40</v>
      </c>
      <c r="E15" s="32" t="s">
        <v>41</v>
      </c>
      <c r="F15" s="32" t="s">
        <v>42</v>
      </c>
      <c r="G15" s="32" t="s">
        <v>50</v>
      </c>
      <c r="H15" s="32" t="s">
        <v>50</v>
      </c>
      <c r="I15" s="32" t="s">
        <v>44</v>
      </c>
      <c r="J15" s="32" t="s">
        <v>51</v>
      </c>
      <c r="K15" s="19" t="s">
        <v>56</v>
      </c>
      <c r="L15" s="40" t="str">
        <f>SIFECHA("08/12/2009",L8,"Y")</f>
        <v>0</v>
      </c>
      <c r="M15" s="40" t="str">
        <f>SIFECHA("08/12/2009",L8,"YM")</f>
        <v>0</v>
      </c>
      <c r="N15" s="40" t="str">
        <f>SIFECHA("08/12/2009",L8,"MD")</f>
        <v>0</v>
      </c>
      <c r="O15" s="32">
        <v>8</v>
      </c>
      <c r="P15" s="32">
        <v>7</v>
      </c>
      <c r="Q15" s="32">
        <v>6</v>
      </c>
      <c r="R15" s="32">
        <v>6</v>
      </c>
      <c r="S15" s="32">
        <v>8</v>
      </c>
      <c r="T15" s="32"/>
      <c r="U15" s="32">
        <v>8</v>
      </c>
      <c r="V15" s="32">
        <v>8</v>
      </c>
      <c r="W15" s="32">
        <v>7</v>
      </c>
      <c r="X15" s="32">
        <v>8</v>
      </c>
      <c r="Y15" s="32">
        <v>7.3</v>
      </c>
      <c r="Z15" s="32" t="s">
        <v>36</v>
      </c>
      <c r="AA15" s="32"/>
      <c r="AB15" s="41" t="s">
        <v>57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47</v>
      </c>
    </row>
    <row r="16" spans="1:73">
      <c r="A16" s="32">
        <v>4</v>
      </c>
      <c r="B16" s="39" t="s">
        <v>58</v>
      </c>
      <c r="C16" s="32" t="s">
        <v>59</v>
      </c>
      <c r="D16" s="32" t="s">
        <v>60</v>
      </c>
      <c r="E16" s="32" t="s">
        <v>41</v>
      </c>
      <c r="F16" s="32" t="s">
        <v>42</v>
      </c>
      <c r="G16" s="32" t="s">
        <v>50</v>
      </c>
      <c r="H16" s="32" t="s">
        <v>61</v>
      </c>
      <c r="I16" s="32" t="s">
        <v>44</v>
      </c>
      <c r="J16" s="32" t="s">
        <v>51</v>
      </c>
      <c r="K16" s="19" t="s">
        <v>62</v>
      </c>
      <c r="L16" s="40" t="str">
        <f>SIFECHA("18/10/2008",L8,"Y")</f>
        <v>0</v>
      </c>
      <c r="M16" s="40" t="str">
        <f>SIFECHA("18/10/2008",L8,"YM")</f>
        <v>0</v>
      </c>
      <c r="N16" s="40" t="str">
        <f>SIFECHA("18/10/2008",L8,"MD")</f>
        <v>0</v>
      </c>
      <c r="O16" s="32">
        <v>6</v>
      </c>
      <c r="P16" s="32">
        <v>5</v>
      </c>
      <c r="Q16" s="32">
        <v>6</v>
      </c>
      <c r="R16" s="32">
        <v>5</v>
      </c>
      <c r="S16" s="32">
        <v>7</v>
      </c>
      <c r="T16" s="32"/>
      <c r="U16" s="32">
        <v>7</v>
      </c>
      <c r="V16" s="32">
        <v>7</v>
      </c>
      <c r="W16" s="32">
        <v>6</v>
      </c>
      <c r="X16" s="32">
        <v>8</v>
      </c>
      <c r="Y16" s="32">
        <v>6.3</v>
      </c>
      <c r="Z16" s="32" t="s">
        <v>36</v>
      </c>
      <c r="AA16" s="32"/>
      <c r="AB16" s="41" t="s">
        <v>63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47</v>
      </c>
    </row>
    <row r="17" spans="1:73">
      <c r="A17" s="32">
        <v>5</v>
      </c>
      <c r="B17" s="39" t="s">
        <v>64</v>
      </c>
      <c r="C17" s="32" t="s">
        <v>65</v>
      </c>
      <c r="D17" s="32" t="s">
        <v>40</v>
      </c>
      <c r="E17" s="32" t="s">
        <v>41</v>
      </c>
      <c r="F17" s="32" t="s">
        <v>42</v>
      </c>
      <c r="G17" s="32" t="s">
        <v>43</v>
      </c>
      <c r="H17" s="32" t="s">
        <v>66</v>
      </c>
      <c r="I17" s="32" t="s">
        <v>44</v>
      </c>
      <c r="J17" s="32" t="s">
        <v>51</v>
      </c>
      <c r="K17" s="19" t="s">
        <v>67</v>
      </c>
      <c r="L17" s="40" t="str">
        <f>SIFECHA("26/10/2008",L8,"Y")</f>
        <v>0</v>
      </c>
      <c r="M17" s="40" t="str">
        <f>SIFECHA("26/10/2008",L8,"YM")</f>
        <v>0</v>
      </c>
      <c r="N17" s="40" t="str">
        <f>SIFECHA("26/10/2008",L8,"MD")</f>
        <v>0</v>
      </c>
      <c r="O17" s="32">
        <v>5</v>
      </c>
      <c r="P17" s="32">
        <v>5</v>
      </c>
      <c r="Q17" s="32">
        <v>6</v>
      </c>
      <c r="R17" s="32">
        <v>5</v>
      </c>
      <c r="S17" s="32">
        <v>7</v>
      </c>
      <c r="T17" s="32"/>
      <c r="U17" s="32">
        <v>7</v>
      </c>
      <c r="V17" s="32">
        <v>7</v>
      </c>
      <c r="W17" s="32">
        <v>5</v>
      </c>
      <c r="X17" s="32">
        <v>7</v>
      </c>
      <c r="Y17" s="32">
        <v>6</v>
      </c>
      <c r="Z17" s="32"/>
      <c r="AA17" s="32" t="s">
        <v>37</v>
      </c>
      <c r="AB17" s="41" t="s">
        <v>68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47</v>
      </c>
    </row>
    <row r="18" spans="1:73">
      <c r="A18" s="32">
        <v>6</v>
      </c>
      <c r="B18" s="39" t="s">
        <v>69</v>
      </c>
      <c r="C18" s="32" t="s">
        <v>70</v>
      </c>
      <c r="D18" s="32" t="s">
        <v>60</v>
      </c>
      <c r="E18" s="32" t="s">
        <v>41</v>
      </c>
      <c r="F18" s="32" t="s">
        <v>42</v>
      </c>
      <c r="G18" s="32" t="s">
        <v>50</v>
      </c>
      <c r="H18" s="32" t="s">
        <v>71</v>
      </c>
      <c r="I18" s="32" t="s">
        <v>44</v>
      </c>
      <c r="J18" s="32" t="s">
        <v>72</v>
      </c>
      <c r="K18" s="19" t="s">
        <v>73</v>
      </c>
      <c r="L18" s="40" t="str">
        <f>SIFECHA("07/09/2009",L8,"Y")</f>
        <v>0</v>
      </c>
      <c r="M18" s="40" t="str">
        <f>SIFECHA("07/09/2009",L8,"YM")</f>
        <v>0</v>
      </c>
      <c r="N18" s="40" t="str">
        <f>SIFECHA("07/09/2009",L8,"MD")</f>
        <v>0</v>
      </c>
      <c r="O18" s="32">
        <v>6</v>
      </c>
      <c r="P18" s="32">
        <v>7</v>
      </c>
      <c r="Q18" s="32">
        <v>8</v>
      </c>
      <c r="R18" s="32">
        <v>6</v>
      </c>
      <c r="S18" s="32">
        <v>8</v>
      </c>
      <c r="T18" s="32"/>
      <c r="U18" s="32">
        <v>7</v>
      </c>
      <c r="V18" s="32">
        <v>7</v>
      </c>
      <c r="W18" s="32">
        <v>8</v>
      </c>
      <c r="X18" s="32">
        <v>7</v>
      </c>
      <c r="Y18" s="32">
        <v>7.1</v>
      </c>
      <c r="Z18" s="32" t="s">
        <v>36</v>
      </c>
      <c r="AA18" s="32"/>
      <c r="AB18" s="41" t="s">
        <v>57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47</v>
      </c>
    </row>
    <row r="19" spans="1:73">
      <c r="A19" s="32">
        <v>7</v>
      </c>
      <c r="B19" s="39" t="s">
        <v>74</v>
      </c>
      <c r="C19" s="32" t="s">
        <v>75</v>
      </c>
      <c r="D19" s="32" t="s">
        <v>40</v>
      </c>
      <c r="E19" s="32" t="s">
        <v>41</v>
      </c>
      <c r="F19" s="32" t="s">
        <v>66</v>
      </c>
      <c r="G19" s="32" t="s">
        <v>50</v>
      </c>
      <c r="H19" s="32" t="s">
        <v>42</v>
      </c>
      <c r="I19" s="32" t="s">
        <v>44</v>
      </c>
      <c r="J19" s="32" t="s">
        <v>76</v>
      </c>
      <c r="K19" s="19" t="s">
        <v>77</v>
      </c>
      <c r="L19" s="40" t="str">
        <f>SIFECHA("26/03/2009",L8,"Y")</f>
        <v>0</v>
      </c>
      <c r="M19" s="40" t="str">
        <f>SIFECHA("26/03/2009",L8,"YM")</f>
        <v>0</v>
      </c>
      <c r="N19" s="40" t="str">
        <f>SIFECHA("26/03/2009",L8,"MD")</f>
        <v>0</v>
      </c>
      <c r="O19" s="32">
        <v>9</v>
      </c>
      <c r="P19" s="32">
        <v>8</v>
      </c>
      <c r="Q19" s="32">
        <v>8</v>
      </c>
      <c r="R19" s="32">
        <v>8</v>
      </c>
      <c r="S19" s="32">
        <v>9</v>
      </c>
      <c r="T19" s="32"/>
      <c r="U19" s="32">
        <v>8</v>
      </c>
      <c r="V19" s="32">
        <v>8</v>
      </c>
      <c r="W19" s="32">
        <v>9</v>
      </c>
      <c r="X19" s="32">
        <v>9</v>
      </c>
      <c r="Y19" s="32">
        <v>8.4</v>
      </c>
      <c r="Z19" s="32" t="s">
        <v>36</v>
      </c>
      <c r="AA19" s="32"/>
      <c r="AB19" s="41" t="s">
        <v>57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47</v>
      </c>
    </row>
    <row r="20" spans="1:73">
      <c r="A20" s="32">
        <v>8</v>
      </c>
      <c r="B20" s="39" t="s">
        <v>78</v>
      </c>
      <c r="C20" s="32" t="s">
        <v>79</v>
      </c>
      <c r="D20" s="32" t="s">
        <v>40</v>
      </c>
      <c r="E20" s="32" t="s">
        <v>41</v>
      </c>
      <c r="F20" s="32" t="s">
        <v>42</v>
      </c>
      <c r="G20" s="32" t="s">
        <v>42</v>
      </c>
      <c r="H20" s="32" t="s">
        <v>43</v>
      </c>
      <c r="I20" s="32" t="s">
        <v>44</v>
      </c>
      <c r="J20" s="32" t="s">
        <v>80</v>
      </c>
      <c r="K20" s="19" t="s">
        <v>81</v>
      </c>
      <c r="L20" s="40" t="str">
        <f>SIFECHA("11/10/2009",L8,"Y")</f>
        <v>0</v>
      </c>
      <c r="M20" s="40" t="str">
        <f>SIFECHA("11/10/2009",L8,"YM")</f>
        <v>0</v>
      </c>
      <c r="N20" s="40" t="str">
        <f>SIFECHA("11/10/2009",L8,"MD")</f>
        <v>0</v>
      </c>
      <c r="O20" s="32">
        <v>8</v>
      </c>
      <c r="P20" s="32">
        <v>7</v>
      </c>
      <c r="Q20" s="32">
        <v>7</v>
      </c>
      <c r="R20" s="32">
        <v>5</v>
      </c>
      <c r="S20" s="32">
        <v>8</v>
      </c>
      <c r="T20" s="32"/>
      <c r="U20" s="32">
        <v>8</v>
      </c>
      <c r="V20" s="32">
        <v>8</v>
      </c>
      <c r="W20" s="32">
        <v>10</v>
      </c>
      <c r="X20" s="32">
        <v>8</v>
      </c>
      <c r="Y20" s="32">
        <v>7.6</v>
      </c>
      <c r="Z20" s="32" t="s">
        <v>36</v>
      </c>
      <c r="AA20" s="32"/>
      <c r="AB20" s="41" t="s">
        <v>53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47</v>
      </c>
    </row>
    <row r="21" spans="1:73">
      <c r="A21" s="32">
        <v>9</v>
      </c>
      <c r="B21" s="39" t="s">
        <v>82</v>
      </c>
      <c r="C21" s="32" t="s">
        <v>83</v>
      </c>
      <c r="D21" s="32" t="s">
        <v>40</v>
      </c>
      <c r="E21" s="32" t="s">
        <v>41</v>
      </c>
      <c r="F21" s="32" t="s">
        <v>42</v>
      </c>
      <c r="G21" s="32" t="s">
        <v>84</v>
      </c>
      <c r="H21" s="32" t="s">
        <v>85</v>
      </c>
      <c r="I21" s="32" t="s">
        <v>44</v>
      </c>
      <c r="J21" s="32" t="s">
        <v>86</v>
      </c>
      <c r="K21" s="19" t="s">
        <v>87</v>
      </c>
      <c r="L21" s="40" t="str">
        <f>SIFECHA("30/01/2009",L8,"Y")</f>
        <v>0</v>
      </c>
      <c r="M21" s="40" t="str">
        <f>SIFECHA("30/01/2009",L8,"YM")</f>
        <v>0</v>
      </c>
      <c r="N21" s="40" t="str">
        <f>SIFECHA("30/01/2009",L8,"MD")</f>
        <v>0</v>
      </c>
      <c r="O21" s="32">
        <v>8</v>
      </c>
      <c r="P21" s="32">
        <v>8</v>
      </c>
      <c r="Q21" s="32">
        <v>7</v>
      </c>
      <c r="R21" s="32">
        <v>7</v>
      </c>
      <c r="S21" s="32">
        <v>8</v>
      </c>
      <c r="T21" s="32"/>
      <c r="U21" s="32">
        <v>8</v>
      </c>
      <c r="V21" s="32">
        <v>8</v>
      </c>
      <c r="W21" s="32">
        <v>8</v>
      </c>
      <c r="X21" s="32">
        <v>8</v>
      </c>
      <c r="Y21" s="32">
        <v>7.7</v>
      </c>
      <c r="Z21" s="32" t="s">
        <v>36</v>
      </c>
      <c r="AA21" s="32"/>
      <c r="AB21" s="41" t="s">
        <v>57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47</v>
      </c>
    </row>
    <row r="22" spans="1:73">
      <c r="A22" s="32">
        <v>10</v>
      </c>
      <c r="B22" s="39" t="s">
        <v>88</v>
      </c>
      <c r="C22" s="32" t="s">
        <v>89</v>
      </c>
      <c r="D22" s="32" t="s">
        <v>60</v>
      </c>
      <c r="E22" s="32" t="s">
        <v>90</v>
      </c>
      <c r="F22" s="32" t="s">
        <v>43</v>
      </c>
      <c r="G22" s="32" t="s">
        <v>43</v>
      </c>
      <c r="H22" s="32" t="s">
        <v>42</v>
      </c>
      <c r="I22" s="32" t="s">
        <v>44</v>
      </c>
      <c r="J22" s="32" t="s">
        <v>91</v>
      </c>
      <c r="K22" s="19" t="s">
        <v>92</v>
      </c>
      <c r="L22" s="40" t="str">
        <f>SIFECHA("29/01/2009",L8,"Y")</f>
        <v>0</v>
      </c>
      <c r="M22" s="40" t="str">
        <f>SIFECHA("29/01/2009",L8,"YM")</f>
        <v>0</v>
      </c>
      <c r="N22" s="40" t="str">
        <f>SIFECHA("29/01/2009",L8,"MD")</f>
        <v>0</v>
      </c>
      <c r="O22" s="32">
        <v>7</v>
      </c>
      <c r="P22" s="32">
        <v>8</v>
      </c>
      <c r="Q22" s="32">
        <v>8</v>
      </c>
      <c r="R22" s="32">
        <v>6</v>
      </c>
      <c r="S22" s="32">
        <v>8</v>
      </c>
      <c r="T22" s="32"/>
      <c r="U22" s="32">
        <v>7</v>
      </c>
      <c r="V22" s="32">
        <v>7</v>
      </c>
      <c r="W22" s="32">
        <v>7</v>
      </c>
      <c r="X22" s="32">
        <v>8</v>
      </c>
      <c r="Y22" s="32">
        <v>7.3</v>
      </c>
      <c r="Z22" s="32" t="s">
        <v>36</v>
      </c>
      <c r="AA22" s="32"/>
      <c r="AB22" s="41" t="s">
        <v>57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47</v>
      </c>
    </row>
    <row r="23" spans="1:73">
      <c r="A23" s="32">
        <v>11</v>
      </c>
      <c r="B23" s="39" t="s">
        <v>93</v>
      </c>
      <c r="C23" s="32" t="s">
        <v>94</v>
      </c>
      <c r="D23" s="32" t="s">
        <v>40</v>
      </c>
      <c r="E23" s="32" t="s">
        <v>90</v>
      </c>
      <c r="F23" s="32" t="s">
        <v>43</v>
      </c>
      <c r="G23" s="32" t="s">
        <v>42</v>
      </c>
      <c r="H23" s="32" t="s">
        <v>42</v>
      </c>
      <c r="I23" s="32" t="s">
        <v>44</v>
      </c>
      <c r="J23" s="32" t="s">
        <v>95</v>
      </c>
      <c r="K23" s="19" t="s">
        <v>96</v>
      </c>
      <c r="L23" s="40" t="str">
        <f>SIFECHA("27/04/2009",L8,"Y")</f>
        <v>0</v>
      </c>
      <c r="M23" s="40" t="str">
        <f>SIFECHA("27/04/2009",L8,"YM")</f>
        <v>0</v>
      </c>
      <c r="N23" s="40" t="str">
        <f>SIFECHA("27/04/2009",L8,"MD")</f>
        <v>0</v>
      </c>
      <c r="O23" s="32">
        <v>8</v>
      </c>
      <c r="P23" s="32">
        <v>9</v>
      </c>
      <c r="Q23" s="32">
        <v>10</v>
      </c>
      <c r="R23" s="32">
        <v>9</v>
      </c>
      <c r="S23" s="32">
        <v>9</v>
      </c>
      <c r="T23" s="32"/>
      <c r="U23" s="32">
        <v>9</v>
      </c>
      <c r="V23" s="32">
        <v>9</v>
      </c>
      <c r="W23" s="32">
        <v>8</v>
      </c>
      <c r="X23" s="32">
        <v>9</v>
      </c>
      <c r="Y23" s="32">
        <v>8.8</v>
      </c>
      <c r="Z23" s="32" t="s">
        <v>36</v>
      </c>
      <c r="AA23" s="32"/>
      <c r="AB23" s="41" t="s">
        <v>57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47</v>
      </c>
    </row>
    <row r="24" spans="1:73">
      <c r="A24" s="32">
        <v>12</v>
      </c>
      <c r="B24" s="39" t="s">
        <v>97</v>
      </c>
      <c r="C24" s="32" t="s">
        <v>98</v>
      </c>
      <c r="D24" s="32" t="s">
        <v>40</v>
      </c>
      <c r="E24" s="32" t="s">
        <v>41</v>
      </c>
      <c r="F24" s="32" t="s">
        <v>43</v>
      </c>
      <c r="G24" s="32" t="s">
        <v>42</v>
      </c>
      <c r="H24" s="32" t="s">
        <v>50</v>
      </c>
      <c r="I24" s="32" t="s">
        <v>44</v>
      </c>
      <c r="J24" s="32" t="s">
        <v>76</v>
      </c>
      <c r="K24" s="19" t="s">
        <v>99</v>
      </c>
      <c r="L24" s="40" t="str">
        <f>SIFECHA("11/07/2009",L8,"Y")</f>
        <v>0</v>
      </c>
      <c r="M24" s="40" t="str">
        <f>SIFECHA("11/07/2009",L8,"YM")</f>
        <v>0</v>
      </c>
      <c r="N24" s="40" t="str">
        <f>SIFECHA("11/07/2009",L8,"MD")</f>
        <v>0</v>
      </c>
      <c r="O24" s="32">
        <v>9</v>
      </c>
      <c r="P24" s="32">
        <v>8</v>
      </c>
      <c r="Q24" s="32">
        <v>7</v>
      </c>
      <c r="R24" s="32">
        <v>6</v>
      </c>
      <c r="S24" s="32">
        <v>8</v>
      </c>
      <c r="T24" s="32"/>
      <c r="U24" s="32">
        <v>8</v>
      </c>
      <c r="V24" s="32">
        <v>8</v>
      </c>
      <c r="W24" s="32">
        <v>9</v>
      </c>
      <c r="X24" s="32">
        <v>8</v>
      </c>
      <c r="Y24" s="32">
        <v>7.8</v>
      </c>
      <c r="Z24" s="32" t="s">
        <v>36</v>
      </c>
      <c r="AA24" s="32"/>
      <c r="AB24" s="41" t="s">
        <v>57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47</v>
      </c>
    </row>
    <row r="25" spans="1:73">
      <c r="A25" s="32">
        <v>13</v>
      </c>
      <c r="B25" s="39" t="s">
        <v>100</v>
      </c>
      <c r="C25" s="32" t="s">
        <v>101</v>
      </c>
      <c r="D25" s="32" t="s">
        <v>60</v>
      </c>
      <c r="E25" s="32" t="s">
        <v>41</v>
      </c>
      <c r="F25" s="32" t="s">
        <v>42</v>
      </c>
      <c r="G25" s="32" t="s">
        <v>66</v>
      </c>
      <c r="H25" s="32" t="s">
        <v>84</v>
      </c>
      <c r="I25" s="32" t="s">
        <v>44</v>
      </c>
      <c r="J25" s="32" t="s">
        <v>72</v>
      </c>
      <c r="K25" s="19" t="s">
        <v>102</v>
      </c>
      <c r="L25" s="40" t="str">
        <f>SIFECHA("20/08/2009",L8,"Y")</f>
        <v>0</v>
      </c>
      <c r="M25" s="40" t="str">
        <f>SIFECHA("20/08/2009",L8,"YM")</f>
        <v>0</v>
      </c>
      <c r="N25" s="40" t="str">
        <f>SIFECHA("20/08/2009",L8,"MD")</f>
        <v>0</v>
      </c>
      <c r="O25" s="32">
        <v>5</v>
      </c>
      <c r="P25" s="32">
        <v>7</v>
      </c>
      <c r="Q25" s="32">
        <v>6</v>
      </c>
      <c r="R25" s="32">
        <v>5</v>
      </c>
      <c r="S25" s="32">
        <v>7</v>
      </c>
      <c r="T25" s="32"/>
      <c r="U25" s="32">
        <v>6</v>
      </c>
      <c r="V25" s="32">
        <v>7</v>
      </c>
      <c r="W25" s="32">
        <v>8</v>
      </c>
      <c r="X25" s="32">
        <v>7</v>
      </c>
      <c r="Y25" s="32">
        <v>6.4</v>
      </c>
      <c r="Z25" s="32" t="s">
        <v>36</v>
      </c>
      <c r="AA25" s="32"/>
      <c r="AB25" s="41" t="s">
        <v>63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47</v>
      </c>
    </row>
    <row r="26" spans="1:73">
      <c r="A26" s="32">
        <v>14</v>
      </c>
      <c r="B26" s="39" t="s">
        <v>103</v>
      </c>
      <c r="C26" s="32" t="s">
        <v>104</v>
      </c>
      <c r="D26" s="32" t="s">
        <v>60</v>
      </c>
      <c r="E26" s="32" t="s">
        <v>41</v>
      </c>
      <c r="F26" s="32" t="s">
        <v>42</v>
      </c>
      <c r="G26" s="32" t="s">
        <v>43</v>
      </c>
      <c r="H26" s="32" t="s">
        <v>50</v>
      </c>
      <c r="I26" s="32" t="s">
        <v>44</v>
      </c>
      <c r="J26" s="32" t="s">
        <v>105</v>
      </c>
      <c r="K26" s="19" t="s">
        <v>106</v>
      </c>
      <c r="L26" s="40" t="str">
        <f>SIFECHA("17/08/2008",L8,"Y")</f>
        <v>0</v>
      </c>
      <c r="M26" s="40" t="str">
        <f>SIFECHA("17/08/2008",L8,"YM")</f>
        <v>0</v>
      </c>
      <c r="N26" s="40" t="str">
        <f>SIFECHA("17/08/2008",L8,"MD")</f>
        <v>0</v>
      </c>
      <c r="O26" s="32">
        <v>5</v>
      </c>
      <c r="P26" s="32">
        <v>6</v>
      </c>
      <c r="Q26" s="32">
        <v>6</v>
      </c>
      <c r="R26" s="32">
        <v>5</v>
      </c>
      <c r="S26" s="32">
        <v>7</v>
      </c>
      <c r="T26" s="32"/>
      <c r="U26" s="32">
        <v>6</v>
      </c>
      <c r="V26" s="32">
        <v>7</v>
      </c>
      <c r="W26" s="32">
        <v>5</v>
      </c>
      <c r="X26" s="32">
        <v>7</v>
      </c>
      <c r="Y26" s="32">
        <v>6</v>
      </c>
      <c r="Z26" s="32" t="s">
        <v>36</v>
      </c>
      <c r="AA26" s="32"/>
      <c r="AB26" s="41" t="s">
        <v>107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47</v>
      </c>
    </row>
    <row r="27" spans="1:73">
      <c r="A27" s="32">
        <v>15</v>
      </c>
      <c r="B27" s="39" t="s">
        <v>108</v>
      </c>
      <c r="C27" s="32" t="s">
        <v>109</v>
      </c>
      <c r="D27" s="32" t="s">
        <v>60</v>
      </c>
      <c r="E27" s="32" t="s">
        <v>41</v>
      </c>
      <c r="F27" s="32" t="s">
        <v>42</v>
      </c>
      <c r="G27" s="32" t="s">
        <v>42</v>
      </c>
      <c r="H27" s="32" t="s">
        <v>110</v>
      </c>
      <c r="I27" s="32" t="s">
        <v>44</v>
      </c>
      <c r="J27" s="32" t="s">
        <v>51</v>
      </c>
      <c r="K27" s="19" t="s">
        <v>111</v>
      </c>
      <c r="L27" s="40" t="str">
        <f>SIFECHA("26/06/2009",L8,"Y")</f>
        <v>0</v>
      </c>
      <c r="M27" s="40" t="str">
        <f>SIFECHA("26/06/2009",L8,"YM")</f>
        <v>0</v>
      </c>
      <c r="N27" s="40" t="str">
        <f>SIFECHA("26/06/2009",L8,"MD")</f>
        <v>0</v>
      </c>
      <c r="O27" s="32">
        <v>6</v>
      </c>
      <c r="P27" s="32">
        <v>7</v>
      </c>
      <c r="Q27" s="32">
        <v>6</v>
      </c>
      <c r="R27" s="32">
        <v>6</v>
      </c>
      <c r="S27" s="32">
        <v>6</v>
      </c>
      <c r="T27" s="32"/>
      <c r="U27" s="32">
        <v>7</v>
      </c>
      <c r="V27" s="32">
        <v>7</v>
      </c>
      <c r="W27" s="32">
        <v>8</v>
      </c>
      <c r="X27" s="32">
        <v>7</v>
      </c>
      <c r="Y27" s="32">
        <v>6.6</v>
      </c>
      <c r="Z27" s="32" t="s">
        <v>36</v>
      </c>
      <c r="AA27" s="32"/>
      <c r="AB27" s="41" t="s">
        <v>57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32"/>
      <c r="BN27" s="40"/>
      <c r="BO27" s="40"/>
      <c r="BP27" s="40"/>
      <c r="BQ27" s="40"/>
      <c r="BR27" s="32"/>
      <c r="BS27" s="32"/>
      <c r="BT27" s="32" t="s">
        <v>37</v>
      </c>
      <c r="BU27" s="41" t="s">
        <v>47</v>
      </c>
    </row>
    <row r="28" spans="1:73">
      <c r="A28" s="32">
        <v>16</v>
      </c>
      <c r="B28" s="39" t="s">
        <v>112</v>
      </c>
      <c r="C28" s="32" t="s">
        <v>113</v>
      </c>
      <c r="D28" s="32" t="s">
        <v>60</v>
      </c>
      <c r="E28" s="32" t="s">
        <v>41</v>
      </c>
      <c r="F28" s="32" t="s">
        <v>42</v>
      </c>
      <c r="G28" s="32" t="s">
        <v>42</v>
      </c>
      <c r="H28" s="32" t="s">
        <v>66</v>
      </c>
      <c r="I28" s="32" t="s">
        <v>44</v>
      </c>
      <c r="J28" s="32" t="s">
        <v>91</v>
      </c>
      <c r="K28" s="19" t="s">
        <v>114</v>
      </c>
      <c r="L28" s="40" t="str">
        <f>SIFECHA("28/10/2009",L8,"Y")</f>
        <v>0</v>
      </c>
      <c r="M28" s="40" t="str">
        <f>SIFECHA("28/10/2009",L8,"YM")</f>
        <v>0</v>
      </c>
      <c r="N28" s="40" t="str">
        <f>SIFECHA("28/10/2009",L8,"MD")</f>
        <v>0</v>
      </c>
      <c r="O28" s="32">
        <v>9</v>
      </c>
      <c r="P28" s="32">
        <v>9</v>
      </c>
      <c r="Q28" s="32">
        <v>9</v>
      </c>
      <c r="R28" s="32">
        <v>9</v>
      </c>
      <c r="S28" s="32">
        <v>10</v>
      </c>
      <c r="T28" s="32"/>
      <c r="U28" s="32">
        <v>10</v>
      </c>
      <c r="V28" s="32">
        <v>9</v>
      </c>
      <c r="W28" s="32">
        <v>10</v>
      </c>
      <c r="X28" s="32">
        <v>9</v>
      </c>
      <c r="Y28" s="32">
        <v>9.3</v>
      </c>
      <c r="Z28" s="32" t="s">
        <v>36</v>
      </c>
      <c r="AA28" s="32"/>
      <c r="AB28" s="41" t="s">
        <v>57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32"/>
      <c r="BN28" s="40"/>
      <c r="BO28" s="40"/>
      <c r="BP28" s="40"/>
      <c r="BQ28" s="40"/>
      <c r="BR28" s="32"/>
      <c r="BS28" s="32"/>
      <c r="BT28" s="32" t="s">
        <v>37</v>
      </c>
      <c r="BU28" s="41" t="s">
        <v>47</v>
      </c>
    </row>
    <row r="29" spans="1:73">
      <c r="A29" s="32">
        <v>17</v>
      </c>
      <c r="B29" s="39" t="s">
        <v>115</v>
      </c>
      <c r="C29" s="32" t="s">
        <v>116</v>
      </c>
      <c r="D29" s="32" t="s">
        <v>40</v>
      </c>
      <c r="E29" s="32" t="s">
        <v>117</v>
      </c>
      <c r="F29" s="32" t="s">
        <v>118</v>
      </c>
      <c r="G29" s="32" t="s">
        <v>66</v>
      </c>
      <c r="H29" s="32" t="s">
        <v>40</v>
      </c>
      <c r="I29" s="32"/>
      <c r="J29" s="32"/>
      <c r="K29" s="19" t="s">
        <v>119</v>
      </c>
      <c r="L29" s="40" t="str">
        <f>SIFECHA("26/02/2009",L8,"Y")</f>
        <v>0</v>
      </c>
      <c r="M29" s="40" t="str">
        <f>SIFECHA("26/02/2009",L8,"YM")</f>
        <v>0</v>
      </c>
      <c r="N29" s="40" t="str">
        <f>SIFECHA("26/02/2009",L8,"MD")</f>
        <v>0</v>
      </c>
      <c r="O29" s="32">
        <v>8</v>
      </c>
      <c r="P29" s="32">
        <v>8</v>
      </c>
      <c r="Q29" s="32">
        <v>7</v>
      </c>
      <c r="R29" s="32">
        <v>7</v>
      </c>
      <c r="S29" s="32">
        <v>7</v>
      </c>
      <c r="T29" s="32"/>
      <c r="U29" s="32">
        <v>8</v>
      </c>
      <c r="V29" s="32">
        <v>8</v>
      </c>
      <c r="W29" s="32">
        <v>5</v>
      </c>
      <c r="X29" s="32">
        <v>8</v>
      </c>
      <c r="Y29" s="32">
        <v>7.3</v>
      </c>
      <c r="Z29" s="32" t="s">
        <v>36</v>
      </c>
      <c r="AA29" s="32"/>
      <c r="AB29" s="41" t="s">
        <v>53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H29" s="40"/>
      <c r="BI29" s="40"/>
      <c r="BJ29" s="40"/>
      <c r="BK29" s="40"/>
      <c r="BL29" s="40"/>
      <c r="BM29" s="32"/>
      <c r="BN29" s="40"/>
      <c r="BO29" s="40"/>
      <c r="BP29" s="40"/>
      <c r="BQ29" s="40"/>
      <c r="BR29" s="32"/>
      <c r="BS29" s="32"/>
      <c r="BT29" s="32" t="s">
        <v>37</v>
      </c>
      <c r="BU29" s="41" t="s">
        <v>47</v>
      </c>
    </row>
    <row r="30" spans="1:73">
      <c r="A30" s="32">
        <v>18</v>
      </c>
      <c r="B30" s="39" t="s">
        <v>120</v>
      </c>
      <c r="C30" s="32" t="s">
        <v>121</v>
      </c>
      <c r="D30" s="32" t="s">
        <v>40</v>
      </c>
      <c r="E30" s="32" t="s">
        <v>122</v>
      </c>
      <c r="F30" s="32" t="s">
        <v>43</v>
      </c>
      <c r="G30" s="32" t="s">
        <v>42</v>
      </c>
      <c r="H30" s="32" t="s">
        <v>43</v>
      </c>
      <c r="I30" s="32" t="s">
        <v>44</v>
      </c>
      <c r="J30" s="32" t="s">
        <v>45</v>
      </c>
      <c r="K30" s="19" t="s">
        <v>123</v>
      </c>
      <c r="L30" s="40" t="str">
        <f>SIFECHA("13/11/2009",L8,"Y")</f>
        <v>0</v>
      </c>
      <c r="M30" s="40" t="str">
        <f>SIFECHA("13/11/2009",L8,"YM")</f>
        <v>0</v>
      </c>
      <c r="N30" s="40" t="str">
        <f>SIFECHA("13/11/2009",L8,"MD")</f>
        <v>0</v>
      </c>
      <c r="O30" s="32">
        <v>8</v>
      </c>
      <c r="P30" s="32">
        <v>8</v>
      </c>
      <c r="Q30" s="32">
        <v>8</v>
      </c>
      <c r="R30" s="32">
        <v>6</v>
      </c>
      <c r="S30" s="32">
        <v>9</v>
      </c>
      <c r="T30" s="32"/>
      <c r="U30" s="32">
        <v>8</v>
      </c>
      <c r="V30" s="32">
        <v>8</v>
      </c>
      <c r="W30" s="32">
        <v>6</v>
      </c>
      <c r="X30" s="32">
        <v>8</v>
      </c>
      <c r="Y30" s="32">
        <v>7.6</v>
      </c>
      <c r="Z30" s="32" t="s">
        <v>36</v>
      </c>
      <c r="AA30" s="32"/>
      <c r="AB30" s="41" t="s">
        <v>57</v>
      </c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H30" s="40"/>
      <c r="BI30" s="40"/>
      <c r="BJ30" s="40"/>
      <c r="BK30" s="40"/>
      <c r="BL30" s="40"/>
      <c r="BM30" s="32"/>
      <c r="BN30" s="40"/>
      <c r="BO30" s="40"/>
      <c r="BP30" s="40"/>
      <c r="BQ30" s="40"/>
      <c r="BR30" s="32"/>
      <c r="BS30" s="32"/>
      <c r="BT30" s="32" t="s">
        <v>37</v>
      </c>
      <c r="BU30" s="41" t="s">
        <v>47</v>
      </c>
    </row>
    <row r="31" spans="1:73">
      <c r="A31" s="32">
        <v>19</v>
      </c>
      <c r="B31" s="39" t="s">
        <v>124</v>
      </c>
      <c r="C31" s="32" t="s">
        <v>125</v>
      </c>
      <c r="D31" s="32" t="s">
        <v>60</v>
      </c>
      <c r="E31" s="32" t="s">
        <v>41</v>
      </c>
      <c r="F31" s="32" t="s">
        <v>43</v>
      </c>
      <c r="G31" s="32" t="s">
        <v>42</v>
      </c>
      <c r="H31" s="32" t="s">
        <v>42</v>
      </c>
      <c r="I31" s="32" t="s">
        <v>44</v>
      </c>
      <c r="J31" s="32" t="s">
        <v>91</v>
      </c>
      <c r="K31" s="19" t="s">
        <v>126</v>
      </c>
      <c r="L31" s="40" t="str">
        <f>SIFECHA("27/03/2009",L8,"Y")</f>
        <v>0</v>
      </c>
      <c r="M31" s="40" t="str">
        <f>SIFECHA("27/03/2009",L8,"YM")</f>
        <v>0</v>
      </c>
      <c r="N31" s="40" t="str">
        <f>SIFECHA("27/03/2009",L8,"MD")</f>
        <v>0</v>
      </c>
      <c r="O31" s="32">
        <v>5</v>
      </c>
      <c r="P31" s="32">
        <v>5</v>
      </c>
      <c r="Q31" s="32">
        <v>5</v>
      </c>
      <c r="R31" s="32">
        <v>6</v>
      </c>
      <c r="S31" s="32">
        <v>6</v>
      </c>
      <c r="T31" s="32"/>
      <c r="U31" s="32">
        <v>7</v>
      </c>
      <c r="V31" s="32">
        <v>7</v>
      </c>
      <c r="W31" s="32">
        <v>6</v>
      </c>
      <c r="X31" s="32">
        <v>7</v>
      </c>
      <c r="Y31" s="32">
        <v>6</v>
      </c>
      <c r="Z31" s="32" t="s">
        <v>36</v>
      </c>
      <c r="AA31" s="32"/>
      <c r="AB31" s="41" t="s">
        <v>107</v>
      </c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H31" s="40"/>
      <c r="BI31" s="40"/>
      <c r="BJ31" s="40"/>
      <c r="BK31" s="40"/>
      <c r="BL31" s="40"/>
      <c r="BM31" s="32"/>
      <c r="BN31" s="40"/>
      <c r="BO31" s="40"/>
      <c r="BP31" s="40"/>
      <c r="BQ31" s="40"/>
      <c r="BR31" s="32"/>
      <c r="BS31" s="32"/>
      <c r="BT31" s="32" t="s">
        <v>37</v>
      </c>
      <c r="BU31" s="41" t="s">
        <v>47</v>
      </c>
    </row>
    <row r="32" spans="1:73">
      <c r="A32" s="32">
        <v>20</v>
      </c>
      <c r="B32" s="39" t="s">
        <v>127</v>
      </c>
      <c r="C32" s="32" t="s">
        <v>128</v>
      </c>
      <c r="D32" s="32" t="s">
        <v>40</v>
      </c>
      <c r="E32" s="32" t="s">
        <v>41</v>
      </c>
      <c r="F32" s="32" t="s">
        <v>42</v>
      </c>
      <c r="G32" s="32" t="s">
        <v>42</v>
      </c>
      <c r="H32" s="32" t="s">
        <v>42</v>
      </c>
      <c r="I32" s="32" t="s">
        <v>44</v>
      </c>
      <c r="J32" s="32" t="s">
        <v>45</v>
      </c>
      <c r="K32" s="19" t="s">
        <v>129</v>
      </c>
      <c r="L32" s="40" t="str">
        <f>SIFECHA("24/01/2009",L8,"Y")</f>
        <v>0</v>
      </c>
      <c r="M32" s="40" t="str">
        <f>SIFECHA("24/01/2009",L8,"YM")</f>
        <v>0</v>
      </c>
      <c r="N32" s="40" t="str">
        <f>SIFECHA("24/01/2009",L8,"MD")</f>
        <v>0</v>
      </c>
      <c r="O32" s="32">
        <v>9</v>
      </c>
      <c r="P32" s="32">
        <v>7</v>
      </c>
      <c r="Q32" s="32">
        <v>7</v>
      </c>
      <c r="R32" s="32">
        <v>8</v>
      </c>
      <c r="S32" s="32">
        <v>8</v>
      </c>
      <c r="T32" s="32"/>
      <c r="U32" s="32">
        <v>8</v>
      </c>
      <c r="V32" s="32">
        <v>8</v>
      </c>
      <c r="W32" s="32">
        <v>7</v>
      </c>
      <c r="X32" s="32">
        <v>9</v>
      </c>
      <c r="Y32" s="32">
        <v>7.8</v>
      </c>
      <c r="Z32" s="32" t="s">
        <v>36</v>
      </c>
      <c r="AA32" s="32"/>
      <c r="AB32" s="41" t="s">
        <v>57</v>
      </c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H32" s="40"/>
      <c r="BI32" s="40"/>
      <c r="BJ32" s="40"/>
      <c r="BK32" s="40"/>
      <c r="BL32" s="40"/>
      <c r="BM32" s="32"/>
      <c r="BN32" s="40"/>
      <c r="BO32" s="40"/>
      <c r="BP32" s="40"/>
      <c r="BQ32" s="40"/>
      <c r="BR32" s="32"/>
      <c r="BS32" s="32"/>
      <c r="BT32" s="32" t="s">
        <v>37</v>
      </c>
      <c r="BU32" s="41" t="s">
        <v>47</v>
      </c>
    </row>
    <row r="33" spans="1:73">
      <c r="A33" s="20" t="s">
        <v>130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2"/>
      <c r="O33" s="32" t="str">
        <f>SI.ERROR(PROMEDIO(O13:O32),"")</f>
        <v>0</v>
      </c>
      <c r="P33" s="32" t="str">
        <f>SI.ERROR(PROMEDIO(P13:P32),"")</f>
        <v>0</v>
      </c>
      <c r="Q33" s="32" t="str">
        <f>SI.ERROR(PROMEDIO(Q13:Q32),"")</f>
        <v>0</v>
      </c>
      <c r="R33" s="32" t="str">
        <f>SI.ERROR(PROMEDIO(R13:R32),"")</f>
        <v>0</v>
      </c>
      <c r="S33" s="32" t="str">
        <f>SI.ERROR(PROMEDIO(S13:S32),"")</f>
        <v>0</v>
      </c>
      <c r="T33" s="32" t="str">
        <f>SI.ERROR(PROMEDIO(T13:T32),"")</f>
        <v>0</v>
      </c>
      <c r="U33" s="32" t="str">
        <f>SI.ERROR(PROMEDIO(U13:U32),"")</f>
        <v>0</v>
      </c>
      <c r="V33" s="32" t="str">
        <f>SI.ERROR(PROMEDIO(V13:V32),"")</f>
        <v>0</v>
      </c>
      <c r="W33" s="32" t="str">
        <f>SI.ERROR(PROMEDIO(W13:W32),"")</f>
        <v>0</v>
      </c>
      <c r="X33" s="32" t="str">
        <f>SI.ERROR(PROMEDIO(X13:X32),"")</f>
        <v>0</v>
      </c>
      <c r="Y33" s="32" t="str">
        <f>SI.ERROR(PROMEDIO(Y13:Y32),"")</f>
        <v>0</v>
      </c>
      <c r="Z33" s="32" t="str">
        <f>CONTAR.SI(Z13:Z32,"SI")</f>
        <v>0</v>
      </c>
      <c r="AA33" s="32" t="str">
        <f>CONTAR.SI(AA13:AA32,"NO")</f>
        <v>0</v>
      </c>
      <c r="AD33" s="32" t="str">
        <f>SI.ERROR(PROMEDIO(AD13:AD32),"")</f>
        <v>0</v>
      </c>
      <c r="AE33" s="32" t="str">
        <f>SI.ERROR(PROMEDIO(AE13:AE32),"")</f>
        <v>0</v>
      </c>
      <c r="AF33" s="32" t="str">
        <f>SI.ERROR(PROMEDIO(AF13:AF32),"")</f>
        <v>0</v>
      </c>
      <c r="AG33" s="32" t="str">
        <f>SI.ERROR(PROMEDIO(AG13:AG32),"")</f>
        <v>0</v>
      </c>
      <c r="AH33" s="32" t="str">
        <f>SI.ERROR(PROMEDIO(AH13:AH32),"")</f>
        <v>0</v>
      </c>
      <c r="AI33" s="32" t="str">
        <f>SI.ERROR(PROMEDIO(AI13:AI32),"")</f>
        <v>0</v>
      </c>
      <c r="AJ33" s="32" t="str">
        <f>SI.ERROR(PROMEDIO(AJ13:AJ32),"")</f>
        <v>0</v>
      </c>
      <c r="AK33" s="32" t="str">
        <f>SI.ERROR(PROMEDIO(AK13:AK32),"")</f>
        <v>0</v>
      </c>
      <c r="AL33" s="32" t="str">
        <f>SI.ERROR(PROMEDIO(AL13:AL32),"")</f>
        <v>0</v>
      </c>
      <c r="AM33" s="32" t="str">
        <f>SI.ERROR(PROMEDIO(AM13:AM32),"")</f>
        <v>0</v>
      </c>
      <c r="AN33" s="32" t="str">
        <f>SI.ERROR(PROMEDIO(AN13:AN32),"")</f>
        <v>0</v>
      </c>
      <c r="AO33" s="32" t="str">
        <f>CONTAR.SI(AO13:AO32,"SI")</f>
        <v>0</v>
      </c>
      <c r="AP33" s="32" t="str">
        <f>CONTAR.SI(AP13:AP32,"NO")</f>
        <v>0</v>
      </c>
      <c r="AS33" s="32" t="str">
        <f>SI.ERROR(PROMEDIO(AS13:AS32),"")</f>
        <v>0</v>
      </c>
      <c r="AT33" s="32" t="str">
        <f>SI.ERROR(PROMEDIO(AT13:AT32),"")</f>
        <v>0</v>
      </c>
      <c r="AU33" s="32" t="str">
        <f>SI.ERROR(PROMEDIO(AU13:AU32),"")</f>
        <v>0</v>
      </c>
      <c r="AV33" s="32" t="str">
        <f>SI.ERROR(PROMEDIO(AV13:AV32),"")</f>
        <v>0</v>
      </c>
      <c r="AW33" s="32" t="str">
        <f>SI.ERROR(PROMEDIO(AW13:AW32),"")</f>
        <v>0</v>
      </c>
      <c r="AX33" s="32" t="str">
        <f>SI.ERROR(PROMEDIO(AX13:AX32),"")</f>
        <v>0</v>
      </c>
      <c r="AY33" s="32" t="str">
        <f>SI.ERROR(PROMEDIO(AY13:AY32),"")</f>
        <v>0</v>
      </c>
      <c r="AZ33" s="32" t="str">
        <f>SI.ERROR(PROMEDIO(AZ13:AZ32),"")</f>
        <v>0</v>
      </c>
      <c r="BA33" s="32" t="str">
        <f>SI.ERROR(PROMEDIO(BA13:BA32),"")</f>
        <v>0</v>
      </c>
      <c r="BB33" s="32" t="str">
        <f>SI.ERROR(PROMEDIO(BB13:BB32),"")</f>
        <v>0</v>
      </c>
      <c r="BC33" s="32" t="str">
        <f>SI.ERROR(PROMEDIO(BC13:BC32),"")</f>
        <v>0</v>
      </c>
      <c r="BD33" s="32" t="str">
        <f>CONTAR.SI(BD13:BD32,"SI")</f>
        <v>0</v>
      </c>
      <c r="BE33" s="32" t="str">
        <f>CONTAR.SI(BE13:BE32,"NO")</f>
        <v>0</v>
      </c>
      <c r="BH33" s="32" t="str">
        <f>SI.ERROR(PROMEDIO(BH13:BH32),"")</f>
        <v>0</v>
      </c>
      <c r="BI33" s="32" t="str">
        <f>SI.ERROR(PROMEDIO(BI13:BI32),"")</f>
        <v>0</v>
      </c>
      <c r="BJ33" s="32" t="str">
        <f>SI.ERROR(PROMEDIO(BJ13:BJ32),"")</f>
        <v>0</v>
      </c>
      <c r="BK33" s="32" t="str">
        <f>SI.ERROR(PROMEDIO(BK13:BK32),"")</f>
        <v>0</v>
      </c>
      <c r="BL33" s="32" t="str">
        <f>SI.ERROR(PROMEDIO(BL13:BL32),"")</f>
        <v>0</v>
      </c>
      <c r="BM33" s="32" t="str">
        <f>SI.ERROR(PROMEDIO(BM13:BM32),"")</f>
        <v>0</v>
      </c>
      <c r="BN33" s="32" t="str">
        <f>SI.ERROR(PROMEDIO(BN13:BN32),"")</f>
        <v>0</v>
      </c>
      <c r="BO33" s="32" t="str">
        <f>SI.ERROR(PROMEDIO(BO13:BO32),"")</f>
        <v>0</v>
      </c>
      <c r="BP33" s="32" t="str">
        <f>SI.ERROR(PROMEDIO(BP13:BP32),"")</f>
        <v>0</v>
      </c>
      <c r="BQ33" s="32" t="str">
        <f>SI.ERROR(PROMEDIO(BQ13:BQ32),"")</f>
        <v>0</v>
      </c>
      <c r="BR33" s="32" t="str">
        <f>SI.ERROR(PROMEDIO(BR13:BR32),"")</f>
        <v>0</v>
      </c>
      <c r="BS33" s="32" t="str">
        <f>CONTAR.SI(BS13:BS32,"SI")</f>
        <v>0</v>
      </c>
      <c r="BT33" s="32" t="str">
        <f>CONTAR.SI(BT13:BT32,"NO")</f>
        <v>0</v>
      </c>
    </row>
    <row r="35" spans="1:73">
      <c r="E35" s="6" t="s">
        <v>131</v>
      </c>
      <c r="F35" s="9"/>
      <c r="G35" s="9"/>
      <c r="H35" s="9"/>
      <c r="I35" s="9"/>
      <c r="J35" s="11"/>
      <c r="K35" s="42" t="s">
        <v>132</v>
      </c>
      <c r="L35" s="21"/>
      <c r="M35" s="21"/>
      <c r="N35" s="22"/>
      <c r="O35" s="43" t="str">
        <f>CONTAR.SI(O13:O32,"&gt;5.9")</f>
        <v>0</v>
      </c>
      <c r="P35" s="43" t="str">
        <f>CONTAR.SI(P13:P32,"&gt;5.9")</f>
        <v>0</v>
      </c>
      <c r="Q35" s="43" t="str">
        <f>CONTAR.SI(Q13:Q32,"&gt;5.9")</f>
        <v>0</v>
      </c>
      <c r="R35" s="43" t="str">
        <f>CONTAR.SI(R13:R32,"&gt;5.9")</f>
        <v>0</v>
      </c>
      <c r="S35" s="43" t="str">
        <f>CONTAR.SI(S13:S32,"&gt;5.9")</f>
        <v>0</v>
      </c>
      <c r="T35" s="43" t="str">
        <f>CONTAR.SI(T13:T32,"&gt;5.9")</f>
        <v>0</v>
      </c>
      <c r="U35" s="43" t="str">
        <f>CONTAR.SI(U13:U32,"&gt;5.9")</f>
        <v>0</v>
      </c>
      <c r="V35" s="43" t="str">
        <f>CONTAR.SI(V13:V32,"&gt;5.9")</f>
        <v>0</v>
      </c>
      <c r="W35" s="43" t="str">
        <f>CONTAR.SI(W13:W32,"&gt;5.9")</f>
        <v>0</v>
      </c>
      <c r="X35" s="43" t="str">
        <f>CONTAR.SI(X13:X32,"&gt;5.9")</f>
        <v>0</v>
      </c>
      <c r="Y35" s="43" t="str">
        <f>CONTAR.SI(Y13:Y32,"&gt;5.9")</f>
        <v>0</v>
      </c>
      <c r="AD35" s="43" t="str">
        <f>CONTAR.SI(AD13:AD32,"&gt;5.9")</f>
        <v>0</v>
      </c>
      <c r="AE35" s="43" t="str">
        <f>CONTAR.SI(AE13:AE32,"&gt;5.9")</f>
        <v>0</v>
      </c>
      <c r="AF35" s="43" t="str">
        <f>CONTAR.SI(AF13:AF32,"&gt;5.9")</f>
        <v>0</v>
      </c>
      <c r="AG35" s="43" t="str">
        <f>CONTAR.SI(AG13:AG32,"&gt;5.9")</f>
        <v>0</v>
      </c>
      <c r="AH35" s="43" t="str">
        <f>CONTAR.SI(AH13:AH32,"&gt;5.9")</f>
        <v>0</v>
      </c>
      <c r="AI35" s="43" t="str">
        <f>CONTAR.SI(AI13:AI32,"&gt;5.9")</f>
        <v>0</v>
      </c>
      <c r="AJ35" s="43" t="str">
        <f>CONTAR.SI(AJ13:AJ32,"&gt;5.9")</f>
        <v>0</v>
      </c>
      <c r="AK35" s="43" t="str">
        <f>CONTAR.SI(AK13:AK32,"&gt;5.9")</f>
        <v>0</v>
      </c>
      <c r="AL35" s="43" t="str">
        <f>CONTAR.SI(AL13:AL32,"&gt;5.9")</f>
        <v>0</v>
      </c>
      <c r="AM35" s="43" t="str">
        <f>CONTAR.SI(AM13:AM32,"&gt;5.9")</f>
        <v>0</v>
      </c>
      <c r="AN35" s="43" t="str">
        <f>CONTAR.SI(AN13:AN32,"&gt;5.9")</f>
        <v>0</v>
      </c>
      <c r="AS35" s="43" t="str">
        <f>CONTAR.SI(AS13:AS32,"&gt;5.9")</f>
        <v>0</v>
      </c>
      <c r="AT35" s="43" t="str">
        <f>CONTAR.SI(AT13:AT32,"&gt;5.9")</f>
        <v>0</v>
      </c>
      <c r="AU35" s="43" t="str">
        <f>CONTAR.SI(AU13:AU32,"&gt;5.9")</f>
        <v>0</v>
      </c>
      <c r="AV35" s="43" t="str">
        <f>CONTAR.SI(AV13:AV32,"&gt;5.9")</f>
        <v>0</v>
      </c>
      <c r="AW35" s="43" t="str">
        <f>CONTAR.SI(AW13:AW32,"&gt;5.9")</f>
        <v>0</v>
      </c>
      <c r="AX35" s="43" t="str">
        <f>CONTAR.SI(AX13:AX32,"&gt;5.9")</f>
        <v>0</v>
      </c>
      <c r="AY35" s="43" t="str">
        <f>CONTAR.SI(AY13:AY32,"&gt;5.9")</f>
        <v>0</v>
      </c>
      <c r="AZ35" s="43" t="str">
        <f>CONTAR.SI(AZ13:AZ32,"&gt;5.9")</f>
        <v>0</v>
      </c>
      <c r="BA35" s="43" t="str">
        <f>CONTAR.SI(BA13:BA32,"&gt;5.9")</f>
        <v>0</v>
      </c>
      <c r="BB35" s="43" t="str">
        <f>CONTAR.SI(BB13:BB32,"&gt;5.9")</f>
        <v>0</v>
      </c>
      <c r="BC35" s="43" t="str">
        <f>CONTAR.SI(BC13:BC32,"&gt;5.9")</f>
        <v>0</v>
      </c>
      <c r="BH35" s="43" t="str">
        <f>CONTAR.SI(BH13:BH32,"&gt;5.9")</f>
        <v>0</v>
      </c>
      <c r="BI35" s="43" t="str">
        <f>CONTAR.SI(BI13:BI32,"&gt;5.9")</f>
        <v>0</v>
      </c>
      <c r="BJ35" s="43" t="str">
        <f>CONTAR.SI(BJ13:BJ32,"&gt;5.9")</f>
        <v>0</v>
      </c>
      <c r="BK35" s="43" t="str">
        <f>CONTAR.SI(BK13:BK32,"&gt;5.9")</f>
        <v>0</v>
      </c>
      <c r="BL35" s="43" t="str">
        <f>CONTAR.SI(BL13:BL32,"&gt;5.9")</f>
        <v>0</v>
      </c>
      <c r="BM35" s="43" t="str">
        <f>CONTAR.SI(BM13:BM32,"&gt;5.9")</f>
        <v>0</v>
      </c>
      <c r="BN35" s="43" t="str">
        <f>CONTAR.SI(BN13:BN32,"&gt;5.9")</f>
        <v>0</v>
      </c>
      <c r="BO35" s="43" t="str">
        <f>CONTAR.SI(BO13:BO32,"&gt;5.9")</f>
        <v>0</v>
      </c>
      <c r="BP35" s="43" t="str">
        <f>CONTAR.SI(BP13:BP32,"&gt;5.9")</f>
        <v>0</v>
      </c>
      <c r="BQ35" s="43" t="str">
        <f>CONTAR.SI(BQ13:BQ32,"&gt;5.9")</f>
        <v>0</v>
      </c>
      <c r="BR35" s="43" t="str">
        <f>CONTAR.SI(BR13:BR32,"&gt;5.9")</f>
        <v>0</v>
      </c>
    </row>
    <row r="36" spans="1:73">
      <c r="E36" s="7"/>
      <c r="F36" s="5"/>
      <c r="G36" s="5"/>
      <c r="H36" s="5"/>
      <c r="I36" s="5"/>
      <c r="J36" s="12"/>
      <c r="K36" s="42" t="s">
        <v>133</v>
      </c>
      <c r="L36" s="21"/>
      <c r="M36" s="21"/>
      <c r="N36" s="22"/>
      <c r="O36" s="43" t="str">
        <f>CONTAR.SI(O13:O32,"&lt;6")</f>
        <v>0</v>
      </c>
      <c r="P36" s="43" t="str">
        <f>CONTAR.SI(P13:P32,"&lt;6")</f>
        <v>0</v>
      </c>
      <c r="Q36" s="43" t="str">
        <f>CONTAR.SI(Q13:Q32,"&lt;6")</f>
        <v>0</v>
      </c>
      <c r="R36" s="43" t="str">
        <f>CONTAR.SI(R13:R32,"&lt;6")</f>
        <v>0</v>
      </c>
      <c r="S36" s="43" t="str">
        <f>CONTAR.SI(S13:S32,"&lt;6")</f>
        <v>0</v>
      </c>
      <c r="T36" s="43" t="str">
        <f>CONTAR.SI(T13:T32,"&lt;6")</f>
        <v>0</v>
      </c>
      <c r="U36" s="43" t="str">
        <f>CONTAR.SI(U13:U32,"&lt;6")</f>
        <v>0</v>
      </c>
      <c r="V36" s="43" t="str">
        <f>CONTAR.SI(V13:V32,"&lt;6")</f>
        <v>0</v>
      </c>
      <c r="W36" s="43" t="str">
        <f>CONTAR.SI(W13:W32,"&lt;6")</f>
        <v>0</v>
      </c>
      <c r="X36" s="43" t="str">
        <f>CONTAR.SI(X13:X32,"&lt;6")</f>
        <v>0</v>
      </c>
      <c r="Y36" s="43" t="str">
        <f>CONTAR.SI(Y13:Y32,"&lt;6")</f>
        <v>0</v>
      </c>
      <c r="AD36" s="43" t="str">
        <f>CONTAR.SI(AD13:AD32,"&lt;6")</f>
        <v>0</v>
      </c>
      <c r="AE36" s="43" t="str">
        <f>CONTAR.SI(AE13:AE32,"&lt;6")</f>
        <v>0</v>
      </c>
      <c r="AF36" s="43" t="str">
        <f>CONTAR.SI(AF13:AF32,"&lt;6")</f>
        <v>0</v>
      </c>
      <c r="AG36" s="43" t="str">
        <f>CONTAR.SI(AG13:AG32,"&lt;6")</f>
        <v>0</v>
      </c>
      <c r="AH36" s="43" t="str">
        <f>CONTAR.SI(AH13:AH32,"&lt;6")</f>
        <v>0</v>
      </c>
      <c r="AI36" s="43" t="str">
        <f>CONTAR.SI(AI13:AI32,"&lt;6")</f>
        <v>0</v>
      </c>
      <c r="AJ36" s="43" t="str">
        <f>CONTAR.SI(AJ13:AJ32,"&lt;6")</f>
        <v>0</v>
      </c>
      <c r="AK36" s="43" t="str">
        <f>CONTAR.SI(AK13:AK32,"&lt;6")</f>
        <v>0</v>
      </c>
      <c r="AL36" s="43" t="str">
        <f>CONTAR.SI(AL13:AL32,"&lt;6")</f>
        <v>0</v>
      </c>
      <c r="AM36" s="43" t="str">
        <f>CONTAR.SI(AM13:AM32,"&lt;6")</f>
        <v>0</v>
      </c>
      <c r="AN36" s="43" t="str">
        <f>CONTAR.SI(AN13:AN32,"&lt;6")</f>
        <v>0</v>
      </c>
      <c r="AS36" s="43" t="str">
        <f>CONTAR.SI(AS13:AS32,"&lt;6")</f>
        <v>0</v>
      </c>
      <c r="AT36" s="43" t="str">
        <f>CONTAR.SI(AT13:AT32,"&lt;6")</f>
        <v>0</v>
      </c>
      <c r="AU36" s="43" t="str">
        <f>CONTAR.SI(AU13:AU32,"&lt;6")</f>
        <v>0</v>
      </c>
      <c r="AV36" s="43" t="str">
        <f>CONTAR.SI(AV13:AV32,"&lt;6")</f>
        <v>0</v>
      </c>
      <c r="AW36" s="43" t="str">
        <f>CONTAR.SI(AW13:AW32,"&lt;6")</f>
        <v>0</v>
      </c>
      <c r="AX36" s="43" t="str">
        <f>CONTAR.SI(AX13:AX32,"&lt;6")</f>
        <v>0</v>
      </c>
      <c r="AY36" s="43" t="str">
        <f>CONTAR.SI(AY13:AY32,"&lt;6")</f>
        <v>0</v>
      </c>
      <c r="AZ36" s="43" t="str">
        <f>CONTAR.SI(AZ13:AZ32,"&lt;6")</f>
        <v>0</v>
      </c>
      <c r="BA36" s="43" t="str">
        <f>CONTAR.SI(BA13:BA32,"&lt;6")</f>
        <v>0</v>
      </c>
      <c r="BB36" s="43" t="str">
        <f>CONTAR.SI(BB13:BB32,"&lt;6")</f>
        <v>0</v>
      </c>
      <c r="BC36" s="43" t="str">
        <f>CONTAR.SI(BC13:BC32,"&lt;6")</f>
        <v>0</v>
      </c>
      <c r="BH36" s="43" t="str">
        <f>CONTAR.SI(BH13:BH32,"&lt;6")</f>
        <v>0</v>
      </c>
      <c r="BI36" s="43" t="str">
        <f>CONTAR.SI(BI13:BI32,"&lt;6")</f>
        <v>0</v>
      </c>
      <c r="BJ36" s="43" t="str">
        <f>CONTAR.SI(BJ13:BJ32,"&lt;6")</f>
        <v>0</v>
      </c>
      <c r="BK36" s="43" t="str">
        <f>CONTAR.SI(BK13:BK32,"&lt;6")</f>
        <v>0</v>
      </c>
      <c r="BL36" s="43" t="str">
        <f>CONTAR.SI(BL13:BL32,"&lt;6")</f>
        <v>0</v>
      </c>
      <c r="BM36" s="43" t="str">
        <f>CONTAR.SI(BM13:BM32,"&lt;6")</f>
        <v>0</v>
      </c>
      <c r="BN36" s="43" t="str">
        <f>CONTAR.SI(BN13:BN32,"&lt;6")</f>
        <v>0</v>
      </c>
      <c r="BO36" s="43" t="str">
        <f>CONTAR.SI(BO13:BO32,"&lt;6")</f>
        <v>0</v>
      </c>
      <c r="BP36" s="43" t="str">
        <f>CONTAR.SI(BP13:BP32,"&lt;6")</f>
        <v>0</v>
      </c>
      <c r="BQ36" s="43" t="str">
        <f>CONTAR.SI(BQ13:BQ32,"&lt;6")</f>
        <v>0</v>
      </c>
      <c r="BR36" s="43" t="str">
        <f>CONTAR.SI(BR13:BR32,"&lt;6")</f>
        <v>0</v>
      </c>
    </row>
    <row r="37" spans="1:73">
      <c r="E37" s="7"/>
      <c r="F37" s="5"/>
      <c r="G37" s="5"/>
      <c r="H37" s="5"/>
      <c r="I37" s="5"/>
      <c r="J37" s="12"/>
      <c r="K37" s="42" t="s">
        <v>134</v>
      </c>
      <c r="L37" s="21"/>
      <c r="M37" s="21"/>
      <c r="N37" s="22"/>
      <c r="O37" s="43" t="str">
        <f>CONTAR(O13:O32)</f>
        <v>0</v>
      </c>
      <c r="P37" s="43" t="str">
        <f>CONTAR(P13:P32)</f>
        <v>0</v>
      </c>
      <c r="Q37" s="43" t="str">
        <f>CONTAR(Q13:Q32)</f>
        <v>0</v>
      </c>
      <c r="R37" s="43" t="str">
        <f>CONTAR(R13:R32)</f>
        <v>0</v>
      </c>
      <c r="S37" s="43" t="str">
        <f>CONTAR(S13:S32)</f>
        <v>0</v>
      </c>
      <c r="T37" s="43" t="str">
        <f>CONTAR(T13:T32)</f>
        <v>0</v>
      </c>
      <c r="U37" s="43" t="str">
        <f>CONTAR(U13:U32)</f>
        <v>0</v>
      </c>
      <c r="V37" s="43" t="str">
        <f>CONTAR(V13:V32)</f>
        <v>0</v>
      </c>
      <c r="W37" s="43" t="str">
        <f>CONTAR(W13:W32)</f>
        <v>0</v>
      </c>
      <c r="X37" s="43" t="str">
        <f>CONTAR(X13:X32)</f>
        <v>0</v>
      </c>
      <c r="Y37" s="43" t="str">
        <f>CONTAR(Y13:Y32)</f>
        <v>0</v>
      </c>
      <c r="AD37" s="43" t="str">
        <f>CONTAR(AD13:AD32)</f>
        <v>0</v>
      </c>
      <c r="AE37" s="43" t="str">
        <f>CONTAR(AE13:AE32)</f>
        <v>0</v>
      </c>
      <c r="AF37" s="43" t="str">
        <f>CONTAR(AF13:AF32)</f>
        <v>0</v>
      </c>
      <c r="AG37" s="43" t="str">
        <f>CONTAR(AG13:AG32)</f>
        <v>0</v>
      </c>
      <c r="AH37" s="43" t="str">
        <f>CONTAR(AH13:AH32)</f>
        <v>0</v>
      </c>
      <c r="AI37" s="43" t="str">
        <f>CONTAR(AI13:AI32)</f>
        <v>0</v>
      </c>
      <c r="AJ37" s="43" t="str">
        <f>CONTAR(AJ13:AJ32)</f>
        <v>0</v>
      </c>
      <c r="AK37" s="43" t="str">
        <f>CONTAR(AK13:AK32)</f>
        <v>0</v>
      </c>
      <c r="AL37" s="43" t="str">
        <f>CONTAR(AL13:AL32)</f>
        <v>0</v>
      </c>
      <c r="AM37" s="43" t="str">
        <f>CONTAR(AM13:AM32)</f>
        <v>0</v>
      </c>
      <c r="AN37" s="43" t="str">
        <f>CONTAR(AN13:AN32)</f>
        <v>0</v>
      </c>
      <c r="AS37" s="43" t="str">
        <f>CONTAR(AS13:AS32)</f>
        <v>0</v>
      </c>
      <c r="AT37" s="43" t="str">
        <f>CONTAR(AT13:AT32)</f>
        <v>0</v>
      </c>
      <c r="AU37" s="43" t="str">
        <f>CONTAR(AU13:AU32)</f>
        <v>0</v>
      </c>
      <c r="AV37" s="43" t="str">
        <f>CONTAR(AV13:AV32)</f>
        <v>0</v>
      </c>
      <c r="AW37" s="43" t="str">
        <f>CONTAR(AW13:AW32)</f>
        <v>0</v>
      </c>
      <c r="AX37" s="43" t="str">
        <f>CONTAR(AX13:AX32)</f>
        <v>0</v>
      </c>
      <c r="AY37" s="43" t="str">
        <f>CONTAR(AY13:AY32)</f>
        <v>0</v>
      </c>
      <c r="AZ37" s="43" t="str">
        <f>CONTAR(AZ13:AZ32)</f>
        <v>0</v>
      </c>
      <c r="BA37" s="43" t="str">
        <f>CONTAR(BA13:BA32)</f>
        <v>0</v>
      </c>
      <c r="BB37" s="43" t="str">
        <f>CONTAR(BB13:BB32)</f>
        <v>0</v>
      </c>
      <c r="BC37" s="43" t="str">
        <f>CONTAR(BC13:BC32)</f>
        <v>0</v>
      </c>
      <c r="BH37" s="43" t="str">
        <f>CONTAR(BH13:BH32)</f>
        <v>0</v>
      </c>
      <c r="BI37" s="43" t="str">
        <f>CONTAR(BI13:BI32)</f>
        <v>0</v>
      </c>
      <c r="BJ37" s="43" t="str">
        <f>CONTAR(BJ13:BJ32)</f>
        <v>0</v>
      </c>
      <c r="BK37" s="43" t="str">
        <f>CONTAR(BK13:BK32)</f>
        <v>0</v>
      </c>
      <c r="BL37" s="43" t="str">
        <f>CONTAR(BL13:BL32)</f>
        <v>0</v>
      </c>
      <c r="BM37" s="43" t="str">
        <f>CONTAR(BM13:BM32)</f>
        <v>0</v>
      </c>
      <c r="BN37" s="43" t="str">
        <f>CONTAR(BN13:BN32)</f>
        <v>0</v>
      </c>
      <c r="BO37" s="43" t="str">
        <f>CONTAR(BO13:BO32)</f>
        <v>0</v>
      </c>
      <c r="BP37" s="43" t="str">
        <f>CONTAR(BP13:BP32)</f>
        <v>0</v>
      </c>
      <c r="BQ37" s="43" t="str">
        <f>CONTAR(BQ13:BQ32)</f>
        <v>0</v>
      </c>
      <c r="BR37" s="43" t="str">
        <f>CONTAR(BR13:BR32)</f>
        <v>0</v>
      </c>
    </row>
    <row r="38" spans="1:73">
      <c r="E38" s="8"/>
      <c r="F38" s="10"/>
      <c r="G38" s="10"/>
      <c r="H38" s="10"/>
      <c r="I38" s="10"/>
      <c r="J38" s="13"/>
    </row>
    <row r="39" spans="1:73">
      <c r="K39" s="16" t="s">
        <v>135</v>
      </c>
      <c r="L39" s="20" t="s">
        <v>136</v>
      </c>
      <c r="M39" s="21"/>
      <c r="N39" s="22"/>
      <c r="O39" s="33">
        <v>11</v>
      </c>
      <c r="P39" s="33">
        <v>12</v>
      </c>
      <c r="Q39" s="33">
        <v>13</v>
      </c>
      <c r="R39" s="33">
        <v>14</v>
      </c>
      <c r="S39" s="33">
        <v>15</v>
      </c>
      <c r="U39" s="44" t="s">
        <v>137</v>
      </c>
      <c r="V39" s="33" t="s">
        <v>138</v>
      </c>
    </row>
    <row r="40" spans="1:73">
      <c r="K40" s="17"/>
      <c r="L40" s="20" t="s">
        <v>60</v>
      </c>
      <c r="M40" s="22"/>
      <c r="N40" s="33" t="str">
        <f>CONTAR.SI(D13:D32,"H")</f>
        <v>0</v>
      </c>
      <c r="O40" s="33" t="str">
        <f>CONTAR.SI.CONJUNTO(L13:L32,"&lt;=11",D13:D32,"H")</f>
        <v>0</v>
      </c>
      <c r="P40" s="33" t="str">
        <f>CONTAR.SI.CONJUNTO(L13:L32,"&gt;11",L13:L32,"&lt;=12",D13:D32,"H")</f>
        <v>0</v>
      </c>
      <c r="Q40" s="33" t="str">
        <f>CONTAR.SI.CONJUNTO(L13:L32,"&gt;12",L13:L32,"&lt;=13",D13:D32,"H")</f>
        <v>0</v>
      </c>
      <c r="R40" s="33" t="str">
        <f>CONTAR.SI.CONJUNTO(L13:L32,"&gt;13",L13:L32,"&lt;=14",D13:D32,"H")</f>
        <v>0</v>
      </c>
      <c r="S40" s="33" t="str">
        <f>CONTAR.SI.CONJUNTO(L13:L32,"&gt;14",L13:L32,"&lt;=15",D13:D32,"H")</f>
        <v>0</v>
      </c>
      <c r="U40" s="33" t="str">
        <f>CONTAR.SI.CONJUNTO(L13:L32,"&gt;15",D13:D32,"H")</f>
        <v>0</v>
      </c>
      <c r="V40" s="33" t="str">
        <f>CONTAR.SI.CONJUNTO(D13:D32,"H")</f>
        <v>0</v>
      </c>
    </row>
    <row r="41" spans="1:73">
      <c r="K41" s="17"/>
      <c r="L41" s="20" t="s">
        <v>40</v>
      </c>
      <c r="M41" s="22"/>
      <c r="N41" s="33" t="str">
        <f>CONTAR.SI(D13:D32,"M")</f>
        <v>0</v>
      </c>
      <c r="O41" s="33" t="str">
        <f>CONTAR.SI.CONJUNTO(L13:L32,"&lt;=11",D13:D32,"M")</f>
        <v>0</v>
      </c>
      <c r="P41" s="33" t="str">
        <f>CONTAR.SI.CONJUNTO(L13:L32,"&gt;11",L13:L32,"&lt;=12",D13:D32,"M")</f>
        <v>0</v>
      </c>
      <c r="Q41" s="33" t="str">
        <f>CONTAR.SI.CONJUNTO(L13:L32,"&gt;12",L13:L32,"&lt;=13",D13:D32,"M")</f>
        <v>0</v>
      </c>
      <c r="R41" s="33" t="str">
        <f>CONTAR.SI.CONJUNTO(L13:L32,"&gt;13",L13:L32,"&lt;=14",D13:D32,"M")</f>
        <v>0</v>
      </c>
      <c r="S41" s="33" t="str">
        <f>CONTAR.SI.CONJUNTO(L13:L32,"&gt;14",L13:L32,"&lt;=15",D13:D32,"M")</f>
        <v>0</v>
      </c>
      <c r="U41" s="33" t="str">
        <f>CONTAR.SI.CONJUNTO(L13:L32,"&gt;15",D13:D32,"M")</f>
        <v>0</v>
      </c>
      <c r="V41" s="33" t="str">
        <f>CONTAR.SI.CONJUNTO(D13:D32,"M")</f>
        <v>0</v>
      </c>
    </row>
    <row r="42" spans="1:73">
      <c r="K42" s="18"/>
      <c r="L42" s="20" t="s">
        <v>138</v>
      </c>
      <c r="M42" s="22"/>
      <c r="N42" s="33" t="str">
        <f>suma(N40:N41)</f>
        <v>0</v>
      </c>
      <c r="O42" s="33" t="str">
        <f>suma(O40:O41)</f>
        <v>0</v>
      </c>
      <c r="P42" s="33" t="str">
        <f>suma(P40:P41)</f>
        <v>0</v>
      </c>
      <c r="Q42" s="33" t="str">
        <f>suma(Q40:Q41)</f>
        <v>0</v>
      </c>
      <c r="R42" s="33" t="str">
        <f>suma(R40:R41)</f>
        <v>0</v>
      </c>
      <c r="S42" s="33" t="str">
        <f>suma(S40:S41)</f>
        <v>0</v>
      </c>
      <c r="U42" s="33" t="str">
        <f>suma(U40:U41)</f>
        <v>0</v>
      </c>
      <c r="V42" s="33" t="str">
        <f>suma(V40:V41)</f>
        <v>0</v>
      </c>
    </row>
    <row r="45" spans="1:73">
      <c r="U45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33:N33"/>
    <mergeCell ref="E35:J38"/>
    <mergeCell ref="K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BR35:BR35"/>
    <mergeCell ref="K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BR36:BR36"/>
    <mergeCell ref="K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BR37:BR37"/>
    <mergeCell ref="K39:K42"/>
    <mergeCell ref="L39:N39"/>
    <mergeCell ref="L40:M40"/>
    <mergeCell ref="L41:M41"/>
    <mergeCell ref="L42:M4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2023-03-07T00:59:12-06:00</dcterms:created>
  <dcterms:modified xsi:type="dcterms:W3CDTF">2023-03-07T00:59:12-06:00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