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<sst xmlns="http://schemas.openxmlformats.org/spreadsheetml/2006/main" uniqueCount="107">
  <si>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</si>
  <si>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</si>
  <si>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</si>
  <si>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</si>
  <si>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</si>
  <si>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GRUPO:3-C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</si>
  <si>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</si>
  <si>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</si>
  <si>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</si>
  <si>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</si>
  <si>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</si>
  <si>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</si>
  <si>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</si>
  <si>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</si>
  <si>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</si>
  <si>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</si>
  <si>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</si>
  <si>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</si>
  <si>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</si>
  <si>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</si>
  <si>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</si>
  <si>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</si>
  <si>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</si>
  <si>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</si>
  <si>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</si>
  <si>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</si>
  <si>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</si>
  <si>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</si>
  <si>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</si>
  <si>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</si>
  <si>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</si>
  <si>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</si>
  <si>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</si>
  <si>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</si>
  <si>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</si>
  <si>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</si>
  <si>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</si>
  <si>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</si>
  <si>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AERA</t>
  </si>
  <si>
    <t>080620</t>
  </si>
  <si>
    <t>M</t>
  </si>
  <si>
    <t>MN</t>
  </si>
  <si>
    <t>N</t>
  </si>
  <si>
    <t>V</t>
  </si>
  <si>
    <t>A</t>
  </si>
  <si>
    <t>4</t>
  </si>
  <si>
    <t>ANGELES RIVERA ANGUELY</t>
  </si>
  <si>
    <t>0/9</t>
  </si>
  <si>
    <t>EUAK</t>
  </si>
  <si>
    <t>081104</t>
  </si>
  <si>
    <t>MC</t>
  </si>
  <si>
    <t>S</t>
  </si>
  <si>
    <t>R</t>
  </si>
  <si>
    <t>5</t>
  </si>
  <si>
    <t>ESQUIVEL ARRIAGA KARLA ARLET</t>
  </si>
  <si>
    <t>9/9</t>
  </si>
  <si>
    <t>GAAA</t>
  </si>
  <si>
    <t>081216</t>
  </si>
  <si>
    <t>H</t>
  </si>
  <si>
    <t>L</t>
  </si>
  <si>
    <t>GARCIA ALVARADO AARON</t>
  </si>
  <si>
    <t>GADA</t>
  </si>
  <si>
    <t>080809</t>
  </si>
  <si>
    <t>6</t>
  </si>
  <si>
    <t>GARCIA DOMINGUEZ ANA LUARA</t>
  </si>
  <si>
    <t>GOMK</t>
  </si>
  <si>
    <t>080318</t>
  </si>
  <si>
    <t>7</t>
  </si>
  <si>
    <t>GONZALEZ MARTINEZ KAREN</t>
  </si>
  <si>
    <t>GOSL</t>
  </si>
  <si>
    <t>080328</t>
  </si>
  <si>
    <t>T</t>
  </si>
  <si>
    <t>9</t>
  </si>
  <si>
    <t>GONZALEZ SOTO LESLIE JOCELYN</t>
  </si>
  <si>
    <t>MAAJ</t>
  </si>
  <si>
    <t>080518</t>
  </si>
  <si>
    <t>NE</t>
  </si>
  <si>
    <t>G</t>
  </si>
  <si>
    <t>MARTINEZ AGUILAR JOAN EZEKIEL</t>
  </si>
  <si>
    <t>MAAL</t>
  </si>
  <si>
    <t>081222</t>
  </si>
  <si>
    <t>C</t>
  </si>
  <si>
    <t>MARTINEZ AGUILAR LUCERO</t>
  </si>
  <si>
    <t>MIGF</t>
  </si>
  <si>
    <t>080521</t>
  </si>
  <si>
    <t>MIRANDA GARCIA FERNANDO</t>
  </si>
  <si>
    <t>MIGA</t>
  </si>
  <si>
    <t>080904</t>
  </si>
  <si>
    <t>0</t>
  </si>
  <si>
    <t>MIRANDA GONZALEZ ALEXIS</t>
  </si>
  <si>
    <t>SAAA</t>
  </si>
  <si>
    <t>080418</t>
  </si>
  <si>
    <t>2</t>
  </si>
  <si>
    <t>SANCHEZ AGUILAR ANDREA</t>
  </si>
  <si>
    <t>SAAY</t>
  </si>
  <si>
    <t>071114</t>
  </si>
  <si>
    <t>SANCHEZ AGUILAR YOSELIN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</si>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</sst>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7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42</v>
      </c>
      <c r="I13" s="32" t="s">
        <v>44</v>
      </c>
      <c r="J13" s="32" t="s">
        <v>45</v>
      </c>
      <c r="K13" s="19" t="s">
        <v>46</v>
      </c>
      <c r="L13" s="40" t="str">
        <f>SIFECHA("20/06/2008",L8,"Y")</f>
        <v>0</v>
      </c>
      <c r="M13" s="40" t="str">
        <f>SIFECHA("20/06/2008",L8,"YM")</f>
        <v>0</v>
      </c>
      <c r="N13" s="40" t="str">
        <f>SIFECHA("20/06/2008",L8,"MD")</f>
        <v>0</v>
      </c>
      <c r="O13" s="32">
        <v>5</v>
      </c>
      <c r="P13" s="32">
        <v>5</v>
      </c>
      <c r="Q13" s="32">
        <v>5</v>
      </c>
      <c r="R13" s="32">
        <v>5</v>
      </c>
      <c r="S13" s="32">
        <v>5</v>
      </c>
      <c r="T13" s="32"/>
      <c r="U13" s="32">
        <v>5</v>
      </c>
      <c r="V13" s="32">
        <v>5</v>
      </c>
      <c r="W13" s="32">
        <v>5</v>
      </c>
      <c r="X13" s="32">
        <v>5</v>
      </c>
      <c r="Y13" s="32">
        <v>5</v>
      </c>
      <c r="Z13" s="32"/>
      <c r="AA13" s="32" t="s">
        <v>37</v>
      </c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47</v>
      </c>
    </row>
    <row r="14" spans="1:73">
      <c r="A14" s="32">
        <v>2</v>
      </c>
      <c r="B14" s="39" t="s">
        <v>48</v>
      </c>
      <c r="C14" s="32" t="s">
        <v>49</v>
      </c>
      <c r="D14" s="32" t="s">
        <v>40</v>
      </c>
      <c r="E14" s="32" t="s">
        <v>50</v>
      </c>
      <c r="F14" s="32" t="s">
        <v>51</v>
      </c>
      <c r="G14" s="32" t="s">
        <v>52</v>
      </c>
      <c r="H14" s="32" t="s">
        <v>52</v>
      </c>
      <c r="I14" s="32" t="s">
        <v>44</v>
      </c>
      <c r="J14" s="32" t="s">
        <v>53</v>
      </c>
      <c r="K14" s="19" t="s">
        <v>54</v>
      </c>
      <c r="L14" s="40" t="str">
        <f>SIFECHA("04/11/2008",L8,"Y")</f>
        <v>0</v>
      </c>
      <c r="M14" s="40" t="str">
        <f>SIFECHA("04/11/2008",L8,"YM")</f>
        <v>0</v>
      </c>
      <c r="N14" s="40" t="str">
        <f>SIFECHA("04/11/2008",L8,"MD")</f>
        <v>0</v>
      </c>
      <c r="O14" s="32">
        <v>9</v>
      </c>
      <c r="P14" s="32">
        <v>9</v>
      </c>
      <c r="Q14" s="32">
        <v>10</v>
      </c>
      <c r="R14" s="32">
        <v>10</v>
      </c>
      <c r="S14" s="32">
        <v>8</v>
      </c>
      <c r="T14" s="32"/>
      <c r="U14" s="32">
        <v>10</v>
      </c>
      <c r="V14" s="32">
        <v>10</v>
      </c>
      <c r="W14" s="32">
        <v>10</v>
      </c>
      <c r="X14" s="32">
        <v>10</v>
      </c>
      <c r="Y14" s="32">
        <v>9.5</v>
      </c>
      <c r="Z14" s="32" t="s">
        <v>36</v>
      </c>
      <c r="AA14" s="32"/>
      <c r="AB14" s="41" t="s">
        <v>55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47</v>
      </c>
    </row>
    <row r="15" spans="1:73">
      <c r="A15" s="32">
        <v>3</v>
      </c>
      <c r="B15" s="39" t="s">
        <v>56</v>
      </c>
      <c r="C15" s="32" t="s">
        <v>57</v>
      </c>
      <c r="D15" s="32" t="s">
        <v>58</v>
      </c>
      <c r="E15" s="32" t="s">
        <v>41</v>
      </c>
      <c r="F15" s="32" t="s">
        <v>52</v>
      </c>
      <c r="G15" s="32" t="s">
        <v>59</v>
      </c>
      <c r="H15" s="32" t="s">
        <v>52</v>
      </c>
      <c r="I15" s="32" t="s">
        <v>44</v>
      </c>
      <c r="J15" s="32" t="s">
        <v>45</v>
      </c>
      <c r="K15" s="19" t="s">
        <v>60</v>
      </c>
      <c r="L15" s="40" t="str">
        <f>SIFECHA("16/12/2008",L8,"Y")</f>
        <v>0</v>
      </c>
      <c r="M15" s="40" t="str">
        <f>SIFECHA("16/12/2008",L8,"YM")</f>
        <v>0</v>
      </c>
      <c r="N15" s="40" t="str">
        <f>SIFECHA("16/12/2008",L8,"MD")</f>
        <v>0</v>
      </c>
      <c r="O15" s="32">
        <v>6</v>
      </c>
      <c r="P15" s="32">
        <v>7</v>
      </c>
      <c r="Q15" s="32">
        <v>7</v>
      </c>
      <c r="R15" s="32">
        <v>9</v>
      </c>
      <c r="S15" s="32">
        <v>7</v>
      </c>
      <c r="T15" s="32"/>
      <c r="U15" s="32">
        <v>7</v>
      </c>
      <c r="V15" s="32">
        <v>10</v>
      </c>
      <c r="W15" s="32">
        <v>10</v>
      </c>
      <c r="X15" s="32">
        <v>10</v>
      </c>
      <c r="Y15" s="32">
        <v>8.1</v>
      </c>
      <c r="Z15" s="32" t="s">
        <v>36</v>
      </c>
      <c r="AA15" s="32"/>
      <c r="AB15" s="41" t="s">
        <v>55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47</v>
      </c>
    </row>
    <row r="16" spans="1:73">
      <c r="A16" s="32">
        <v>4</v>
      </c>
      <c r="B16" s="39" t="s">
        <v>61</v>
      </c>
      <c r="C16" s="32" t="s">
        <v>62</v>
      </c>
      <c r="D16" s="32" t="s">
        <v>40</v>
      </c>
      <c r="E16" s="32" t="s">
        <v>41</v>
      </c>
      <c r="F16" s="32" t="s">
        <v>52</v>
      </c>
      <c r="G16" s="32" t="s">
        <v>40</v>
      </c>
      <c r="H16" s="32" t="s">
        <v>42</v>
      </c>
      <c r="I16" s="32" t="s">
        <v>44</v>
      </c>
      <c r="J16" s="32" t="s">
        <v>63</v>
      </c>
      <c r="K16" s="19" t="s">
        <v>64</v>
      </c>
      <c r="L16" s="40" t="str">
        <f>SIFECHA("09/08/2008",L8,"Y")</f>
        <v>0</v>
      </c>
      <c r="M16" s="40" t="str">
        <f>SIFECHA("09/08/2008",L8,"YM")</f>
        <v>0</v>
      </c>
      <c r="N16" s="40" t="str">
        <f>SIFECHA("09/08/2008",L8,"MD")</f>
        <v>0</v>
      </c>
      <c r="O16" s="32">
        <v>6</v>
      </c>
      <c r="P16" s="32">
        <v>6</v>
      </c>
      <c r="Q16" s="32">
        <v>6</v>
      </c>
      <c r="R16" s="32">
        <v>6</v>
      </c>
      <c r="S16" s="32">
        <v>6</v>
      </c>
      <c r="T16" s="32"/>
      <c r="U16" s="32">
        <v>6</v>
      </c>
      <c r="V16" s="32">
        <v>10</v>
      </c>
      <c r="W16" s="32">
        <v>10</v>
      </c>
      <c r="X16" s="32">
        <v>10</v>
      </c>
      <c r="Y16" s="32">
        <v>7.3</v>
      </c>
      <c r="Z16" s="32" t="s">
        <v>36</v>
      </c>
      <c r="AA16" s="32"/>
      <c r="AB16" s="41" t="s">
        <v>55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47</v>
      </c>
    </row>
    <row r="17" spans="1:73">
      <c r="A17" s="32">
        <v>5</v>
      </c>
      <c r="B17" s="39" t="s">
        <v>65</v>
      </c>
      <c r="C17" s="32" t="s">
        <v>66</v>
      </c>
      <c r="D17" s="32" t="s">
        <v>40</v>
      </c>
      <c r="E17" s="32" t="s">
        <v>41</v>
      </c>
      <c r="F17" s="32" t="s">
        <v>42</v>
      </c>
      <c r="G17" s="32" t="s">
        <v>52</v>
      </c>
      <c r="H17" s="32" t="s">
        <v>52</v>
      </c>
      <c r="I17" s="32" t="s">
        <v>44</v>
      </c>
      <c r="J17" s="32" t="s">
        <v>67</v>
      </c>
      <c r="K17" s="19" t="s">
        <v>68</v>
      </c>
      <c r="L17" s="40" t="str">
        <f>SIFECHA("18/03/2008",L8,"Y")</f>
        <v>0</v>
      </c>
      <c r="M17" s="40" t="str">
        <f>SIFECHA("18/03/2008",L8,"YM")</f>
        <v>0</v>
      </c>
      <c r="N17" s="40" t="str">
        <f>SIFECHA("18/03/2008",L8,"MD")</f>
        <v>0</v>
      </c>
      <c r="O17" s="32">
        <v>10</v>
      </c>
      <c r="P17" s="32">
        <v>10</v>
      </c>
      <c r="Q17" s="32">
        <v>9</v>
      </c>
      <c r="R17" s="32">
        <v>10</v>
      </c>
      <c r="S17" s="32">
        <v>10</v>
      </c>
      <c r="T17" s="32"/>
      <c r="U17" s="32">
        <v>10</v>
      </c>
      <c r="V17" s="32">
        <v>10</v>
      </c>
      <c r="W17" s="32">
        <v>10</v>
      </c>
      <c r="X17" s="32">
        <v>10</v>
      </c>
      <c r="Y17" s="32">
        <v>9.8</v>
      </c>
      <c r="Z17" s="32" t="s">
        <v>36</v>
      </c>
      <c r="AA17" s="32"/>
      <c r="AB17" s="41" t="s">
        <v>55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47</v>
      </c>
    </row>
    <row r="18" spans="1:73">
      <c r="A18" s="32">
        <v>6</v>
      </c>
      <c r="B18" s="39" t="s">
        <v>69</v>
      </c>
      <c r="C18" s="32" t="s">
        <v>70</v>
      </c>
      <c r="D18" s="32" t="s">
        <v>40</v>
      </c>
      <c r="E18" s="32" t="s">
        <v>41</v>
      </c>
      <c r="F18" s="32" t="s">
        <v>42</v>
      </c>
      <c r="G18" s="32" t="s">
        <v>71</v>
      </c>
      <c r="H18" s="32" t="s">
        <v>51</v>
      </c>
      <c r="I18" s="32" t="s">
        <v>44</v>
      </c>
      <c r="J18" s="32" t="s">
        <v>72</v>
      </c>
      <c r="K18" s="19" t="s">
        <v>73</v>
      </c>
      <c r="L18" s="40" t="str">
        <f>SIFECHA("28/03/2008",L8,"Y")</f>
        <v>0</v>
      </c>
      <c r="M18" s="40" t="str">
        <f>SIFECHA("28/03/2008",L8,"YM")</f>
        <v>0</v>
      </c>
      <c r="N18" s="40" t="str">
        <f>SIFECHA("28/03/2008",L8,"MD")</f>
        <v>0</v>
      </c>
      <c r="O18" s="32">
        <v>6</v>
      </c>
      <c r="P18" s="32">
        <v>7</v>
      </c>
      <c r="Q18" s="32">
        <v>7</v>
      </c>
      <c r="R18" s="32">
        <v>10</v>
      </c>
      <c r="S18" s="32">
        <v>10</v>
      </c>
      <c r="T18" s="32"/>
      <c r="U18" s="32">
        <v>8</v>
      </c>
      <c r="V18" s="32">
        <v>10</v>
      </c>
      <c r="W18" s="32">
        <v>10</v>
      </c>
      <c r="X18" s="32">
        <v>10</v>
      </c>
      <c r="Y18" s="32">
        <v>8.6</v>
      </c>
      <c r="Z18" s="32" t="s">
        <v>36</v>
      </c>
      <c r="AA18" s="32"/>
      <c r="AB18" s="41" t="s">
        <v>55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47</v>
      </c>
    </row>
    <row r="19" spans="1:73">
      <c r="A19" s="32">
        <v>7</v>
      </c>
      <c r="B19" s="39" t="s">
        <v>74</v>
      </c>
      <c r="C19" s="32" t="s">
        <v>75</v>
      </c>
      <c r="D19" s="32" t="s">
        <v>58</v>
      </c>
      <c r="E19" s="32" t="s">
        <v>76</v>
      </c>
      <c r="F19" s="32" t="s">
        <v>52</v>
      </c>
      <c r="G19" s="32" t="s">
        <v>77</v>
      </c>
      <c r="H19" s="32" t="s">
        <v>42</v>
      </c>
      <c r="I19" s="32" t="s">
        <v>44</v>
      </c>
      <c r="J19" s="32" t="s">
        <v>45</v>
      </c>
      <c r="K19" s="19" t="s">
        <v>78</v>
      </c>
      <c r="L19" s="40" t="str">
        <f>SIFECHA("18/05/2008",L8,"Y")</f>
        <v>0</v>
      </c>
      <c r="M19" s="40" t="str">
        <f>SIFECHA("18/05/2008",L8,"YM")</f>
        <v>0</v>
      </c>
      <c r="N19" s="40" t="str">
        <f>SIFECHA("18/05/2008",L8,"MD")</f>
        <v>0</v>
      </c>
      <c r="O19" s="32">
        <v>7</v>
      </c>
      <c r="P19" s="32">
        <v>6</v>
      </c>
      <c r="Q19" s="32">
        <v>9</v>
      </c>
      <c r="R19" s="32">
        <v>8</v>
      </c>
      <c r="S19" s="32">
        <v>6</v>
      </c>
      <c r="T19" s="32"/>
      <c r="U19" s="32">
        <v>8</v>
      </c>
      <c r="V19" s="32">
        <v>10</v>
      </c>
      <c r="W19" s="32">
        <v>10</v>
      </c>
      <c r="X19" s="32">
        <v>10</v>
      </c>
      <c r="Y19" s="32">
        <v>8.2</v>
      </c>
      <c r="Z19" s="32" t="s">
        <v>36</v>
      </c>
      <c r="AA19" s="32"/>
      <c r="AB19" s="41" t="s">
        <v>55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47</v>
      </c>
    </row>
    <row r="20" spans="1:73">
      <c r="A20" s="32">
        <v>8</v>
      </c>
      <c r="B20" s="39" t="s">
        <v>79</v>
      </c>
      <c r="C20" s="32" t="s">
        <v>80</v>
      </c>
      <c r="D20" s="32" t="s">
        <v>40</v>
      </c>
      <c r="E20" s="32" t="s">
        <v>41</v>
      </c>
      <c r="F20" s="32" t="s">
        <v>52</v>
      </c>
      <c r="G20" s="32" t="s">
        <v>77</v>
      </c>
      <c r="H20" s="32" t="s">
        <v>81</v>
      </c>
      <c r="I20" s="32" t="s">
        <v>44</v>
      </c>
      <c r="J20" s="32" t="s">
        <v>53</v>
      </c>
      <c r="K20" s="19" t="s">
        <v>82</v>
      </c>
      <c r="L20" s="40" t="str">
        <f>SIFECHA("22/12/2008",L8,"Y")</f>
        <v>0</v>
      </c>
      <c r="M20" s="40" t="str">
        <f>SIFECHA("22/12/2008",L8,"YM")</f>
        <v>0</v>
      </c>
      <c r="N20" s="40" t="str">
        <f>SIFECHA("22/12/2008",L8,"MD")</f>
        <v>0</v>
      </c>
      <c r="O20" s="32">
        <v>6</v>
      </c>
      <c r="P20" s="32">
        <v>6</v>
      </c>
      <c r="Q20" s="32">
        <v>6</v>
      </c>
      <c r="R20" s="32">
        <v>10</v>
      </c>
      <c r="S20" s="32">
        <v>6</v>
      </c>
      <c r="T20" s="32"/>
      <c r="U20" s="32">
        <v>7</v>
      </c>
      <c r="V20" s="32">
        <v>10</v>
      </c>
      <c r="W20" s="32">
        <v>10</v>
      </c>
      <c r="X20" s="32">
        <v>10</v>
      </c>
      <c r="Y20" s="32">
        <v>7.8</v>
      </c>
      <c r="Z20" s="32" t="s">
        <v>36</v>
      </c>
      <c r="AA20" s="32"/>
      <c r="AB20" s="41" t="s">
        <v>55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47</v>
      </c>
    </row>
    <row r="21" spans="1:73">
      <c r="A21" s="32">
        <v>9</v>
      </c>
      <c r="B21" s="39" t="s">
        <v>83</v>
      </c>
      <c r="C21" s="32" t="s">
        <v>84</v>
      </c>
      <c r="D21" s="32" t="s">
        <v>58</v>
      </c>
      <c r="E21" s="32" t="s">
        <v>41</v>
      </c>
      <c r="F21" s="32" t="s">
        <v>52</v>
      </c>
      <c r="G21" s="32" t="s">
        <v>52</v>
      </c>
      <c r="H21" s="32" t="s">
        <v>52</v>
      </c>
      <c r="I21" s="32" t="s">
        <v>44</v>
      </c>
      <c r="J21" s="32" t="s">
        <v>53</v>
      </c>
      <c r="K21" s="19" t="s">
        <v>85</v>
      </c>
      <c r="L21" s="40" t="str">
        <f>SIFECHA("21/05/2008",L8,"Y")</f>
        <v>0</v>
      </c>
      <c r="M21" s="40" t="str">
        <f>SIFECHA("21/05/2008",L8,"YM")</f>
        <v>0</v>
      </c>
      <c r="N21" s="40" t="str">
        <f>SIFECHA("21/05/2008",L8,"MD")</f>
        <v>0</v>
      </c>
      <c r="O21" s="32">
        <v>6</v>
      </c>
      <c r="P21" s="32">
        <v>10</v>
      </c>
      <c r="Q21" s="32">
        <v>8</v>
      </c>
      <c r="R21" s="32">
        <v>8</v>
      </c>
      <c r="S21" s="32">
        <v>7</v>
      </c>
      <c r="T21" s="32"/>
      <c r="U21" s="32">
        <v>8</v>
      </c>
      <c r="V21" s="32">
        <v>10</v>
      </c>
      <c r="W21" s="32">
        <v>10</v>
      </c>
      <c r="X21" s="32">
        <v>10</v>
      </c>
      <c r="Y21" s="32">
        <v>8.5</v>
      </c>
      <c r="Z21" s="32" t="s">
        <v>36</v>
      </c>
      <c r="AA21" s="32"/>
      <c r="AB21" s="41" t="s">
        <v>55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47</v>
      </c>
    </row>
    <row r="22" spans="1:73">
      <c r="A22" s="32">
        <v>10</v>
      </c>
      <c r="B22" s="39" t="s">
        <v>86</v>
      </c>
      <c r="C22" s="32" t="s">
        <v>87</v>
      </c>
      <c r="D22" s="32" t="s">
        <v>58</v>
      </c>
      <c r="E22" s="32" t="s">
        <v>41</v>
      </c>
      <c r="F22" s="32" t="s">
        <v>52</v>
      </c>
      <c r="G22" s="32" t="s">
        <v>42</v>
      </c>
      <c r="H22" s="32" t="s">
        <v>59</v>
      </c>
      <c r="I22" s="32" t="s">
        <v>44</v>
      </c>
      <c r="J22" s="32" t="s">
        <v>88</v>
      </c>
      <c r="K22" s="19" t="s">
        <v>89</v>
      </c>
      <c r="L22" s="40" t="str">
        <f>SIFECHA("04/09/2008",L8,"Y")</f>
        <v>0</v>
      </c>
      <c r="M22" s="40" t="str">
        <f>SIFECHA("04/09/2008",L8,"YM")</f>
        <v>0</v>
      </c>
      <c r="N22" s="40" t="str">
        <f>SIFECHA("04/09/2008",L8,"MD")</f>
        <v>0</v>
      </c>
      <c r="O22" s="32">
        <v>7</v>
      </c>
      <c r="P22" s="32">
        <v>7</v>
      </c>
      <c r="Q22" s="32">
        <v>9</v>
      </c>
      <c r="R22" s="32">
        <v>10</v>
      </c>
      <c r="S22" s="32">
        <v>8</v>
      </c>
      <c r="T22" s="32"/>
      <c r="U22" s="32">
        <v>7</v>
      </c>
      <c r="V22" s="32">
        <v>10</v>
      </c>
      <c r="W22" s="32">
        <v>10</v>
      </c>
      <c r="X22" s="32">
        <v>10</v>
      </c>
      <c r="Y22" s="32">
        <v>8.6</v>
      </c>
      <c r="Z22" s="32" t="s">
        <v>36</v>
      </c>
      <c r="AA22" s="32"/>
      <c r="AB22" s="41" t="s">
        <v>55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47</v>
      </c>
    </row>
    <row r="23" spans="1:73">
      <c r="A23" s="32">
        <v>11</v>
      </c>
      <c r="B23" s="39" t="s">
        <v>90</v>
      </c>
      <c r="C23" s="32" t="s">
        <v>91</v>
      </c>
      <c r="D23" s="32" t="s">
        <v>40</v>
      </c>
      <c r="E23" s="32" t="s">
        <v>41</v>
      </c>
      <c r="F23" s="32" t="s">
        <v>42</v>
      </c>
      <c r="G23" s="32" t="s">
        <v>77</v>
      </c>
      <c r="H23" s="32" t="s">
        <v>42</v>
      </c>
      <c r="I23" s="32" t="s">
        <v>44</v>
      </c>
      <c r="J23" s="32" t="s">
        <v>92</v>
      </c>
      <c r="K23" s="19" t="s">
        <v>93</v>
      </c>
      <c r="L23" s="40" t="str">
        <f>SIFECHA("18/04/2008",L8,"Y")</f>
        <v>0</v>
      </c>
      <c r="M23" s="40" t="str">
        <f>SIFECHA("18/04/2008",L8,"YM")</f>
        <v>0</v>
      </c>
      <c r="N23" s="40" t="str">
        <f>SIFECHA("18/04/2008",L8,"MD")</f>
        <v>0</v>
      </c>
      <c r="O23" s="32">
        <v>7</v>
      </c>
      <c r="P23" s="32">
        <v>6</v>
      </c>
      <c r="Q23" s="32">
        <v>6</v>
      </c>
      <c r="R23" s="32">
        <v>6</v>
      </c>
      <c r="S23" s="32">
        <v>6</v>
      </c>
      <c r="T23" s="32"/>
      <c r="U23" s="32">
        <v>7</v>
      </c>
      <c r="V23" s="32">
        <v>10</v>
      </c>
      <c r="W23" s="32">
        <v>10</v>
      </c>
      <c r="X23" s="32">
        <v>10</v>
      </c>
      <c r="Y23" s="32">
        <v>7.5</v>
      </c>
      <c r="Z23" s="32" t="s">
        <v>36</v>
      </c>
      <c r="AA23" s="32"/>
      <c r="AB23" s="41" t="s">
        <v>55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47</v>
      </c>
    </row>
    <row r="24" spans="1:73">
      <c r="A24" s="32">
        <v>12</v>
      </c>
      <c r="B24" s="39" t="s">
        <v>94</v>
      </c>
      <c r="C24" s="32" t="s">
        <v>95</v>
      </c>
      <c r="D24" s="32" t="s">
        <v>40</v>
      </c>
      <c r="E24" s="32" t="s">
        <v>41</v>
      </c>
      <c r="F24" s="32" t="s">
        <v>42</v>
      </c>
      <c r="G24" s="32" t="s">
        <v>77</v>
      </c>
      <c r="H24" s="32" t="s">
        <v>51</v>
      </c>
      <c r="I24" s="32" t="s">
        <v>44</v>
      </c>
      <c r="J24" s="32" t="s">
        <v>72</v>
      </c>
      <c r="K24" s="19" t="s">
        <v>96</v>
      </c>
      <c r="L24" s="40" t="str">
        <f>SIFECHA("14/11/2007",L8,"Y")</f>
        <v>0</v>
      </c>
      <c r="M24" s="40" t="str">
        <f>SIFECHA("14/11/2007",L8,"YM")</f>
        <v>0</v>
      </c>
      <c r="N24" s="40" t="str">
        <f>SIFECHA("14/11/2007",L8,"MD")</f>
        <v>0</v>
      </c>
      <c r="O24" s="32">
        <v>8</v>
      </c>
      <c r="P24" s="32">
        <v>7</v>
      </c>
      <c r="Q24" s="32">
        <v>10</v>
      </c>
      <c r="R24" s="32">
        <v>9</v>
      </c>
      <c r="S24" s="32">
        <v>10</v>
      </c>
      <c r="T24" s="32"/>
      <c r="U24" s="32">
        <v>9</v>
      </c>
      <c r="V24" s="32">
        <v>10</v>
      </c>
      <c r="W24" s="32">
        <v>10</v>
      </c>
      <c r="X24" s="32">
        <v>10</v>
      </c>
      <c r="Y24" s="32">
        <v>9.2</v>
      </c>
      <c r="Z24" s="32" t="s">
        <v>36</v>
      </c>
      <c r="AA24" s="32"/>
      <c r="AB24" s="41" t="s">
        <v>55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47</v>
      </c>
    </row>
    <row r="25" spans="1:73">
      <c r="A25" s="20" t="s">
        <v>97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2" t="str">
        <f>SI.ERROR(PROMEDIO(O13:O24),"")</f>
        <v>0</v>
      </c>
      <c r="P25" s="32" t="str">
        <f>SI.ERROR(PROMEDIO(P13:P24),"")</f>
        <v>0</v>
      </c>
      <c r="Q25" s="32" t="str">
        <f>SI.ERROR(PROMEDIO(Q13:Q24),"")</f>
        <v>0</v>
      </c>
      <c r="R25" s="32" t="str">
        <f>SI.ERROR(PROMEDIO(R13:R24),"")</f>
        <v>0</v>
      </c>
      <c r="S25" s="32" t="str">
        <f>SI.ERROR(PROMEDIO(S13:S24),"")</f>
        <v>0</v>
      </c>
      <c r="T25" s="32" t="str">
        <f>SI.ERROR(PROMEDIO(T13:T24),"")</f>
        <v>0</v>
      </c>
      <c r="U25" s="32" t="str">
        <f>SI.ERROR(PROMEDIO(U13:U24),"")</f>
        <v>0</v>
      </c>
      <c r="V25" s="32" t="str">
        <f>SI.ERROR(PROMEDIO(V13:V24),"")</f>
        <v>0</v>
      </c>
      <c r="W25" s="32" t="str">
        <f>SI.ERROR(PROMEDIO(W13:W24),"")</f>
        <v>0</v>
      </c>
      <c r="X25" s="32" t="str">
        <f>SI.ERROR(PROMEDIO(X13:X24),"")</f>
        <v>0</v>
      </c>
      <c r="Y25" s="32" t="str">
        <f>SI.ERROR(PROMEDIO(Y13:Y24),"")</f>
        <v>0</v>
      </c>
      <c r="Z25" s="32" t="str">
        <f>CONTAR.SI(Z13:Z24,"SI")</f>
        <v>0</v>
      </c>
      <c r="AA25" s="32" t="str">
        <f>CONTAR.SI(AA13:AA24,"NO")</f>
        <v>0</v>
      </c>
      <c r="AD25" s="32" t="str">
        <f>SI.ERROR(PROMEDIO(AD13:AD24),"")</f>
        <v>0</v>
      </c>
      <c r="AE25" s="32" t="str">
        <f>SI.ERROR(PROMEDIO(AE13:AE24),"")</f>
        <v>0</v>
      </c>
      <c r="AF25" s="32" t="str">
        <f>SI.ERROR(PROMEDIO(AF13:AF24),"")</f>
        <v>0</v>
      </c>
      <c r="AG25" s="32" t="str">
        <f>SI.ERROR(PROMEDIO(AG13:AG24),"")</f>
        <v>0</v>
      </c>
      <c r="AH25" s="32" t="str">
        <f>SI.ERROR(PROMEDIO(AH13:AH24),"")</f>
        <v>0</v>
      </c>
      <c r="AI25" s="32" t="str">
        <f>SI.ERROR(PROMEDIO(AI13:AI24),"")</f>
        <v>0</v>
      </c>
      <c r="AJ25" s="32" t="str">
        <f>SI.ERROR(PROMEDIO(AJ13:AJ24),"")</f>
        <v>0</v>
      </c>
      <c r="AK25" s="32" t="str">
        <f>SI.ERROR(PROMEDIO(AK13:AK24),"")</f>
        <v>0</v>
      </c>
      <c r="AL25" s="32" t="str">
        <f>SI.ERROR(PROMEDIO(AL13:AL24),"")</f>
        <v>0</v>
      </c>
      <c r="AM25" s="32" t="str">
        <f>SI.ERROR(PROMEDIO(AM13:AM24),"")</f>
        <v>0</v>
      </c>
      <c r="AN25" s="32" t="str">
        <f>SI.ERROR(PROMEDIO(AN13:AN24),"")</f>
        <v>0</v>
      </c>
      <c r="AO25" s="32" t="str">
        <f>CONTAR.SI(AO13:AO24,"SI")</f>
        <v>0</v>
      </c>
      <c r="AP25" s="32" t="str">
        <f>CONTAR.SI(AP13:AP24,"NO")</f>
        <v>0</v>
      </c>
      <c r="AS25" s="32" t="str">
        <f>SI.ERROR(PROMEDIO(AS13:AS24),"")</f>
        <v>0</v>
      </c>
      <c r="AT25" s="32" t="str">
        <f>SI.ERROR(PROMEDIO(AT13:AT24),"")</f>
        <v>0</v>
      </c>
      <c r="AU25" s="32" t="str">
        <f>SI.ERROR(PROMEDIO(AU13:AU24),"")</f>
        <v>0</v>
      </c>
      <c r="AV25" s="32" t="str">
        <f>SI.ERROR(PROMEDIO(AV13:AV24),"")</f>
        <v>0</v>
      </c>
      <c r="AW25" s="32" t="str">
        <f>SI.ERROR(PROMEDIO(AW13:AW24),"")</f>
        <v>0</v>
      </c>
      <c r="AX25" s="32" t="str">
        <f>SI.ERROR(PROMEDIO(AX13:AX24),"")</f>
        <v>0</v>
      </c>
      <c r="AY25" s="32" t="str">
        <f>SI.ERROR(PROMEDIO(AY13:AY24),"")</f>
        <v>0</v>
      </c>
      <c r="AZ25" s="32" t="str">
        <f>SI.ERROR(PROMEDIO(AZ13:AZ24),"")</f>
        <v>0</v>
      </c>
      <c r="BA25" s="32" t="str">
        <f>SI.ERROR(PROMEDIO(BA13:BA24),"")</f>
        <v>0</v>
      </c>
      <c r="BB25" s="32" t="str">
        <f>SI.ERROR(PROMEDIO(BB13:BB24),"")</f>
        <v>0</v>
      </c>
      <c r="BC25" s="32" t="str">
        <f>SI.ERROR(PROMEDIO(BC13:BC24),"")</f>
        <v>0</v>
      </c>
      <c r="BD25" s="32" t="str">
        <f>CONTAR.SI(BD13:BD24,"SI")</f>
        <v>0</v>
      </c>
      <c r="BE25" s="32" t="str">
        <f>CONTAR.SI(BE13:BE24,"NO")</f>
        <v>0</v>
      </c>
      <c r="BH25" s="32" t="str">
        <f>SI.ERROR(PROMEDIO(BH13:BH24),"")</f>
        <v>0</v>
      </c>
      <c r="BI25" s="32" t="str">
        <f>SI.ERROR(PROMEDIO(BI13:BI24),"")</f>
        <v>0</v>
      </c>
      <c r="BJ25" s="32" t="str">
        <f>SI.ERROR(PROMEDIO(BJ13:BJ24),"")</f>
        <v>0</v>
      </c>
      <c r="BK25" s="32" t="str">
        <f>SI.ERROR(PROMEDIO(BK13:BK24),"")</f>
        <v>0</v>
      </c>
      <c r="BL25" s="32" t="str">
        <f>SI.ERROR(PROMEDIO(BL13:BL24),"")</f>
        <v>0</v>
      </c>
      <c r="BM25" s="32" t="str">
        <f>SI.ERROR(PROMEDIO(BM13:BM24),"")</f>
        <v>0</v>
      </c>
      <c r="BN25" s="32" t="str">
        <f>SI.ERROR(PROMEDIO(BN13:BN24),"")</f>
        <v>0</v>
      </c>
      <c r="BO25" s="32" t="str">
        <f>SI.ERROR(PROMEDIO(BO13:BO24),"")</f>
        <v>0</v>
      </c>
      <c r="BP25" s="32" t="str">
        <f>SI.ERROR(PROMEDIO(BP13:BP24),"")</f>
        <v>0</v>
      </c>
      <c r="BQ25" s="32" t="str">
        <f>SI.ERROR(PROMEDIO(BQ13:BQ24),"")</f>
        <v>0</v>
      </c>
      <c r="BR25" s="32" t="str">
        <f>SI.ERROR(PROMEDIO(BR13:BR24),"")</f>
        <v>0</v>
      </c>
      <c r="BS25" s="32" t="str">
        <f>CONTAR.SI(BS13:BS24,"SI")</f>
        <v>0</v>
      </c>
      <c r="BT25" s="32" t="str">
        <f>CONTAR.SI(BT13:BT24,"NO")</f>
        <v>0</v>
      </c>
    </row>
    <row r="27" spans="1:73">
      <c r="E27" s="6" t="s">
        <v>98</v>
      </c>
      <c r="F27" s="9"/>
      <c r="G27" s="9"/>
      <c r="H27" s="9"/>
      <c r="I27" s="9"/>
      <c r="J27" s="11"/>
      <c r="K27" s="42" t="s">
        <v>99</v>
      </c>
      <c r="L27" s="21"/>
      <c r="M27" s="21"/>
      <c r="N27" s="22"/>
      <c r="O27" s="43" t="str">
        <f>CONTAR.SI(O13:O24,"&gt;5.9")</f>
        <v>0</v>
      </c>
      <c r="P27" s="43" t="str">
        <f>CONTAR.SI(P13:P24,"&gt;5.9")</f>
        <v>0</v>
      </c>
      <c r="Q27" s="43" t="str">
        <f>CONTAR.SI(Q13:Q24,"&gt;5.9")</f>
        <v>0</v>
      </c>
      <c r="R27" s="43" t="str">
        <f>CONTAR.SI(R13:R24,"&gt;5.9")</f>
        <v>0</v>
      </c>
      <c r="S27" s="43" t="str">
        <f>CONTAR.SI(S13:S24,"&gt;5.9")</f>
        <v>0</v>
      </c>
      <c r="T27" s="43" t="str">
        <f>CONTAR.SI(T13:T24,"&gt;5.9")</f>
        <v>0</v>
      </c>
      <c r="U27" s="43" t="str">
        <f>CONTAR.SI(U13:U24,"&gt;5.9")</f>
        <v>0</v>
      </c>
      <c r="V27" s="43" t="str">
        <f>CONTAR.SI(V13:V24,"&gt;5.9")</f>
        <v>0</v>
      </c>
      <c r="W27" s="43" t="str">
        <f>CONTAR.SI(W13:W24,"&gt;5.9")</f>
        <v>0</v>
      </c>
      <c r="X27" s="43" t="str">
        <f>CONTAR.SI(X13:X24,"&gt;5.9")</f>
        <v>0</v>
      </c>
      <c r="Y27" s="43" t="str">
        <f>CONTAR.SI(Y13:Y24,"&gt;5.9")</f>
        <v>0</v>
      </c>
      <c r="AD27" s="43" t="str">
        <f>CONTAR.SI(AD13:AD24,"&gt;5.9")</f>
        <v>0</v>
      </c>
      <c r="AE27" s="43" t="str">
        <f>CONTAR.SI(AE13:AE24,"&gt;5.9")</f>
        <v>0</v>
      </c>
      <c r="AF27" s="43" t="str">
        <f>CONTAR.SI(AF13:AF24,"&gt;5.9")</f>
        <v>0</v>
      </c>
      <c r="AG27" s="43" t="str">
        <f>CONTAR.SI(AG13:AG24,"&gt;5.9")</f>
        <v>0</v>
      </c>
      <c r="AH27" s="43" t="str">
        <f>CONTAR.SI(AH13:AH24,"&gt;5.9")</f>
        <v>0</v>
      </c>
      <c r="AI27" s="43" t="str">
        <f>CONTAR.SI(AI13:AI24,"&gt;5.9")</f>
        <v>0</v>
      </c>
      <c r="AJ27" s="43" t="str">
        <f>CONTAR.SI(AJ13:AJ24,"&gt;5.9")</f>
        <v>0</v>
      </c>
      <c r="AK27" s="43" t="str">
        <f>CONTAR.SI(AK13:AK24,"&gt;5.9")</f>
        <v>0</v>
      </c>
      <c r="AL27" s="43" t="str">
        <f>CONTAR.SI(AL13:AL24,"&gt;5.9")</f>
        <v>0</v>
      </c>
      <c r="AM27" s="43" t="str">
        <f>CONTAR.SI(AM13:AM24,"&gt;5.9")</f>
        <v>0</v>
      </c>
      <c r="AN27" s="43" t="str">
        <f>CONTAR.SI(AN13:AN24,"&gt;5.9")</f>
        <v>0</v>
      </c>
      <c r="AS27" s="43" t="str">
        <f>CONTAR.SI(AS13:AS24,"&gt;5.9")</f>
        <v>0</v>
      </c>
      <c r="AT27" s="43" t="str">
        <f>CONTAR.SI(AT13:AT24,"&gt;5.9")</f>
        <v>0</v>
      </c>
      <c r="AU27" s="43" t="str">
        <f>CONTAR.SI(AU13:AU24,"&gt;5.9")</f>
        <v>0</v>
      </c>
      <c r="AV27" s="43" t="str">
        <f>CONTAR.SI(AV13:AV24,"&gt;5.9")</f>
        <v>0</v>
      </c>
      <c r="AW27" s="43" t="str">
        <f>CONTAR.SI(AW13:AW24,"&gt;5.9")</f>
        <v>0</v>
      </c>
      <c r="AX27" s="43" t="str">
        <f>CONTAR.SI(AX13:AX24,"&gt;5.9")</f>
        <v>0</v>
      </c>
      <c r="AY27" s="43" t="str">
        <f>CONTAR.SI(AY13:AY24,"&gt;5.9")</f>
        <v>0</v>
      </c>
      <c r="AZ27" s="43" t="str">
        <f>CONTAR.SI(AZ13:AZ24,"&gt;5.9")</f>
        <v>0</v>
      </c>
      <c r="BA27" s="43" t="str">
        <f>CONTAR.SI(BA13:BA24,"&gt;5.9")</f>
        <v>0</v>
      </c>
      <c r="BB27" s="43" t="str">
        <f>CONTAR.SI(BB13:BB24,"&gt;5.9")</f>
        <v>0</v>
      </c>
      <c r="BC27" s="43" t="str">
        <f>CONTAR.SI(BC13:BC24,"&gt;5.9")</f>
        <v>0</v>
      </c>
      <c r="BH27" s="43" t="str">
        <f>CONTAR.SI(BH13:BH24,"&gt;5.9")</f>
        <v>0</v>
      </c>
      <c r="BI27" s="43" t="str">
        <f>CONTAR.SI(BI13:BI24,"&gt;5.9")</f>
        <v>0</v>
      </c>
      <c r="BJ27" s="43" t="str">
        <f>CONTAR.SI(BJ13:BJ24,"&gt;5.9")</f>
        <v>0</v>
      </c>
      <c r="BK27" s="43" t="str">
        <f>CONTAR.SI(BK13:BK24,"&gt;5.9")</f>
        <v>0</v>
      </c>
      <c r="BL27" s="43" t="str">
        <f>CONTAR.SI(BL13:BL24,"&gt;5.9")</f>
        <v>0</v>
      </c>
      <c r="BM27" s="43" t="str">
        <f>CONTAR.SI(BM13:BM24,"&gt;5.9")</f>
        <v>0</v>
      </c>
      <c r="BN27" s="43" t="str">
        <f>CONTAR.SI(BN13:BN24,"&gt;5.9")</f>
        <v>0</v>
      </c>
      <c r="BO27" s="43" t="str">
        <f>CONTAR.SI(BO13:BO24,"&gt;5.9")</f>
        <v>0</v>
      </c>
      <c r="BP27" s="43" t="str">
        <f>CONTAR.SI(BP13:BP24,"&gt;5.9")</f>
        <v>0</v>
      </c>
      <c r="BQ27" s="43" t="str">
        <f>CONTAR.SI(BQ13:BQ24,"&gt;5.9")</f>
        <v>0</v>
      </c>
      <c r="BR27" s="43" t="str">
        <f>CONTAR.SI(BR13:BR24,"&gt;5.9")</f>
        <v>0</v>
      </c>
    </row>
    <row r="28" spans="1:73">
      <c r="E28" s="7"/>
      <c r="F28" s="5"/>
      <c r="G28" s="5"/>
      <c r="H28" s="5"/>
      <c r="I28" s="5"/>
      <c r="J28" s="12"/>
      <c r="K28" s="42" t="s">
        <v>100</v>
      </c>
      <c r="L28" s="21"/>
      <c r="M28" s="21"/>
      <c r="N28" s="22"/>
      <c r="O28" s="43" t="str">
        <f>CONTAR.SI(O13:O24,"&lt;6")</f>
        <v>0</v>
      </c>
      <c r="P28" s="43" t="str">
        <f>CONTAR.SI(P13:P24,"&lt;6")</f>
        <v>0</v>
      </c>
      <c r="Q28" s="43" t="str">
        <f>CONTAR.SI(Q13:Q24,"&lt;6")</f>
        <v>0</v>
      </c>
      <c r="R28" s="43" t="str">
        <f>CONTAR.SI(R13:R24,"&lt;6")</f>
        <v>0</v>
      </c>
      <c r="S28" s="43" t="str">
        <f>CONTAR.SI(S13:S24,"&lt;6")</f>
        <v>0</v>
      </c>
      <c r="T28" s="43" t="str">
        <f>CONTAR.SI(T13:T24,"&lt;6")</f>
        <v>0</v>
      </c>
      <c r="U28" s="43" t="str">
        <f>CONTAR.SI(U13:U24,"&lt;6")</f>
        <v>0</v>
      </c>
      <c r="V28" s="43" t="str">
        <f>CONTAR.SI(V13:V24,"&lt;6")</f>
        <v>0</v>
      </c>
      <c r="W28" s="43" t="str">
        <f>CONTAR.SI(W13:W24,"&lt;6")</f>
        <v>0</v>
      </c>
      <c r="X28" s="43" t="str">
        <f>CONTAR.SI(X13:X24,"&lt;6")</f>
        <v>0</v>
      </c>
      <c r="Y28" s="43" t="str">
        <f>CONTAR.SI(Y13:Y24,"&lt;6")</f>
        <v>0</v>
      </c>
      <c r="AD28" s="43" t="str">
        <f>CONTAR.SI(AD13:AD24,"&lt;6")</f>
        <v>0</v>
      </c>
      <c r="AE28" s="43" t="str">
        <f>CONTAR.SI(AE13:AE24,"&lt;6")</f>
        <v>0</v>
      </c>
      <c r="AF28" s="43" t="str">
        <f>CONTAR.SI(AF13:AF24,"&lt;6")</f>
        <v>0</v>
      </c>
      <c r="AG28" s="43" t="str">
        <f>CONTAR.SI(AG13:AG24,"&lt;6")</f>
        <v>0</v>
      </c>
      <c r="AH28" s="43" t="str">
        <f>CONTAR.SI(AH13:AH24,"&lt;6")</f>
        <v>0</v>
      </c>
      <c r="AI28" s="43" t="str">
        <f>CONTAR.SI(AI13:AI24,"&lt;6")</f>
        <v>0</v>
      </c>
      <c r="AJ28" s="43" t="str">
        <f>CONTAR.SI(AJ13:AJ24,"&lt;6")</f>
        <v>0</v>
      </c>
      <c r="AK28" s="43" t="str">
        <f>CONTAR.SI(AK13:AK24,"&lt;6")</f>
        <v>0</v>
      </c>
      <c r="AL28" s="43" t="str">
        <f>CONTAR.SI(AL13:AL24,"&lt;6")</f>
        <v>0</v>
      </c>
      <c r="AM28" s="43" t="str">
        <f>CONTAR.SI(AM13:AM24,"&lt;6")</f>
        <v>0</v>
      </c>
      <c r="AN28" s="43" t="str">
        <f>CONTAR.SI(AN13:AN24,"&lt;6")</f>
        <v>0</v>
      </c>
      <c r="AS28" s="43" t="str">
        <f>CONTAR.SI(AS13:AS24,"&lt;6")</f>
        <v>0</v>
      </c>
      <c r="AT28" s="43" t="str">
        <f>CONTAR.SI(AT13:AT24,"&lt;6")</f>
        <v>0</v>
      </c>
      <c r="AU28" s="43" t="str">
        <f>CONTAR.SI(AU13:AU24,"&lt;6")</f>
        <v>0</v>
      </c>
      <c r="AV28" s="43" t="str">
        <f>CONTAR.SI(AV13:AV24,"&lt;6")</f>
        <v>0</v>
      </c>
      <c r="AW28" s="43" t="str">
        <f>CONTAR.SI(AW13:AW24,"&lt;6")</f>
        <v>0</v>
      </c>
      <c r="AX28" s="43" t="str">
        <f>CONTAR.SI(AX13:AX24,"&lt;6")</f>
        <v>0</v>
      </c>
      <c r="AY28" s="43" t="str">
        <f>CONTAR.SI(AY13:AY24,"&lt;6")</f>
        <v>0</v>
      </c>
      <c r="AZ28" s="43" t="str">
        <f>CONTAR.SI(AZ13:AZ24,"&lt;6")</f>
        <v>0</v>
      </c>
      <c r="BA28" s="43" t="str">
        <f>CONTAR.SI(BA13:BA24,"&lt;6")</f>
        <v>0</v>
      </c>
      <c r="BB28" s="43" t="str">
        <f>CONTAR.SI(BB13:BB24,"&lt;6")</f>
        <v>0</v>
      </c>
      <c r="BC28" s="43" t="str">
        <f>CONTAR.SI(BC13:BC24,"&lt;6")</f>
        <v>0</v>
      </c>
      <c r="BH28" s="43" t="str">
        <f>CONTAR.SI(BH13:BH24,"&lt;6")</f>
        <v>0</v>
      </c>
      <c r="BI28" s="43" t="str">
        <f>CONTAR.SI(BI13:BI24,"&lt;6")</f>
        <v>0</v>
      </c>
      <c r="BJ28" s="43" t="str">
        <f>CONTAR.SI(BJ13:BJ24,"&lt;6")</f>
        <v>0</v>
      </c>
      <c r="BK28" s="43" t="str">
        <f>CONTAR.SI(BK13:BK24,"&lt;6")</f>
        <v>0</v>
      </c>
      <c r="BL28" s="43" t="str">
        <f>CONTAR.SI(BL13:BL24,"&lt;6")</f>
        <v>0</v>
      </c>
      <c r="BM28" s="43" t="str">
        <f>CONTAR.SI(BM13:BM24,"&lt;6")</f>
        <v>0</v>
      </c>
      <c r="BN28" s="43" t="str">
        <f>CONTAR.SI(BN13:BN24,"&lt;6")</f>
        <v>0</v>
      </c>
      <c r="BO28" s="43" t="str">
        <f>CONTAR.SI(BO13:BO24,"&lt;6")</f>
        <v>0</v>
      </c>
      <c r="BP28" s="43" t="str">
        <f>CONTAR.SI(BP13:BP24,"&lt;6")</f>
        <v>0</v>
      </c>
      <c r="BQ28" s="43" t="str">
        <f>CONTAR.SI(BQ13:BQ24,"&lt;6")</f>
        <v>0</v>
      </c>
      <c r="BR28" s="43" t="str">
        <f>CONTAR.SI(BR13:BR24,"&lt;6")</f>
        <v>0</v>
      </c>
    </row>
    <row r="29" spans="1:73">
      <c r="E29" s="7"/>
      <c r="F29" s="5"/>
      <c r="G29" s="5"/>
      <c r="H29" s="5"/>
      <c r="I29" s="5"/>
      <c r="J29" s="12"/>
      <c r="K29" s="42" t="s">
        <v>101</v>
      </c>
      <c r="L29" s="21"/>
      <c r="M29" s="21"/>
      <c r="N29" s="22"/>
      <c r="O29" s="43" t="str">
        <f>CONTAR(O13:O24)</f>
        <v>0</v>
      </c>
      <c r="P29" s="43" t="str">
        <f>CONTAR(P13:P24)</f>
        <v>0</v>
      </c>
      <c r="Q29" s="43" t="str">
        <f>CONTAR(Q13:Q24)</f>
        <v>0</v>
      </c>
      <c r="R29" s="43" t="str">
        <f>CONTAR(R13:R24)</f>
        <v>0</v>
      </c>
      <c r="S29" s="43" t="str">
        <f>CONTAR(S13:S24)</f>
        <v>0</v>
      </c>
      <c r="T29" s="43" t="str">
        <f>CONTAR(T13:T24)</f>
        <v>0</v>
      </c>
      <c r="U29" s="43" t="str">
        <f>CONTAR(U13:U24)</f>
        <v>0</v>
      </c>
      <c r="V29" s="43" t="str">
        <f>CONTAR(V13:V24)</f>
        <v>0</v>
      </c>
      <c r="W29" s="43" t="str">
        <f>CONTAR(W13:W24)</f>
        <v>0</v>
      </c>
      <c r="X29" s="43" t="str">
        <f>CONTAR(X13:X24)</f>
        <v>0</v>
      </c>
      <c r="Y29" s="43" t="str">
        <f>CONTAR(Y13:Y24)</f>
        <v>0</v>
      </c>
      <c r="AD29" s="43" t="str">
        <f>CONTAR(AD13:AD24)</f>
        <v>0</v>
      </c>
      <c r="AE29" s="43" t="str">
        <f>CONTAR(AE13:AE24)</f>
        <v>0</v>
      </c>
      <c r="AF29" s="43" t="str">
        <f>CONTAR(AF13:AF24)</f>
        <v>0</v>
      </c>
      <c r="AG29" s="43" t="str">
        <f>CONTAR(AG13:AG24)</f>
        <v>0</v>
      </c>
      <c r="AH29" s="43" t="str">
        <f>CONTAR(AH13:AH24)</f>
        <v>0</v>
      </c>
      <c r="AI29" s="43" t="str">
        <f>CONTAR(AI13:AI24)</f>
        <v>0</v>
      </c>
      <c r="AJ29" s="43" t="str">
        <f>CONTAR(AJ13:AJ24)</f>
        <v>0</v>
      </c>
      <c r="AK29" s="43" t="str">
        <f>CONTAR(AK13:AK24)</f>
        <v>0</v>
      </c>
      <c r="AL29" s="43" t="str">
        <f>CONTAR(AL13:AL24)</f>
        <v>0</v>
      </c>
      <c r="AM29" s="43" t="str">
        <f>CONTAR(AM13:AM24)</f>
        <v>0</v>
      </c>
      <c r="AN29" s="43" t="str">
        <f>CONTAR(AN13:AN24)</f>
        <v>0</v>
      </c>
      <c r="AS29" s="43" t="str">
        <f>CONTAR(AS13:AS24)</f>
        <v>0</v>
      </c>
      <c r="AT29" s="43" t="str">
        <f>CONTAR(AT13:AT24)</f>
        <v>0</v>
      </c>
      <c r="AU29" s="43" t="str">
        <f>CONTAR(AU13:AU24)</f>
        <v>0</v>
      </c>
      <c r="AV29" s="43" t="str">
        <f>CONTAR(AV13:AV24)</f>
        <v>0</v>
      </c>
      <c r="AW29" s="43" t="str">
        <f>CONTAR(AW13:AW24)</f>
        <v>0</v>
      </c>
      <c r="AX29" s="43" t="str">
        <f>CONTAR(AX13:AX24)</f>
        <v>0</v>
      </c>
      <c r="AY29" s="43" t="str">
        <f>CONTAR(AY13:AY24)</f>
        <v>0</v>
      </c>
      <c r="AZ29" s="43" t="str">
        <f>CONTAR(AZ13:AZ24)</f>
        <v>0</v>
      </c>
      <c r="BA29" s="43" t="str">
        <f>CONTAR(BA13:BA24)</f>
        <v>0</v>
      </c>
      <c r="BB29" s="43" t="str">
        <f>CONTAR(BB13:BB24)</f>
        <v>0</v>
      </c>
      <c r="BC29" s="43" t="str">
        <f>CONTAR(BC13:BC24)</f>
        <v>0</v>
      </c>
      <c r="BH29" s="43" t="str">
        <f>CONTAR(BH13:BH24)</f>
        <v>0</v>
      </c>
      <c r="BI29" s="43" t="str">
        <f>CONTAR(BI13:BI24)</f>
        <v>0</v>
      </c>
      <c r="BJ29" s="43" t="str">
        <f>CONTAR(BJ13:BJ24)</f>
        <v>0</v>
      </c>
      <c r="BK29" s="43" t="str">
        <f>CONTAR(BK13:BK24)</f>
        <v>0</v>
      </c>
      <c r="BL29" s="43" t="str">
        <f>CONTAR(BL13:BL24)</f>
        <v>0</v>
      </c>
      <c r="BM29" s="43" t="str">
        <f>CONTAR(BM13:BM24)</f>
        <v>0</v>
      </c>
      <c r="BN29" s="43" t="str">
        <f>CONTAR(BN13:BN24)</f>
        <v>0</v>
      </c>
      <c r="BO29" s="43" t="str">
        <f>CONTAR(BO13:BO24)</f>
        <v>0</v>
      </c>
      <c r="BP29" s="43" t="str">
        <f>CONTAR(BP13:BP24)</f>
        <v>0</v>
      </c>
      <c r="BQ29" s="43" t="str">
        <f>CONTAR(BQ13:BQ24)</f>
        <v>0</v>
      </c>
      <c r="BR29" s="43" t="str">
        <f>CONTAR(BR13:BR24)</f>
        <v>0</v>
      </c>
    </row>
    <row r="30" spans="1:73">
      <c r="E30" s="8"/>
      <c r="F30" s="10"/>
      <c r="G30" s="10"/>
      <c r="H30" s="10"/>
      <c r="I30" s="10"/>
      <c r="J30" s="13"/>
    </row>
    <row r="31" spans="1:73">
      <c r="K31" s="16" t="s">
        <v>102</v>
      </c>
      <c r="L31" s="20" t="s">
        <v>103</v>
      </c>
      <c r="M31" s="21"/>
      <c r="N31" s="22"/>
      <c r="O31" s="33">
        <v>11</v>
      </c>
      <c r="P31" s="33">
        <v>12</v>
      </c>
      <c r="Q31" s="33">
        <v>13</v>
      </c>
      <c r="R31" s="33">
        <v>14</v>
      </c>
      <c r="S31" s="33">
        <v>15</v>
      </c>
      <c r="U31" s="44" t="s">
        <v>104</v>
      </c>
      <c r="V31" s="33" t="s">
        <v>105</v>
      </c>
    </row>
    <row r="32" spans="1:73">
      <c r="K32" s="17"/>
      <c r="L32" s="20" t="s">
        <v>58</v>
      </c>
      <c r="M32" s="22"/>
      <c r="N32" s="33" t="str">
        <f>CONTAR.SI(D13:D24,"H")</f>
        <v>0</v>
      </c>
      <c r="O32" s="33" t="str">
        <f>CONTAR.SI.CONJUNTO(L13:L24,"&lt;=11",D13:D24,"H")</f>
        <v>0</v>
      </c>
      <c r="P32" s="33" t="str">
        <f>CONTAR.SI.CONJUNTO(L13:L24,"&gt;11",L13:L24,"&lt;=12",D13:D24,"H")</f>
        <v>0</v>
      </c>
      <c r="Q32" s="33" t="str">
        <f>CONTAR.SI.CONJUNTO(L13:L24,"&gt;12",L13:L24,"&lt;=13",D13:D24,"H")</f>
        <v>0</v>
      </c>
      <c r="R32" s="33" t="str">
        <f>CONTAR.SI.CONJUNTO(L13:L24,"&gt;13",L13:L24,"&lt;=14",D13:D24,"H")</f>
        <v>0</v>
      </c>
      <c r="S32" s="33" t="str">
        <f>CONTAR.SI.CONJUNTO(L13:L24,"&gt;14",L13:L24,"&lt;=15",D13:D24,"H")</f>
        <v>0</v>
      </c>
      <c r="U32" s="33" t="str">
        <f>CONTAR.SI.CONJUNTO(L13:L24,"&gt;15",D13:D24,"H")</f>
        <v>0</v>
      </c>
      <c r="V32" s="33" t="str">
        <f>CONTAR.SI.CONJUNTO(D13:D24,"H")</f>
        <v>0</v>
      </c>
    </row>
    <row r="33" spans="1:73">
      <c r="K33" s="17"/>
      <c r="L33" s="20" t="s">
        <v>40</v>
      </c>
      <c r="M33" s="22"/>
      <c r="N33" s="33" t="str">
        <f>CONTAR.SI(D13:D24,"M")</f>
        <v>0</v>
      </c>
      <c r="O33" s="33" t="str">
        <f>CONTAR.SI.CONJUNTO(L13:L24,"&lt;=11",D13:D24,"M")</f>
        <v>0</v>
      </c>
      <c r="P33" s="33" t="str">
        <f>CONTAR.SI.CONJUNTO(L13:L24,"&gt;11",L13:L24,"&lt;=12",D13:D24,"M")</f>
        <v>0</v>
      </c>
      <c r="Q33" s="33" t="str">
        <f>CONTAR.SI.CONJUNTO(L13:L24,"&gt;12",L13:L24,"&lt;=13",D13:D24,"M")</f>
        <v>0</v>
      </c>
      <c r="R33" s="33" t="str">
        <f>CONTAR.SI.CONJUNTO(L13:L24,"&gt;13",L13:L24,"&lt;=14",D13:D24,"M")</f>
        <v>0</v>
      </c>
      <c r="S33" s="33" t="str">
        <f>CONTAR.SI.CONJUNTO(L13:L24,"&gt;14",L13:L24,"&lt;=15",D13:D24,"M")</f>
        <v>0</v>
      </c>
      <c r="U33" s="33" t="str">
        <f>CONTAR.SI.CONJUNTO(L13:L24,"&gt;15",D13:D24,"M")</f>
        <v>0</v>
      </c>
      <c r="V33" s="33" t="str">
        <f>CONTAR.SI.CONJUNTO(D13:D24,"M")</f>
        <v>0</v>
      </c>
    </row>
    <row r="34" spans="1:73">
      <c r="K34" s="18"/>
      <c r="L34" s="20" t="s">
        <v>105</v>
      </c>
      <c r="M34" s="22"/>
      <c r="N34" s="33" t="str">
        <f>suma(N32:N33)</f>
        <v>0</v>
      </c>
      <c r="O34" s="33" t="str">
        <f>suma(O32:O33)</f>
        <v>0</v>
      </c>
      <c r="P34" s="33" t="str">
        <f>suma(P32:P33)</f>
        <v>0</v>
      </c>
      <c r="Q34" s="33" t="str">
        <f>suma(Q32:Q33)</f>
        <v>0</v>
      </c>
      <c r="R34" s="33" t="str">
        <f>suma(R32:R33)</f>
        <v>0</v>
      </c>
      <c r="S34" s="33" t="str">
        <f>suma(S32:S33)</f>
        <v>0</v>
      </c>
      <c r="U34" s="33" t="str">
        <f>suma(U32:U33)</f>
        <v>0</v>
      </c>
      <c r="V34" s="33" t="str">
        <f>suma(V32:V33)</f>
        <v>0</v>
      </c>
    </row>
    <row r="37" spans="1:73">
      <c r="U37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5:N25"/>
    <mergeCell ref="E27:J30"/>
    <mergeCell ref="K27:N27"/>
    <mergeCell ref="O27:O27"/>
    <mergeCell ref="P27:P27"/>
    <mergeCell ref="Q27:Q27"/>
    <mergeCell ref="R27:R27"/>
    <mergeCell ref="S27:S27"/>
    <mergeCell ref="T27:T27"/>
    <mergeCell ref="U27:U27"/>
    <mergeCell ref="V27:V27"/>
    <mergeCell ref="W27:W27"/>
    <mergeCell ref="X27:X27"/>
    <mergeCell ref="Y27:Y27"/>
    <mergeCell ref="AD27:AD27"/>
    <mergeCell ref="AE27:AE27"/>
    <mergeCell ref="AF27:AF27"/>
    <mergeCell ref="AG27:AG27"/>
    <mergeCell ref="AH27:AH27"/>
    <mergeCell ref="AI27:AI27"/>
    <mergeCell ref="AJ27:AJ27"/>
    <mergeCell ref="AK27:AK27"/>
    <mergeCell ref="AL27:AL27"/>
    <mergeCell ref="AM27:AM27"/>
    <mergeCell ref="AN27:AN27"/>
    <mergeCell ref="AS27:AS27"/>
    <mergeCell ref="AT27:AT27"/>
    <mergeCell ref="AU27:AU27"/>
    <mergeCell ref="AV27:AV27"/>
    <mergeCell ref="AW27:AW27"/>
    <mergeCell ref="AX27:AX27"/>
    <mergeCell ref="AY27:AY27"/>
    <mergeCell ref="AZ27:AZ27"/>
    <mergeCell ref="BA27:BA27"/>
    <mergeCell ref="BB27:BB27"/>
    <mergeCell ref="BC27:BC27"/>
    <mergeCell ref="BH27:BH27"/>
    <mergeCell ref="BI27:BI27"/>
    <mergeCell ref="BJ27:BJ27"/>
    <mergeCell ref="BK27:BK27"/>
    <mergeCell ref="BL27:BL27"/>
    <mergeCell ref="BM27:BM27"/>
    <mergeCell ref="BN27:BN27"/>
    <mergeCell ref="BO27:BO27"/>
    <mergeCell ref="BP27:BP27"/>
    <mergeCell ref="BQ27:BQ27"/>
    <mergeCell ref="BR27:BR27"/>
    <mergeCell ref="K28:N28"/>
    <mergeCell ref="O28:O28"/>
    <mergeCell ref="P28:P28"/>
    <mergeCell ref="Q28:Q28"/>
    <mergeCell ref="R28:R28"/>
    <mergeCell ref="S28:S28"/>
    <mergeCell ref="T28:T28"/>
    <mergeCell ref="U28:U28"/>
    <mergeCell ref="V28:V28"/>
    <mergeCell ref="W28:W28"/>
    <mergeCell ref="X28:X28"/>
    <mergeCell ref="Y28:Y28"/>
    <mergeCell ref="AD28:AD28"/>
    <mergeCell ref="AE28:AE28"/>
    <mergeCell ref="AF28:AF28"/>
    <mergeCell ref="AG28:AG28"/>
    <mergeCell ref="AH28:AH28"/>
    <mergeCell ref="AI28:AI28"/>
    <mergeCell ref="AJ28:AJ28"/>
    <mergeCell ref="AK28:AK28"/>
    <mergeCell ref="AL28:AL28"/>
    <mergeCell ref="AM28:AM28"/>
    <mergeCell ref="AN28:AN28"/>
    <mergeCell ref="AS28:AS28"/>
    <mergeCell ref="AT28:AT28"/>
    <mergeCell ref="AU28:AU28"/>
    <mergeCell ref="AV28:AV28"/>
    <mergeCell ref="AW28:AW28"/>
    <mergeCell ref="AX28:AX28"/>
    <mergeCell ref="AY28:AY28"/>
    <mergeCell ref="AZ28:AZ28"/>
    <mergeCell ref="BA28:BA28"/>
    <mergeCell ref="BB28:BB28"/>
    <mergeCell ref="BC28:BC28"/>
    <mergeCell ref="BH28:BH28"/>
    <mergeCell ref="BI28:BI28"/>
    <mergeCell ref="BJ28:BJ28"/>
    <mergeCell ref="BK28:BK28"/>
    <mergeCell ref="BL28:BL28"/>
    <mergeCell ref="BM28:BM28"/>
    <mergeCell ref="BN28:BN28"/>
    <mergeCell ref="BO28:BO28"/>
    <mergeCell ref="BP28:BP28"/>
    <mergeCell ref="BQ28:BQ28"/>
    <mergeCell ref="BR28:BR28"/>
    <mergeCell ref="K29:N29"/>
    <mergeCell ref="O29:O29"/>
    <mergeCell ref="P29:P29"/>
    <mergeCell ref="Q29:Q29"/>
    <mergeCell ref="R29:R29"/>
    <mergeCell ref="S29:S29"/>
    <mergeCell ref="T29:T29"/>
    <mergeCell ref="U29:U29"/>
    <mergeCell ref="V29:V29"/>
    <mergeCell ref="W29:W29"/>
    <mergeCell ref="X29:X29"/>
    <mergeCell ref="Y29:Y29"/>
    <mergeCell ref="AD29:AD29"/>
    <mergeCell ref="AE29:AE29"/>
    <mergeCell ref="AF29:AF29"/>
    <mergeCell ref="AG29:AG29"/>
    <mergeCell ref="AH29:AH29"/>
    <mergeCell ref="AI29:AI29"/>
    <mergeCell ref="AJ29:AJ29"/>
    <mergeCell ref="AK29:AK29"/>
    <mergeCell ref="AL29:AL29"/>
    <mergeCell ref="AM29:AM29"/>
    <mergeCell ref="AN29:AN29"/>
    <mergeCell ref="AS29:AS29"/>
    <mergeCell ref="AT29:AT29"/>
    <mergeCell ref="AU29:AU29"/>
    <mergeCell ref="AV29:AV29"/>
    <mergeCell ref="AW29:AW29"/>
    <mergeCell ref="AX29:AX29"/>
    <mergeCell ref="AY29:AY29"/>
    <mergeCell ref="AZ29:AZ29"/>
    <mergeCell ref="BA29:BA29"/>
    <mergeCell ref="BB29:BB29"/>
    <mergeCell ref="BC29:BC29"/>
    <mergeCell ref="BH29:BH29"/>
    <mergeCell ref="BI29:BI29"/>
    <mergeCell ref="BJ29:BJ29"/>
    <mergeCell ref="BK29:BK29"/>
    <mergeCell ref="BL29:BL29"/>
    <mergeCell ref="BM29:BM29"/>
    <mergeCell ref="BN29:BN29"/>
    <mergeCell ref="BO29:BO29"/>
    <mergeCell ref="BP29:BP29"/>
    <mergeCell ref="BQ29:BQ29"/>
    <mergeCell ref="BR29:BR29"/>
    <mergeCell ref="K31:K34"/>
    <mergeCell ref="L31:N31"/>
    <mergeCell ref="L32:M32"/>
    <mergeCell ref="L33:M33"/>
    <mergeCell ref="L34:M3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2023-03-07T01:00:01-06:00</dcterms:created>
  <dcterms:modified xsi:type="dcterms:W3CDTF">2023-03-07T01:00:01-06:00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