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rupo1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<sst xmlns="http://schemas.openxmlformats.org/spreadsheetml/2006/main" uniqueCount="124">
  <si>
    <t>SUBSECRETARÍA DE EDUCACIÓN BÁSICA</t>
  </si>
  <si>
    <t>CICLO ESCOLAR: 2022-2023</t>
  </si>
  <si>
    <t>DIRECCIÓN DE EDUCACIÓN SECUNDARIA</t>
  </si>
  <si>
    <t>SUBDIRECCIÓN DE TELESECUNDARIAS</t>
  </si>
  <si>
    <t>CLAVE C.T:16ETV0322E</t>
  </si>
  <si>
    <t>GRADO - GRUPO:1-A</t>
  </si>
  <si>
    <t>UR12 00 SECRETARÍA DE EDUCACIÓN EN EL ESTADO</t>
  </si>
  <si>
    <t>TURNO:Matutino</t>
  </si>
  <si>
    <t>CONCENTRADO DE EVALUACION - PERIODO:2</t>
  </si>
  <si>
    <t>CONCENTRADO DE EVALUACION - PERIODO:3</t>
  </si>
  <si>
    <t>CONCENTRADO DE EVALUACION - PERIODO:1</t>
  </si>
  <si>
    <t>PROMEDIO (del periodo)</t>
  </si>
  <si>
    <t>ALUMNO REGULAR/IRREGULAR EN EL PERIODO</t>
  </si>
  <si>
    <t>APROBADAS</t>
  </si>
  <si>
    <t>PROMEDIO FINAL</t>
  </si>
  <si>
    <t>ALUMNO ACREDITADO</t>
  </si>
  <si>
    <t>NÚMERO PROGRESIVO</t>
  </si>
  <si>
    <t>DATOS DE LA CURP</t>
  </si>
  <si>
    <t>NOMBRE DEL ALUMNO</t>
  </si>
  <si>
    <t>EDAD AL</t>
  </si>
  <si>
    <t>LENGUA M</t>
  </si>
  <si>
    <t>MAT</t>
  </si>
  <si>
    <t>LENGUA EXT</t>
  </si>
  <si>
    <t>CIENCIAS: BIOLOGÍA</t>
  </si>
  <si>
    <t>HISTORIA</t>
  </si>
  <si>
    <t>GEOGRAFIA</t>
  </si>
  <si>
    <t>F C Y E</t>
  </si>
  <si>
    <t>TECNO</t>
  </si>
  <si>
    <t>ARTES</t>
  </si>
  <si>
    <t>EDUC FISICA</t>
  </si>
  <si>
    <t>30/08/2022</t>
  </si>
  <si>
    <t>TRANSCRITO FIELMENTE DE LA COPIA CERTIFICADA DEL ACTA DE NACIMIENTO</t>
  </si>
  <si>
    <t>AÑO</t>
  </si>
  <si>
    <t>MES</t>
  </si>
  <si>
    <t>DIA</t>
  </si>
  <si>
    <t>Calificación</t>
  </si>
  <si>
    <t>PRIMER APELLIDO  SEGUNDO APELLIDO   NOMBRE (S)</t>
  </si>
  <si>
    <t>SI</t>
  </si>
  <si>
    <t>NO</t>
  </si>
  <si>
    <t>COLI</t>
  </si>
  <si>
    <t>101004</t>
  </si>
  <si>
    <t>M</t>
  </si>
  <si>
    <t>MN</t>
  </si>
  <si>
    <t>N</t>
  </si>
  <si>
    <t>Y</t>
  </si>
  <si>
    <t>S</t>
  </si>
  <si>
    <t>A</t>
  </si>
  <si>
    <t>1</t>
  </si>
  <si>
    <t>CONTRERAS LEYVA ISABELLA</t>
  </si>
  <si>
    <t>10/10</t>
  </si>
  <si>
    <t>0/10</t>
  </si>
  <si>
    <t>COGC</t>
  </si>
  <si>
    <t>101027</t>
  </si>
  <si>
    <t>R</t>
  </si>
  <si>
    <t>8</t>
  </si>
  <si>
    <t>CORIA GARCIA CAMILA SUGEY</t>
  </si>
  <si>
    <t>GAMA</t>
  </si>
  <si>
    <t>100723</t>
  </si>
  <si>
    <t>GARCIA MORENO ARLETTE GUADALUPE</t>
  </si>
  <si>
    <t>GAPF</t>
  </si>
  <si>
    <t>070317</t>
  </si>
  <si>
    <t>H</t>
  </si>
  <si>
    <t>4</t>
  </si>
  <si>
    <t>GARCIA POMPA FRANCO</t>
  </si>
  <si>
    <t>GOGK</t>
  </si>
  <si>
    <t>100527</t>
  </si>
  <si>
    <t>MC</t>
  </si>
  <si>
    <t>V</t>
  </si>
  <si>
    <t>9</t>
  </si>
  <si>
    <t>GOMEZ GARDUÑO KEVIN</t>
  </si>
  <si>
    <t>GORA</t>
  </si>
  <si>
    <t>090815</t>
  </si>
  <si>
    <t>GONZALEZ RIVERA ANGEL MARIANO</t>
  </si>
  <si>
    <t>8/10</t>
  </si>
  <si>
    <t>GUUB</t>
  </si>
  <si>
    <t>100504</t>
  </si>
  <si>
    <t>T</t>
  </si>
  <si>
    <t>G</t>
  </si>
  <si>
    <t>3</t>
  </si>
  <si>
    <t>GUTIERREZ UGALDE BRISSA</t>
  </si>
  <si>
    <t>LUGJ</t>
  </si>
  <si>
    <t>100402</t>
  </si>
  <si>
    <t>LUGO GUERRERO JESUS ALEJANDRO</t>
  </si>
  <si>
    <t>MASG</t>
  </si>
  <si>
    <t>100317</t>
  </si>
  <si>
    <t>B</t>
  </si>
  <si>
    <t>MARTINEZ SUSANO GABRIELA</t>
  </si>
  <si>
    <t>MEMR</t>
  </si>
  <si>
    <t>D</t>
  </si>
  <si>
    <t>5</t>
  </si>
  <si>
    <t>MENDIOLA MENDOZA RODRIGO</t>
  </si>
  <si>
    <t>NAVS</t>
  </si>
  <si>
    <t>101007</t>
  </si>
  <si>
    <t>L</t>
  </si>
  <si>
    <t>NAVA VILLASEÑOR SARAHI</t>
  </si>
  <si>
    <t>POMG</t>
  </si>
  <si>
    <t>100716</t>
  </si>
  <si>
    <t>6</t>
  </si>
  <si>
    <t>PONCE MARTINEZ JOSE GUADALUPE</t>
  </si>
  <si>
    <t>REGS</t>
  </si>
  <si>
    <t>100903</t>
  </si>
  <si>
    <t>NE</t>
  </si>
  <si>
    <t>REYES GRANADOS SARAI</t>
  </si>
  <si>
    <t>ROTV</t>
  </si>
  <si>
    <t>101110</t>
  </si>
  <si>
    <t>C</t>
  </si>
  <si>
    <t>ROMERO TORRES VICTOR</t>
  </si>
  <si>
    <t>9/10</t>
  </si>
  <si>
    <t>TECM</t>
  </si>
  <si>
    <t>090614</t>
  </si>
  <si>
    <t>TELLEZ CRUZ MOISES</t>
  </si>
  <si>
    <t>TOEG</t>
  </si>
  <si>
    <t>100918</t>
  </si>
  <si>
    <t>TORRES ESQUIVEL GUADALUPE</t>
  </si>
  <si>
    <t>PROMEDIOS DEL GRUPO</t>
  </si>
  <si>
    <t>FORMACIÓN ACADÉMICA</t>
  </si>
  <si>
    <t>TOTAL DE ALUMNOS  ACREDITADOS</t>
  </si>
  <si>
    <t>TOTAL DE ALUMNOS  NO ACREDITADOS</t>
  </si>
  <si>
    <t>TOTAL DE ALUMNOS REGISTRADOS EN EL GRUPO</t>
  </si>
  <si>
    <t>ALUMNOS</t>
  </si>
  <si>
    <t>GENÉRO / EDAD</t>
  </si>
  <si>
    <t xml:space="preserve"> 15+</t>
  </si>
  <si>
    <t>TOTAL</t>
  </si>
  <si>
    <t>Importante: para ver los datos debe presionar ctrl-L y reemplazar = por =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</si>
</sst>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single"/>
      <sz val="12"/>
      <color rgb="FF000000"/>
      <name val="Candara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8"/>
      <color rgb="FF000000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A0A0A0"/>
        </stop>
        <stop position="1">
          <color rgb="FFFFFFFF"/>
        </stop>
      </gradientFill>
    </fill>
    <fill>
      <patternFill patternType="solid">
        <fgColor rgb="0CC0ED"/>
        <bgColor rgb="FF000000"/>
      </patternFill>
    </fill>
    <fill>
      <patternFill patternType="solid">
        <fgColor rgb="5E1F00"/>
        <bgColor rgb="FF000000"/>
      </patternFill>
    </fill>
    <fill>
      <patternFill patternType="solid">
        <fgColor rgb="1B7A07"/>
        <bgColor rgb="FF000000"/>
      </patternFill>
    </fill>
    <fill>
      <patternFill patternType="solid">
        <fgColor rgb="FC8803"/>
        <bgColor rgb="FF000000"/>
      </patternFill>
    </fill>
    <fill>
      <patternFill patternType="solid">
        <fgColor rgb="edf0ee"/>
        <bgColor rgb="FF000000"/>
      </patternFill>
    </fill>
    <fill>
      <patternFill patternType="solid">
        <fgColor rgb="df2121"/>
        <bgColor rgb="FF000000"/>
      </patternFill>
    </fill>
  </fills>
  <borders count="16">
    <border/>
    <border>
      <left style="thin">
        <color rgb="000000"/>
      </left>
      <top style="thin">
        <color rgb="000000"/>
      </top>
    </border>
    <border>
      <left style="thin">
        <color rgb="000000"/>
      </left>
    </border>
    <border>
      <left style="thin">
        <color rgb="000000"/>
      </left>
      <bottom style="thin">
        <color rgb="000000"/>
      </bottom>
    </border>
    <border>
      <top style="thin">
        <color rgb="000000"/>
      </top>
    </border>
    <border>
      <bottom style="thin">
        <color rgb="000000"/>
      </bottom>
    </border>
    <border>
      <right style="thin">
        <color rgb="000000"/>
      </right>
      <top style="thin">
        <color rgb="000000"/>
      </top>
    </border>
    <border>
      <right style="thin">
        <color rgb="000000"/>
      </right>
    </border>
    <border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</border>
    <border>
      <left style="thin">
        <color rgb="000000"/>
      </left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top style="thin">
        <color rgb="000000"/>
      </top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4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>
      <alignment horizontal="general" vertical="bottom" textRotation="0" wrapText="true" shrinkToFit="false"/>
    </xf>
    <xf xfId="0" fontId="0" numFmtId="0" fillId="0" borderId="3" applyFont="0" applyNumberFormat="0" applyFill="0" applyBorder="1" applyAlignment="1">
      <alignment horizontal="general" vertical="bottom" textRotation="0" wrapText="true" shrinkToFit="false"/>
    </xf>
    <xf xfId="0" fontId="0" numFmtId="0" fillId="0" borderId="4" applyFont="0" applyNumberFormat="0" applyFill="0" applyBorder="1" applyAlignment="1">
      <alignment horizontal="general" vertical="bottom" textRotation="0" wrapText="true" shrinkToFit="false"/>
    </xf>
    <xf xfId="0" fontId="0" numFmtId="0" fillId="0" borderId="5" applyFont="0" applyNumberFormat="0" applyFill="0" applyBorder="1" applyAlignment="1">
      <alignment horizontal="general" vertical="bottom" textRotation="0" wrapText="true" shrinkToFit="false"/>
    </xf>
    <xf xfId="0" fontId="0" numFmtId="0" fillId="0" borderId="6" applyFont="0" applyNumberFormat="0" applyFill="0" applyBorder="1" applyAlignment="1">
      <alignment horizontal="general" vertical="bottom" textRotation="0" wrapText="true" shrinkToFit="false"/>
    </xf>
    <xf xfId="0" fontId="0" numFmtId="0" fillId="0" borderId="7" applyFont="0" applyNumberFormat="0" applyFill="0" applyBorder="1" applyAlignment="1">
      <alignment horizontal="general" vertical="bottom" textRotation="0" wrapText="true" shrinkToFit="false"/>
    </xf>
    <xf xfId="0" fontId="0" numFmtId="0" fillId="0" borderId="8" applyFont="0" applyNumberFormat="0" applyFill="0" applyBorder="1" applyAlignment="1">
      <alignment horizontal="general" vertical="bottom" textRotation="0" wrapText="true" shrinkToFit="false"/>
    </xf>
    <xf xfId="0" fontId="4" numFmtId="0" fillId="2" borderId="9" applyFont="1" applyNumberFormat="0" applyFill="1" applyBorder="1" applyAlignment="1">
      <alignment horizontal="center" vertical="center" textRotation="0" wrapText="true" shrinkToFit="false"/>
    </xf>
    <xf xfId="0" fontId="4" numFmtId="0" fillId="2" borderId="10" applyFont="1" applyNumberFormat="0" applyFill="1" applyBorder="1" applyAlignment="1">
      <alignment horizontal="left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0" wrapText="true" shrinkToFit="false"/>
    </xf>
    <xf xfId="0" fontId="0" numFmtId="0" fillId="0" borderId="11" applyFont="0" applyNumberFormat="0" applyFill="0" applyBorder="1" applyAlignment="1">
      <alignment horizontal="general" vertical="bottom" textRotation="0" wrapText="true" shrinkToFit="false"/>
    </xf>
    <xf xfId="0" fontId="0" numFmtId="0" fillId="0" borderId="10" applyFont="0" applyNumberFormat="0" applyFill="0" applyBorder="1" applyAlignment="1">
      <alignment horizontal="general" vertical="bottom" textRotation="0" wrapText="true" shrinkToFit="false"/>
    </xf>
    <xf xfId="0" fontId="0" numFmtId="0" fillId="0" borderId="12" applyFont="0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>
      <alignment horizontal="general" vertical="bottom" textRotation="0" wrapText="true" shrinkToFit="false"/>
    </xf>
    <xf xfId="0" fontId="0" numFmtId="0" fillId="0" borderId="15" applyFont="0" applyNumberFormat="0" applyFill="0" applyBorder="1" applyAlignment="1">
      <alignment horizontal="general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90" wrapText="true" shrinkToFit="false"/>
    </xf>
    <xf xfId="0" fontId="5" numFmtId="0" fillId="3" borderId="9" applyFont="1" applyNumberFormat="0" applyFill="1" applyBorder="1" applyAlignment="1">
      <alignment horizontal="center" vertical="center" textRotation="0" wrapText="true" shrinkToFit="false"/>
    </xf>
    <xf xfId="0" fontId="5" numFmtId="0" fillId="4" borderId="9" applyFont="1" applyNumberFormat="0" applyFill="1" applyBorder="1" applyAlignment="1">
      <alignment horizontal="center" vertical="center" textRotation="0" wrapText="true" shrinkToFit="false"/>
    </xf>
    <xf xfId="0" fontId="5" numFmtId="0" fillId="5" borderId="9" applyFont="1" applyNumberFormat="0" applyFill="1" applyBorder="1" applyAlignment="1">
      <alignment horizontal="center" vertical="center" textRotation="0" wrapText="true" shrinkToFit="false"/>
    </xf>
    <xf xfId="0" fontId="5" numFmtId="0" fillId="6" borderId="9" applyFont="1" applyNumberFormat="0" applyFill="1" applyBorder="1" applyAlignment="1">
      <alignment horizontal="center" vertical="center" textRotation="0" wrapText="true" shrinkToFit="false"/>
    </xf>
    <xf xfId="0" fontId="5" numFmtId="0" fillId="3" borderId="9" applyFont="1" applyNumberFormat="0" applyFill="1" applyBorder="1" applyAlignment="1">
      <alignment horizontal="center" vertical="center" textRotation="90" wrapText="true" shrinkToFit="false"/>
    </xf>
    <xf xfId="0" fontId="5" numFmtId="0" fillId="4" borderId="9" applyFont="1" applyNumberFormat="0" applyFill="1" applyBorder="1" applyAlignment="1">
      <alignment horizontal="center" vertical="center" textRotation="90" wrapText="true" shrinkToFit="false"/>
    </xf>
    <xf xfId="0" fontId="5" numFmtId="0" fillId="5" borderId="9" applyFont="1" applyNumberFormat="0" applyFill="1" applyBorder="1" applyAlignment="1">
      <alignment horizontal="center" vertical="center" textRotation="90" wrapText="true" shrinkToFit="false"/>
    </xf>
    <xf xfId="0" fontId="5" numFmtId="0" fillId="3" borderId="1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90" wrapText="true" shrinkToFit="false"/>
    </xf>
    <xf xfId="0" fontId="5" numFmtId="0" fillId="5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9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1">
      <alignment horizontal="justify" vertical="center" textRotation="0" wrapText="false" shrinkToFit="false"/>
    </xf>
    <xf xfId="0" fontId="0" numFmtId="0" fillId="7" borderId="12" applyFont="0" applyNumberFormat="0" applyFill="1" applyBorder="1" applyAlignment="0">
      <alignment horizontal="general" vertical="bottom" textRotation="0" wrapText="false" shrinkToFit="false"/>
    </xf>
    <xf xfId="0" fontId="6" numFmtId="0" fillId="0" borderId="12" applyFont="1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right" vertical="center" textRotation="0" wrapText="true" shrinkToFit="false"/>
    </xf>
    <xf xfId="0" fontId="0" numFmtId="0" fillId="0" borderId="12" applyFont="0" applyNumberFormat="0" applyFill="0" applyBorder="1" applyAlignment="1">
      <alignment horizontal="center" vertical="center" textRotation="0" wrapText="true" shrinkToFit="false"/>
    </xf>
    <xf xfId="0" fontId="5" numFmtId="0" fillId="8" borderId="12" applyFont="1" applyNumberFormat="0" applyFill="1" applyBorder="1" applyAlignment="1">
      <alignment horizontal="center" vertical="bottom" textRotation="0" wrapText="true" shrinkToFit="false"/>
    </xf>
    <xf xfId="0" fontId="0" numFmtId="0" fillId="0" borderId="2" applyFont="0" applyNumberFormat="0" applyFill="0" applyBorder="1" applyAlignment="1" applyProtection="true">
      <alignment horizontal="general" vertical="bottom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_mich_educa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819150" cy="1047750"/>
    <xdr:pic>
      <xdr:nvPicPr>
        <xdr:cNvPr id="1" name="PHPExcel logo" descr="PHPExcel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U41"/>
  <sheetViews>
    <sheetView tabSelected="1" workbookViewId="0" showGridLines="true" showRowColHeaders="1">
      <selection activeCell="B8" sqref="B8"/>
    </sheetView>
  </sheetViews>
  <sheetFormatPr defaultRowHeight="14.4" outlineLevelRow="0" outlineLevelCol="0"/>
  <cols>
    <col min="1" max="1" width="5" customWidth="true" style="0"/>
    <col min="2" max="2" width="10" customWidth="true" style="0"/>
    <col min="3" max="3" width="10" customWidth="true" style="0"/>
    <col min="4" max="4" width="3" customWidth="true" style="0"/>
    <col min="5" max="5" width="5" customWidth="true" style="0"/>
    <col min="6" max="6" width="3" customWidth="true" style="0"/>
    <col min="7" max="7" width="3" customWidth="true" style="0"/>
    <col min="8" max="8" width="3" customWidth="true" style="0"/>
    <col min="9" max="9" width="3" customWidth="true" style="0"/>
    <col min="10" max="10" width="2.285156" bestFit="true" customWidth="true" style="0"/>
    <col min="11" max="11" width="50" customWidth="true" style="0"/>
    <col min="12" max="12" width="5" customWidth="true" style="0"/>
    <col min="13" max="13" width="5" customWidth="true" style="0"/>
    <col min="14" max="14" width="5" customWidth="true" style="0"/>
    <col min="15" max="15" width="9" customWidth="true" style="0"/>
    <col min="16" max="16" width="6" customWidth="true" style="0"/>
    <col min="17" max="17" width="8" customWidth="true" style="0"/>
    <col min="18" max="18" width="10" customWidth="true" style="0"/>
    <col min="19" max="19" width="9" customWidth="true" style="0"/>
    <col min="20" max="20" width="8" customWidth="true" style="0"/>
    <col min="21" max="21" width="7" customWidth="true" style="0"/>
    <col min="22" max="22" width="7" customWidth="true" style="0"/>
    <col min="23" max="23" width="7" customWidth="true" style="0"/>
    <col min="24" max="24" width="7" customWidth="true" style="0"/>
    <col min="25" max="25" width="5" customWidth="true" style="0"/>
    <col min="26" max="26" width="10" customWidth="true" style="0"/>
    <col min="27" max="27" width="5" customWidth="true" style="0"/>
    <col min="54" max="54" width="7" customWidth="true" style="0"/>
    <col min="29" max="29" width="3" customWidth="true" style="0"/>
    <col min="30" max="30" width="9" customWidth="true" style="0"/>
    <col min="31" max="31" width="6" customWidth="true" style="0"/>
    <col min="32" max="32" width="8" customWidth="true" style="0"/>
    <col min="33" max="33" width="10" customWidth="true" style="0"/>
    <col min="34" max="34" width="9" customWidth="true" style="0"/>
    <col min="35" max="35" width="8" customWidth="true" style="0"/>
    <col min="36" max="36" width="7" customWidth="true" style="0"/>
    <col min="37" max="37" width="7" customWidth="true" style="0"/>
    <col min="38" max="38" width="7" customWidth="true" style="0"/>
    <col min="39" max="39" width="7" customWidth="true" style="0"/>
    <col min="40" max="40" width="5" customWidth="true" style="0"/>
    <col min="41" max="41" width="5" customWidth="true" style="0"/>
    <col min="42" max="42" width="5" customWidth="true" style="0"/>
    <col min="43" max="43" width="5" customWidth="true" style="0"/>
    <col min="44" max="44" width="3" customWidth="true" style="0"/>
    <col min="45" max="45" width="9" customWidth="true" style="0"/>
    <col min="46" max="46" width="6" customWidth="true" style="0"/>
    <col min="47" max="47" width="8" customWidth="true" style="0"/>
    <col min="48" max="48" width="10" customWidth="true" style="0"/>
    <col min="49" max="49" width="9" customWidth="true" style="0"/>
    <col min="50" max="50" width="8" customWidth="true" style="0"/>
    <col min="51" max="51" width="7" customWidth="true" style="0"/>
    <col min="52" max="52" width="7" customWidth="true" style="0"/>
    <col min="53" max="53" width="7" customWidth="true" style="0"/>
    <col min="55" max="55" width="5" customWidth="true" style="0"/>
    <col min="56" max="56" width="5" customWidth="true" style="0"/>
    <col min="57" max="57" width="5" customWidth="true" style="0"/>
    <col min="58" max="58" width="5" customWidth="true" style="0"/>
    <col min="59" max="59" width="3" customWidth="true" style="0"/>
    <col min="60" max="60" width="9" customWidth="true" style="0"/>
    <col min="61" max="61" width="6" customWidth="true" style="0"/>
    <col min="62" max="62" width="8" customWidth="true" style="0"/>
    <col min="63" max="63" width="10" customWidth="true" style="0"/>
    <col min="64" max="64" width="9" customWidth="true" style="0"/>
    <col min="65" max="65" width="8" customWidth="true" style="0"/>
    <col min="66" max="66" width="7" customWidth="true" style="0"/>
    <col min="67" max="67" width="7" customWidth="true" style="0"/>
    <col min="68" max="68" width="7" customWidth="true" style="0"/>
    <col min="69" max="69" width="7" customWidth="true" style="0"/>
    <col min="70" max="70" width="5" customWidth="true" style="0"/>
    <col min="71" max="71" width="5" customWidth="true" style="0"/>
    <col min="72" max="72" width="5" customWidth="true" style="0"/>
    <col min="73" max="73" width="5" customWidth="true" style="0"/>
  </cols>
  <sheetData>
    <row r="1" spans="1:73">
      <c r="A1"/>
      <c r="C1" s="1"/>
      <c r="K1" t="s">
        <v>0</v>
      </c>
      <c r="L1" s="2"/>
      <c r="O1" t="s">
        <v>1</v>
      </c>
    </row>
    <row r="2" spans="1:73">
      <c r="K2" t="s">
        <v>2</v>
      </c>
    </row>
    <row r="3" spans="1:73">
      <c r="K3" t="s">
        <v>3</v>
      </c>
      <c r="O3" t="s">
        <v>4</v>
      </c>
      <c r="V3" t="s">
        <v>5</v>
      </c>
    </row>
    <row r="4" spans="1:73">
      <c r="K4" t="s">
        <v>6</v>
      </c>
      <c r="V4" t="s">
        <v>7</v>
      </c>
    </row>
    <row r="5" spans="1:73">
      <c r="C5" s="3"/>
      <c r="Z5" s="4">
        <v>44992</v>
      </c>
      <c r="AD5" t="s">
        <v>8</v>
      </c>
      <c r="AS5" t="s">
        <v>9</v>
      </c>
    </row>
    <row r="6" spans="1:73">
      <c r="O6" t="s">
        <v>10</v>
      </c>
      <c r="Y6" s="28" t="s">
        <v>11</v>
      </c>
      <c r="Z6" s="31" t="s">
        <v>12</v>
      </c>
      <c r="AA6" s="11"/>
      <c r="AB6" s="28" t="s">
        <v>13</v>
      </c>
      <c r="AN6" s="29" t="s">
        <v>11</v>
      </c>
      <c r="AO6" s="35" t="s">
        <v>12</v>
      </c>
      <c r="AP6" s="11"/>
      <c r="AQ6" s="29" t="s">
        <v>13</v>
      </c>
      <c r="BC6" s="30" t="s">
        <v>11</v>
      </c>
      <c r="BD6" s="36" t="s">
        <v>12</v>
      </c>
      <c r="BE6" s="11"/>
      <c r="BF6" s="30" t="s">
        <v>13</v>
      </c>
      <c r="BR6" s="28" t="s">
        <v>14</v>
      </c>
      <c r="BS6" s="37" t="s">
        <v>15</v>
      </c>
      <c r="BT6" s="11"/>
      <c r="BU6" s="38" t="s">
        <v>13</v>
      </c>
    </row>
    <row r="7" spans="1:73">
      <c r="A7" s="23" t="s">
        <v>16</v>
      </c>
      <c r="B7" s="6" t="s">
        <v>17</v>
      </c>
      <c r="C7" s="9"/>
      <c r="D7" s="9"/>
      <c r="E7" s="9"/>
      <c r="F7" s="9"/>
      <c r="G7" s="9"/>
      <c r="H7" s="9"/>
      <c r="I7" s="9"/>
      <c r="J7" s="11"/>
      <c r="K7" s="14" t="s">
        <v>18</v>
      </c>
      <c r="L7" s="20" t="s">
        <v>19</v>
      </c>
      <c r="M7" s="21"/>
      <c r="N7" s="22"/>
      <c r="O7" s="24" t="s">
        <v>20</v>
      </c>
      <c r="P7" s="24" t="s">
        <v>21</v>
      </c>
      <c r="Q7" s="24" t="s">
        <v>22</v>
      </c>
      <c r="R7" s="24" t="s">
        <v>23</v>
      </c>
      <c r="S7" s="24" t="s">
        <v>24</v>
      </c>
      <c r="T7" s="24" t="s">
        <v>25</v>
      </c>
      <c r="U7" s="24" t="s">
        <v>26</v>
      </c>
      <c r="V7" s="24" t="s">
        <v>27</v>
      </c>
      <c r="W7" s="24" t="s">
        <v>28</v>
      </c>
      <c r="X7" s="24" t="s">
        <v>29</v>
      </c>
      <c r="Y7" s="17"/>
      <c r="Z7" s="7"/>
      <c r="AA7" s="12"/>
      <c r="AB7" s="17"/>
      <c r="AD7" s="25" t="s">
        <v>20</v>
      </c>
      <c r="AE7" s="25" t="s">
        <v>21</v>
      </c>
      <c r="AF7" s="25" t="s">
        <v>22</v>
      </c>
      <c r="AG7" s="25" t="s">
        <v>23</v>
      </c>
      <c r="AH7" s="25" t="s">
        <v>24</v>
      </c>
      <c r="AI7" s="25" t="s">
        <v>25</v>
      </c>
      <c r="AJ7" s="25" t="s">
        <v>26</v>
      </c>
      <c r="AK7" s="25" t="s">
        <v>27</v>
      </c>
      <c r="AL7" s="25" t="s">
        <v>28</v>
      </c>
      <c r="AM7" s="25" t="s">
        <v>29</v>
      </c>
      <c r="AN7" s="17"/>
      <c r="AO7" s="7"/>
      <c r="AP7" s="12"/>
      <c r="AQ7" s="17"/>
      <c r="AS7" s="26" t="s">
        <v>20</v>
      </c>
      <c r="AT7" s="26" t="s">
        <v>21</v>
      </c>
      <c r="AU7" s="26" t="s">
        <v>22</v>
      </c>
      <c r="AV7" s="26" t="s">
        <v>23</v>
      </c>
      <c r="AW7" s="26" t="s">
        <v>24</v>
      </c>
      <c r="AX7" s="26" t="s">
        <v>25</v>
      </c>
      <c r="AY7" s="26" t="s">
        <v>26</v>
      </c>
      <c r="AZ7" s="26" t="s">
        <v>27</v>
      </c>
      <c r="BA7" s="26" t="s">
        <v>28</v>
      </c>
      <c r="BB7" s="26" t="s">
        <v>29</v>
      </c>
      <c r="BC7" s="17"/>
      <c r="BD7" s="7"/>
      <c r="BE7" s="12"/>
      <c r="BF7" s="17"/>
      <c r="BH7" s="27" t="s">
        <v>20</v>
      </c>
      <c r="BI7" s="27" t="s">
        <v>21</v>
      </c>
      <c r="BJ7" s="27" t="s">
        <v>22</v>
      </c>
      <c r="BK7" s="27" t="s">
        <v>23</v>
      </c>
      <c r="BL7" s="27" t="s">
        <v>24</v>
      </c>
      <c r="BM7" s="27" t="s">
        <v>25</v>
      </c>
      <c r="BN7" s="27" t="s">
        <v>26</v>
      </c>
      <c r="BO7" s="27" t="s">
        <v>27</v>
      </c>
      <c r="BP7" s="27" t="s">
        <v>28</v>
      </c>
      <c r="BQ7" s="27" t="s">
        <v>29</v>
      </c>
      <c r="BR7" s="17"/>
      <c r="BS7" s="7"/>
      <c r="BT7" s="12"/>
      <c r="BU7" s="17"/>
    </row>
    <row r="8" spans="1:73">
      <c r="A8" s="17"/>
      <c r="B8" s="45"/>
      <c r="C8" s="5"/>
      <c r="D8" s="5"/>
      <c r="E8" s="5"/>
      <c r="F8" s="5"/>
      <c r="G8" s="5"/>
      <c r="H8" s="5"/>
      <c r="I8" s="5"/>
      <c r="J8" s="12"/>
      <c r="K8" s="15"/>
      <c r="L8" s="20" t="s">
        <v>30</v>
      </c>
      <c r="M8" s="21"/>
      <c r="N8" s="22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7"/>
      <c r="AA8" s="12"/>
      <c r="AB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7"/>
      <c r="AP8" s="12"/>
      <c r="AQ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7"/>
      <c r="BE8" s="12"/>
      <c r="BF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7"/>
      <c r="BT8" s="12"/>
      <c r="BU8" s="17"/>
    </row>
    <row r="9" spans="1:73">
      <c r="A9" s="17"/>
      <c r="B9" s="7"/>
      <c r="C9" s="5"/>
      <c r="D9" s="5"/>
      <c r="E9" s="5"/>
      <c r="F9" s="5"/>
      <c r="G9" s="5"/>
      <c r="H9" s="5"/>
      <c r="I9" s="5"/>
      <c r="J9" s="12"/>
      <c r="K9" s="16" t="s">
        <v>31</v>
      </c>
      <c r="L9" s="23" t="s">
        <v>32</v>
      </c>
      <c r="M9" s="23" t="s">
        <v>33</v>
      </c>
      <c r="N9" s="23" t="s">
        <v>34</v>
      </c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7"/>
      <c r="AA9" s="12"/>
      <c r="AB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7"/>
      <c r="AP9" s="12"/>
      <c r="AQ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7"/>
      <c r="BE9" s="12"/>
      <c r="BF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7"/>
      <c r="BT9" s="12"/>
      <c r="BU9" s="17"/>
    </row>
    <row r="10" spans="1:73">
      <c r="A10" s="17"/>
      <c r="B10" s="7"/>
      <c r="C10" s="5"/>
      <c r="D10" s="5"/>
      <c r="E10" s="5"/>
      <c r="F10" s="5"/>
      <c r="G10" s="5"/>
      <c r="H10" s="5"/>
      <c r="I10" s="5"/>
      <c r="J10" s="12"/>
      <c r="K10" s="17"/>
      <c r="L10" s="17"/>
      <c r="M10" s="17"/>
      <c r="N10" s="17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7"/>
      <c r="Z10" s="7"/>
      <c r="AA10" s="12"/>
      <c r="AB10" s="17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7"/>
      <c r="AO10" s="7"/>
      <c r="AP10" s="12"/>
      <c r="AQ10" s="17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7"/>
      <c r="BD10" s="7"/>
      <c r="BE10" s="12"/>
      <c r="BF10" s="17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7"/>
      <c r="BT10" s="12"/>
      <c r="BU10" s="17"/>
    </row>
    <row r="11" spans="1:73" customHeight="1" ht="60">
      <c r="A11" s="17"/>
      <c r="B11" s="7"/>
      <c r="C11" s="5"/>
      <c r="D11" s="5"/>
      <c r="E11" s="5"/>
      <c r="F11" s="5"/>
      <c r="G11" s="5"/>
      <c r="H11" s="5"/>
      <c r="I11" s="5"/>
      <c r="J11" s="12"/>
      <c r="K11" s="18"/>
      <c r="L11" s="17"/>
      <c r="M11" s="17"/>
      <c r="N11" s="17"/>
      <c r="O11" s="23" t="s">
        <v>35</v>
      </c>
      <c r="P11" s="23" t="s">
        <v>35</v>
      </c>
      <c r="Q11" s="23" t="s">
        <v>35</v>
      </c>
      <c r="R11" s="23" t="s">
        <v>35</v>
      </c>
      <c r="S11" s="23" t="s">
        <v>35</v>
      </c>
      <c r="T11" s="23" t="s">
        <v>35</v>
      </c>
      <c r="U11" s="23" t="s">
        <v>35</v>
      </c>
      <c r="V11" s="23" t="s">
        <v>35</v>
      </c>
      <c r="W11" s="23" t="s">
        <v>35</v>
      </c>
      <c r="X11" s="23" t="s">
        <v>35</v>
      </c>
      <c r="Y11" s="17"/>
      <c r="Z11" s="8"/>
      <c r="AA11" s="13"/>
      <c r="AB11" s="17"/>
      <c r="AD11" s="23" t="s">
        <v>35</v>
      </c>
      <c r="AE11" s="23" t="s">
        <v>35</v>
      </c>
      <c r="AF11" s="23" t="s">
        <v>35</v>
      </c>
      <c r="AG11" s="23" t="s">
        <v>35</v>
      </c>
      <c r="AH11" s="23" t="s">
        <v>35</v>
      </c>
      <c r="AI11" s="23" t="s">
        <v>35</v>
      </c>
      <c r="AJ11" s="23" t="s">
        <v>35</v>
      </c>
      <c r="AK11" s="23" t="s">
        <v>35</v>
      </c>
      <c r="AL11" s="23" t="s">
        <v>35</v>
      </c>
      <c r="AM11" s="23" t="s">
        <v>35</v>
      </c>
      <c r="AN11" s="17"/>
      <c r="AO11" s="8"/>
      <c r="AP11" s="13"/>
      <c r="AQ11" s="17"/>
      <c r="AS11" s="23" t="s">
        <v>35</v>
      </c>
      <c r="AT11" s="23" t="s">
        <v>35</v>
      </c>
      <c r="AU11" s="23" t="s">
        <v>35</v>
      </c>
      <c r="AV11" s="23" t="s">
        <v>35</v>
      </c>
      <c r="AW11" s="23" t="s">
        <v>35</v>
      </c>
      <c r="AX11" s="23" t="s">
        <v>35</v>
      </c>
      <c r="AY11" s="23" t="s">
        <v>35</v>
      </c>
      <c r="AZ11" s="23" t="s">
        <v>35</v>
      </c>
      <c r="BA11" s="23" t="s">
        <v>35</v>
      </c>
      <c r="BB11" s="23" t="s">
        <v>35</v>
      </c>
      <c r="BC11" s="17"/>
      <c r="BD11" s="8"/>
      <c r="BE11" s="13"/>
      <c r="BF11" s="17"/>
      <c r="BH11" s="23" t="s">
        <v>35</v>
      </c>
      <c r="BI11" s="23" t="s">
        <v>35</v>
      </c>
      <c r="BJ11" s="23" t="s">
        <v>35</v>
      </c>
      <c r="BK11" s="23" t="s">
        <v>35</v>
      </c>
      <c r="BL11" s="23" t="s">
        <v>35</v>
      </c>
      <c r="BM11" s="23" t="s">
        <v>35</v>
      </c>
      <c r="BN11" s="23" t="s">
        <v>35</v>
      </c>
      <c r="BO11" s="23" t="s">
        <v>35</v>
      </c>
      <c r="BP11" s="23" t="s">
        <v>35</v>
      </c>
      <c r="BQ11" s="23" t="s">
        <v>35</v>
      </c>
      <c r="BR11" s="17"/>
      <c r="BS11" s="8"/>
      <c r="BT11" s="13"/>
      <c r="BU11" s="17"/>
    </row>
    <row r="12" spans="1:73" customHeight="1" ht="15">
      <c r="A12" s="18"/>
      <c r="B12" s="8"/>
      <c r="C12" s="10"/>
      <c r="D12" s="10"/>
      <c r="E12" s="10"/>
      <c r="F12" s="10"/>
      <c r="G12" s="10"/>
      <c r="H12" s="10"/>
      <c r="I12" s="10"/>
      <c r="J12" s="13"/>
      <c r="K12" s="19" t="s">
        <v>36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34" t="s">
        <v>37</v>
      </c>
      <c r="AA12" s="34" t="s">
        <v>38</v>
      </c>
      <c r="AB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34" t="s">
        <v>37</v>
      </c>
      <c r="AP12" s="34" t="s">
        <v>38</v>
      </c>
      <c r="AQ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34" t="s">
        <v>37</v>
      </c>
      <c r="BE12" s="34" t="s">
        <v>38</v>
      </c>
      <c r="BF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34" t="s">
        <v>37</v>
      </c>
      <c r="BT12" s="34" t="s">
        <v>38</v>
      </c>
      <c r="BU12" s="18"/>
    </row>
    <row r="13" spans="1:73">
      <c r="A13" s="32">
        <v>1</v>
      </c>
      <c r="B13" s="39" t="s">
        <v>39</v>
      </c>
      <c r="C13" s="32" t="s">
        <v>40</v>
      </c>
      <c r="D13" s="32" t="s">
        <v>41</v>
      </c>
      <c r="E13" s="32" t="s">
        <v>42</v>
      </c>
      <c r="F13" s="32" t="s">
        <v>43</v>
      </c>
      <c r="G13" s="32" t="s">
        <v>44</v>
      </c>
      <c r="H13" s="32" t="s">
        <v>45</v>
      </c>
      <c r="I13" s="32" t="s">
        <v>46</v>
      </c>
      <c r="J13" s="32" t="s">
        <v>47</v>
      </c>
      <c r="K13" s="19" t="s">
        <v>48</v>
      </c>
      <c r="L13" s="40" t="str">
        <f>SIFECHA("04/10/2010",L8,"Y")</f>
        <v>0</v>
      </c>
      <c r="M13" s="40" t="str">
        <f>SIFECHA("04/10/2010",L8,"YM")</f>
        <v>0</v>
      </c>
      <c r="N13" s="40" t="str">
        <f>SIFECHA("04/10/2010",L8,"MD")</f>
        <v>0</v>
      </c>
      <c r="O13" s="32">
        <v>9</v>
      </c>
      <c r="P13" s="32">
        <v>8</v>
      </c>
      <c r="Q13" s="32">
        <v>6</v>
      </c>
      <c r="R13" s="32">
        <v>8</v>
      </c>
      <c r="S13" s="32">
        <v>9</v>
      </c>
      <c r="T13" s="32">
        <v>9</v>
      </c>
      <c r="U13" s="32">
        <v>9</v>
      </c>
      <c r="V13" s="32">
        <v>9</v>
      </c>
      <c r="W13" s="32">
        <v>10</v>
      </c>
      <c r="X13" s="32">
        <v>9</v>
      </c>
      <c r="Y13" s="32">
        <v>8.6</v>
      </c>
      <c r="Z13" s="32" t="s">
        <v>37</v>
      </c>
      <c r="AA13" s="32"/>
      <c r="AB13" s="41" t="s">
        <v>49</v>
      </c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32"/>
      <c r="BS13" s="32"/>
      <c r="BT13" s="32" t="s">
        <v>38</v>
      </c>
      <c r="BU13" s="41" t="s">
        <v>50</v>
      </c>
    </row>
    <row r="14" spans="1:73">
      <c r="A14" s="32">
        <v>2</v>
      </c>
      <c r="B14" s="39" t="s">
        <v>51</v>
      </c>
      <c r="C14" s="32" t="s">
        <v>52</v>
      </c>
      <c r="D14" s="32" t="s">
        <v>41</v>
      </c>
      <c r="E14" s="32" t="s">
        <v>42</v>
      </c>
      <c r="F14" s="32" t="s">
        <v>53</v>
      </c>
      <c r="G14" s="32" t="s">
        <v>53</v>
      </c>
      <c r="H14" s="32" t="s">
        <v>41</v>
      </c>
      <c r="I14" s="32" t="s">
        <v>46</v>
      </c>
      <c r="J14" s="32" t="s">
        <v>54</v>
      </c>
      <c r="K14" s="19" t="s">
        <v>55</v>
      </c>
      <c r="L14" s="40" t="str">
        <f>SIFECHA("27/10/2010",L8,"Y")</f>
        <v>0</v>
      </c>
      <c r="M14" s="40" t="str">
        <f>SIFECHA("27/10/2010",L8,"YM")</f>
        <v>0</v>
      </c>
      <c r="N14" s="40" t="str">
        <f>SIFECHA("27/10/2010",L8,"MD")</f>
        <v>0</v>
      </c>
      <c r="O14" s="32">
        <v>7</v>
      </c>
      <c r="P14" s="32">
        <v>6</v>
      </c>
      <c r="Q14" s="32">
        <v>6</v>
      </c>
      <c r="R14" s="32">
        <v>6</v>
      </c>
      <c r="S14" s="32">
        <v>7</v>
      </c>
      <c r="T14" s="32">
        <v>8</v>
      </c>
      <c r="U14" s="32">
        <v>7</v>
      </c>
      <c r="V14" s="32">
        <v>6</v>
      </c>
      <c r="W14" s="32">
        <v>9</v>
      </c>
      <c r="X14" s="32">
        <v>9</v>
      </c>
      <c r="Y14" s="32">
        <v>7.1</v>
      </c>
      <c r="Z14" s="32" t="s">
        <v>37</v>
      </c>
      <c r="AA14" s="32"/>
      <c r="AB14" s="41" t="s">
        <v>49</v>
      </c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32"/>
      <c r="BS14" s="32"/>
      <c r="BT14" s="32" t="s">
        <v>38</v>
      </c>
      <c r="BU14" s="41" t="s">
        <v>50</v>
      </c>
    </row>
    <row r="15" spans="1:73">
      <c r="A15" s="32">
        <v>3</v>
      </c>
      <c r="B15" s="39" t="s">
        <v>56</v>
      </c>
      <c r="C15" s="32" t="s">
        <v>57</v>
      </c>
      <c r="D15" s="32" t="s">
        <v>41</v>
      </c>
      <c r="E15" s="32" t="s">
        <v>42</v>
      </c>
      <c r="F15" s="32" t="s">
        <v>53</v>
      </c>
      <c r="G15" s="32" t="s">
        <v>53</v>
      </c>
      <c r="H15" s="32" t="s">
        <v>53</v>
      </c>
      <c r="I15" s="32" t="s">
        <v>46</v>
      </c>
      <c r="J15" s="32" t="s">
        <v>54</v>
      </c>
      <c r="K15" s="19" t="s">
        <v>58</v>
      </c>
      <c r="L15" s="40" t="str">
        <f>SIFECHA("23/07/2010",L8,"Y")</f>
        <v>0</v>
      </c>
      <c r="M15" s="40" t="str">
        <f>SIFECHA("23/07/2010",L8,"YM")</f>
        <v>0</v>
      </c>
      <c r="N15" s="40" t="str">
        <f>SIFECHA("23/07/2010",L8,"MD")</f>
        <v>0</v>
      </c>
      <c r="O15" s="32">
        <v>7</v>
      </c>
      <c r="P15" s="32">
        <v>7</v>
      </c>
      <c r="Q15" s="32">
        <v>6</v>
      </c>
      <c r="R15" s="32">
        <v>8</v>
      </c>
      <c r="S15" s="32">
        <v>7</v>
      </c>
      <c r="T15" s="32">
        <v>8</v>
      </c>
      <c r="U15" s="32">
        <v>8</v>
      </c>
      <c r="V15" s="32">
        <v>9</v>
      </c>
      <c r="W15" s="32">
        <v>10</v>
      </c>
      <c r="X15" s="32">
        <v>10</v>
      </c>
      <c r="Y15" s="32">
        <v>8</v>
      </c>
      <c r="Z15" s="32" t="s">
        <v>37</v>
      </c>
      <c r="AA15" s="32"/>
      <c r="AB15" s="41" t="s">
        <v>49</v>
      </c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32"/>
      <c r="BS15" s="32"/>
      <c r="BT15" s="32" t="s">
        <v>38</v>
      </c>
      <c r="BU15" s="41" t="s">
        <v>50</v>
      </c>
    </row>
    <row r="16" spans="1:73">
      <c r="A16" s="32">
        <v>4</v>
      </c>
      <c r="B16" s="39" t="s">
        <v>59</v>
      </c>
      <c r="C16" s="32" t="s">
        <v>60</v>
      </c>
      <c r="D16" s="32" t="s">
        <v>61</v>
      </c>
      <c r="E16" s="32" t="s">
        <v>42</v>
      </c>
      <c r="F16" s="32" t="s">
        <v>53</v>
      </c>
      <c r="G16" s="32" t="s">
        <v>41</v>
      </c>
      <c r="H16" s="32" t="s">
        <v>53</v>
      </c>
      <c r="I16" s="32" t="s">
        <v>46</v>
      </c>
      <c r="J16" s="32" t="s">
        <v>62</v>
      </c>
      <c r="K16" s="19" t="s">
        <v>63</v>
      </c>
      <c r="L16" s="40" t="str">
        <f>SIFECHA("17/03/2007",L8,"Y")</f>
        <v>0</v>
      </c>
      <c r="M16" s="40" t="str">
        <f>SIFECHA("17/03/2007",L8,"YM")</f>
        <v>0</v>
      </c>
      <c r="N16" s="40" t="str">
        <f>SIFECHA("17/03/2007",L8,"MD")</f>
        <v>0</v>
      </c>
      <c r="O16" s="32">
        <v>7</v>
      </c>
      <c r="P16" s="32">
        <v>6</v>
      </c>
      <c r="Q16" s="32">
        <v>6</v>
      </c>
      <c r="R16" s="32">
        <v>8</v>
      </c>
      <c r="S16" s="32">
        <v>8</v>
      </c>
      <c r="T16" s="32">
        <v>8</v>
      </c>
      <c r="U16" s="32">
        <v>7</v>
      </c>
      <c r="V16" s="32">
        <v>9</v>
      </c>
      <c r="W16" s="32">
        <v>6</v>
      </c>
      <c r="X16" s="32">
        <v>9</v>
      </c>
      <c r="Y16" s="32">
        <v>7.4</v>
      </c>
      <c r="Z16" s="32" t="s">
        <v>37</v>
      </c>
      <c r="AA16" s="32"/>
      <c r="AB16" s="41" t="s">
        <v>49</v>
      </c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32"/>
      <c r="BS16" s="32"/>
      <c r="BT16" s="32" t="s">
        <v>38</v>
      </c>
      <c r="BU16" s="41" t="s">
        <v>50</v>
      </c>
    </row>
    <row r="17" spans="1:73">
      <c r="A17" s="32">
        <v>5</v>
      </c>
      <c r="B17" s="39" t="s">
        <v>64</v>
      </c>
      <c r="C17" s="32" t="s">
        <v>65</v>
      </c>
      <c r="D17" s="32" t="s">
        <v>61</v>
      </c>
      <c r="E17" s="32" t="s">
        <v>66</v>
      </c>
      <c r="F17" s="32" t="s">
        <v>41</v>
      </c>
      <c r="G17" s="32" t="s">
        <v>53</v>
      </c>
      <c r="H17" s="32" t="s">
        <v>67</v>
      </c>
      <c r="I17" s="32" t="s">
        <v>46</v>
      </c>
      <c r="J17" s="32" t="s">
        <v>68</v>
      </c>
      <c r="K17" s="19" t="s">
        <v>69</v>
      </c>
      <c r="L17" s="40" t="str">
        <f>SIFECHA("27/05/2010",L8,"Y")</f>
        <v>0</v>
      </c>
      <c r="M17" s="40" t="str">
        <f>SIFECHA("27/05/2010",L8,"YM")</f>
        <v>0</v>
      </c>
      <c r="N17" s="40" t="str">
        <f>SIFECHA("27/05/2010",L8,"MD")</f>
        <v>0</v>
      </c>
      <c r="O17" s="32">
        <v>7</v>
      </c>
      <c r="P17" s="32">
        <v>7</v>
      </c>
      <c r="Q17" s="32">
        <v>6</v>
      </c>
      <c r="R17" s="32">
        <v>7</v>
      </c>
      <c r="S17" s="32">
        <v>7</v>
      </c>
      <c r="T17" s="32">
        <v>7</v>
      </c>
      <c r="U17" s="32">
        <v>7</v>
      </c>
      <c r="V17" s="32">
        <v>9</v>
      </c>
      <c r="W17" s="32">
        <v>9</v>
      </c>
      <c r="X17" s="32">
        <v>7</v>
      </c>
      <c r="Y17" s="32">
        <v>7.3</v>
      </c>
      <c r="Z17" s="32" t="s">
        <v>37</v>
      </c>
      <c r="AA17" s="32"/>
      <c r="AB17" s="41" t="s">
        <v>49</v>
      </c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32"/>
      <c r="BS17" s="32"/>
      <c r="BT17" s="32" t="s">
        <v>38</v>
      </c>
      <c r="BU17" s="41" t="s">
        <v>50</v>
      </c>
    </row>
    <row r="18" spans="1:73">
      <c r="A18" s="32">
        <v>6</v>
      </c>
      <c r="B18" s="39" t="s">
        <v>70</v>
      </c>
      <c r="C18" s="32" t="s">
        <v>71</v>
      </c>
      <c r="D18" s="32" t="s">
        <v>61</v>
      </c>
      <c r="E18" s="32" t="s">
        <v>42</v>
      </c>
      <c r="F18" s="32" t="s">
        <v>43</v>
      </c>
      <c r="G18" s="32" t="s">
        <v>67</v>
      </c>
      <c r="H18" s="32" t="s">
        <v>43</v>
      </c>
      <c r="I18" s="32" t="s">
        <v>46</v>
      </c>
      <c r="J18" s="32" t="s">
        <v>68</v>
      </c>
      <c r="K18" s="19" t="s">
        <v>72</v>
      </c>
      <c r="L18" s="40" t="str">
        <f>SIFECHA("15/08/2009",L8,"Y")</f>
        <v>0</v>
      </c>
      <c r="M18" s="40" t="str">
        <f>SIFECHA("15/08/2009",L8,"YM")</f>
        <v>0</v>
      </c>
      <c r="N18" s="40" t="str">
        <f>SIFECHA("15/08/2009",L8,"MD")</f>
        <v>0</v>
      </c>
      <c r="O18" s="32">
        <v>6</v>
      </c>
      <c r="P18" s="32">
        <v>5</v>
      </c>
      <c r="Q18" s="32">
        <v>6</v>
      </c>
      <c r="R18" s="32">
        <v>6</v>
      </c>
      <c r="S18" s="32">
        <v>6</v>
      </c>
      <c r="T18" s="32">
        <v>7</v>
      </c>
      <c r="U18" s="32">
        <v>7</v>
      </c>
      <c r="V18" s="32">
        <v>5</v>
      </c>
      <c r="W18" s="32">
        <v>7</v>
      </c>
      <c r="X18" s="32">
        <v>9</v>
      </c>
      <c r="Y18" s="32">
        <v>6.4</v>
      </c>
      <c r="Z18" s="32" t="s">
        <v>37</v>
      </c>
      <c r="AA18" s="32"/>
      <c r="AB18" s="41" t="s">
        <v>73</v>
      </c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32"/>
      <c r="BS18" s="32"/>
      <c r="BT18" s="32" t="s">
        <v>38</v>
      </c>
      <c r="BU18" s="41" t="s">
        <v>50</v>
      </c>
    </row>
    <row r="19" spans="1:73">
      <c r="A19" s="32">
        <v>7</v>
      </c>
      <c r="B19" s="39" t="s">
        <v>74</v>
      </c>
      <c r="C19" s="32" t="s">
        <v>75</v>
      </c>
      <c r="D19" s="32" t="s">
        <v>41</v>
      </c>
      <c r="E19" s="32" t="s">
        <v>42</v>
      </c>
      <c r="F19" s="32" t="s">
        <v>76</v>
      </c>
      <c r="G19" s="32" t="s">
        <v>77</v>
      </c>
      <c r="H19" s="32" t="s">
        <v>53</v>
      </c>
      <c r="I19" s="32" t="s">
        <v>46</v>
      </c>
      <c r="J19" s="32" t="s">
        <v>78</v>
      </c>
      <c r="K19" s="19" t="s">
        <v>79</v>
      </c>
      <c r="L19" s="40" t="str">
        <f>SIFECHA("04/05/2010",L8,"Y")</f>
        <v>0</v>
      </c>
      <c r="M19" s="40" t="str">
        <f>SIFECHA("04/05/2010",L8,"YM")</f>
        <v>0</v>
      </c>
      <c r="N19" s="40" t="str">
        <f>SIFECHA("04/05/2010",L8,"MD")</f>
        <v>0</v>
      </c>
      <c r="O19" s="32">
        <v>7</v>
      </c>
      <c r="P19" s="32">
        <v>7</v>
      </c>
      <c r="Q19" s="32">
        <v>6</v>
      </c>
      <c r="R19" s="32">
        <v>8</v>
      </c>
      <c r="S19" s="32">
        <v>8</v>
      </c>
      <c r="T19" s="32">
        <v>8</v>
      </c>
      <c r="U19" s="32">
        <v>8</v>
      </c>
      <c r="V19" s="32">
        <v>7</v>
      </c>
      <c r="W19" s="32">
        <v>9</v>
      </c>
      <c r="X19" s="32">
        <v>9</v>
      </c>
      <c r="Y19" s="32">
        <v>7.7</v>
      </c>
      <c r="Z19" s="32" t="s">
        <v>37</v>
      </c>
      <c r="AA19" s="32"/>
      <c r="AB19" s="41" t="s">
        <v>49</v>
      </c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32"/>
      <c r="BS19" s="32"/>
      <c r="BT19" s="32" t="s">
        <v>38</v>
      </c>
      <c r="BU19" s="41" t="s">
        <v>50</v>
      </c>
    </row>
    <row r="20" spans="1:73">
      <c r="A20" s="32">
        <v>8</v>
      </c>
      <c r="B20" s="39" t="s">
        <v>80</v>
      </c>
      <c r="C20" s="32" t="s">
        <v>81</v>
      </c>
      <c r="D20" s="32" t="s">
        <v>61</v>
      </c>
      <c r="E20" s="32" t="s">
        <v>42</v>
      </c>
      <c r="F20" s="32" t="s">
        <v>77</v>
      </c>
      <c r="G20" s="32" t="s">
        <v>53</v>
      </c>
      <c r="H20" s="32" t="s">
        <v>45</v>
      </c>
      <c r="I20" s="32" t="s">
        <v>46</v>
      </c>
      <c r="J20" s="32" t="s">
        <v>47</v>
      </c>
      <c r="K20" s="19" t="s">
        <v>82</v>
      </c>
      <c r="L20" s="40" t="str">
        <f>SIFECHA("02/04/2010",L8,"Y")</f>
        <v>0</v>
      </c>
      <c r="M20" s="40" t="str">
        <f>SIFECHA("02/04/2010",L8,"YM")</f>
        <v>0</v>
      </c>
      <c r="N20" s="40" t="str">
        <f>SIFECHA("02/04/2010",L8,"MD")</f>
        <v>0</v>
      </c>
      <c r="O20" s="32">
        <v>9</v>
      </c>
      <c r="P20" s="32">
        <v>7</v>
      </c>
      <c r="Q20" s="32">
        <v>7</v>
      </c>
      <c r="R20" s="32">
        <v>9</v>
      </c>
      <c r="S20" s="32">
        <v>9</v>
      </c>
      <c r="T20" s="32">
        <v>9</v>
      </c>
      <c r="U20" s="32">
        <v>9</v>
      </c>
      <c r="V20" s="32">
        <v>8</v>
      </c>
      <c r="W20" s="32">
        <v>8</v>
      </c>
      <c r="X20" s="32">
        <v>10</v>
      </c>
      <c r="Y20" s="32">
        <v>8.5</v>
      </c>
      <c r="Z20" s="32" t="s">
        <v>37</v>
      </c>
      <c r="AA20" s="32"/>
      <c r="AB20" s="41" t="s">
        <v>49</v>
      </c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32"/>
      <c r="BS20" s="32"/>
      <c r="BT20" s="32" t="s">
        <v>38</v>
      </c>
      <c r="BU20" s="41" t="s">
        <v>50</v>
      </c>
    </row>
    <row r="21" spans="1:73">
      <c r="A21" s="32">
        <v>9</v>
      </c>
      <c r="B21" s="39" t="s">
        <v>83</v>
      </c>
      <c r="C21" s="32" t="s">
        <v>84</v>
      </c>
      <c r="D21" s="32" t="s">
        <v>41</v>
      </c>
      <c r="E21" s="32" t="s">
        <v>42</v>
      </c>
      <c r="F21" s="32" t="s">
        <v>53</v>
      </c>
      <c r="G21" s="32" t="s">
        <v>45</v>
      </c>
      <c r="H21" s="32" t="s">
        <v>85</v>
      </c>
      <c r="I21" s="32" t="s">
        <v>46</v>
      </c>
      <c r="J21" s="32" t="s">
        <v>78</v>
      </c>
      <c r="K21" s="19" t="s">
        <v>86</v>
      </c>
      <c r="L21" s="40" t="str">
        <f>SIFECHA("17/03/2010",L8,"Y")</f>
        <v>0</v>
      </c>
      <c r="M21" s="40" t="str">
        <f>SIFECHA("17/03/2010",L8,"YM")</f>
        <v>0</v>
      </c>
      <c r="N21" s="40" t="str">
        <f>SIFECHA("17/03/2010",L8,"MD")</f>
        <v>0</v>
      </c>
      <c r="O21" s="32">
        <v>8</v>
      </c>
      <c r="P21" s="32">
        <v>10</v>
      </c>
      <c r="Q21" s="32">
        <v>8</v>
      </c>
      <c r="R21" s="32">
        <v>9</v>
      </c>
      <c r="S21" s="32">
        <v>9</v>
      </c>
      <c r="T21" s="32">
        <v>9</v>
      </c>
      <c r="U21" s="32">
        <v>9</v>
      </c>
      <c r="V21" s="32">
        <v>9</v>
      </c>
      <c r="W21" s="32">
        <v>10</v>
      </c>
      <c r="X21" s="32">
        <v>10</v>
      </c>
      <c r="Y21" s="32">
        <v>9.1</v>
      </c>
      <c r="Z21" s="32" t="s">
        <v>37</v>
      </c>
      <c r="AA21" s="32"/>
      <c r="AB21" s="41" t="s">
        <v>49</v>
      </c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32"/>
      <c r="BS21" s="32"/>
      <c r="BT21" s="32" t="s">
        <v>38</v>
      </c>
      <c r="BU21" s="41" t="s">
        <v>50</v>
      </c>
    </row>
    <row r="22" spans="1:73">
      <c r="A22" s="32">
        <v>10</v>
      </c>
      <c r="B22" s="39" t="s">
        <v>87</v>
      </c>
      <c r="C22" s="32" t="s">
        <v>75</v>
      </c>
      <c r="D22" s="32" t="s">
        <v>61</v>
      </c>
      <c r="E22" s="32" t="s">
        <v>42</v>
      </c>
      <c r="F22" s="32" t="s">
        <v>43</v>
      </c>
      <c r="G22" s="32" t="s">
        <v>43</v>
      </c>
      <c r="H22" s="32" t="s">
        <v>88</v>
      </c>
      <c r="I22" s="32" t="s">
        <v>46</v>
      </c>
      <c r="J22" s="32" t="s">
        <v>89</v>
      </c>
      <c r="K22" s="19" t="s">
        <v>90</v>
      </c>
      <c r="L22" s="40" t="str">
        <f>SIFECHA("04/05/2010",L8,"Y")</f>
        <v>0</v>
      </c>
      <c r="M22" s="40" t="str">
        <f>SIFECHA("04/05/2010",L8,"YM")</f>
        <v>0</v>
      </c>
      <c r="N22" s="40" t="str">
        <f>SIFECHA("04/05/2010",L8,"MD")</f>
        <v>0</v>
      </c>
      <c r="O22" s="32">
        <v>8</v>
      </c>
      <c r="P22" s="32">
        <v>9</v>
      </c>
      <c r="Q22" s="32">
        <v>7</v>
      </c>
      <c r="R22" s="32">
        <v>8</v>
      </c>
      <c r="S22" s="32">
        <v>9</v>
      </c>
      <c r="T22" s="32">
        <v>8</v>
      </c>
      <c r="U22" s="32">
        <v>8</v>
      </c>
      <c r="V22" s="32">
        <v>8</v>
      </c>
      <c r="W22" s="32">
        <v>9</v>
      </c>
      <c r="X22" s="32">
        <v>10</v>
      </c>
      <c r="Y22" s="32">
        <v>8.4</v>
      </c>
      <c r="Z22" s="32" t="s">
        <v>37</v>
      </c>
      <c r="AA22" s="32"/>
      <c r="AB22" s="41" t="s">
        <v>49</v>
      </c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32"/>
      <c r="BS22" s="32"/>
      <c r="BT22" s="32" t="s">
        <v>38</v>
      </c>
      <c r="BU22" s="41" t="s">
        <v>50</v>
      </c>
    </row>
    <row r="23" spans="1:73">
      <c r="A23" s="32">
        <v>11</v>
      </c>
      <c r="B23" s="39" t="s">
        <v>91</v>
      </c>
      <c r="C23" s="32" t="s">
        <v>92</v>
      </c>
      <c r="D23" s="32" t="s">
        <v>41</v>
      </c>
      <c r="E23" s="32" t="s">
        <v>42</v>
      </c>
      <c r="F23" s="32" t="s">
        <v>67</v>
      </c>
      <c r="G23" s="32" t="s">
        <v>93</v>
      </c>
      <c r="H23" s="32" t="s">
        <v>53</v>
      </c>
      <c r="I23" s="32" t="s">
        <v>46</v>
      </c>
      <c r="J23" s="32" t="s">
        <v>62</v>
      </c>
      <c r="K23" s="19" t="s">
        <v>94</v>
      </c>
      <c r="L23" s="40" t="str">
        <f>SIFECHA("07/10/2010",L8,"Y")</f>
        <v>0</v>
      </c>
      <c r="M23" s="40" t="str">
        <f>SIFECHA("07/10/2010",L8,"YM")</f>
        <v>0</v>
      </c>
      <c r="N23" s="40" t="str">
        <f>SIFECHA("07/10/2010",L8,"MD")</f>
        <v>0</v>
      </c>
      <c r="O23" s="32">
        <v>9</v>
      </c>
      <c r="P23" s="32">
        <v>7</v>
      </c>
      <c r="Q23" s="32">
        <v>6</v>
      </c>
      <c r="R23" s="32">
        <v>8</v>
      </c>
      <c r="S23" s="32">
        <v>8</v>
      </c>
      <c r="T23" s="32">
        <v>8</v>
      </c>
      <c r="U23" s="32">
        <v>8</v>
      </c>
      <c r="V23" s="32">
        <v>9</v>
      </c>
      <c r="W23" s="32">
        <v>10</v>
      </c>
      <c r="X23" s="32">
        <v>8</v>
      </c>
      <c r="Y23" s="32">
        <v>8.1</v>
      </c>
      <c r="Z23" s="32" t="s">
        <v>37</v>
      </c>
      <c r="AA23" s="32"/>
      <c r="AB23" s="41" t="s">
        <v>49</v>
      </c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32"/>
      <c r="BS23" s="32"/>
      <c r="BT23" s="32" t="s">
        <v>38</v>
      </c>
      <c r="BU23" s="41" t="s">
        <v>50</v>
      </c>
    </row>
    <row r="24" spans="1:73">
      <c r="A24" s="32">
        <v>12</v>
      </c>
      <c r="B24" s="39" t="s">
        <v>95</v>
      </c>
      <c r="C24" s="32" t="s">
        <v>96</v>
      </c>
      <c r="D24" s="32" t="s">
        <v>61</v>
      </c>
      <c r="E24" s="32" t="s">
        <v>42</v>
      </c>
      <c r="F24" s="32" t="s">
        <v>43</v>
      </c>
      <c r="G24" s="32" t="s">
        <v>53</v>
      </c>
      <c r="H24" s="32" t="s">
        <v>88</v>
      </c>
      <c r="I24" s="32" t="s">
        <v>46</v>
      </c>
      <c r="J24" s="32" t="s">
        <v>97</v>
      </c>
      <c r="K24" s="19" t="s">
        <v>98</v>
      </c>
      <c r="L24" s="40" t="str">
        <f>SIFECHA("16/07/2010",L8,"Y")</f>
        <v>0</v>
      </c>
      <c r="M24" s="40" t="str">
        <f>SIFECHA("16/07/2010",L8,"YM")</f>
        <v>0</v>
      </c>
      <c r="N24" s="40" t="str">
        <f>SIFECHA("16/07/2010",L8,"MD")</f>
        <v>0</v>
      </c>
      <c r="O24" s="32">
        <v>8</v>
      </c>
      <c r="P24" s="32">
        <v>5</v>
      </c>
      <c r="Q24" s="32">
        <v>6</v>
      </c>
      <c r="R24" s="32">
        <v>6</v>
      </c>
      <c r="S24" s="32">
        <v>7</v>
      </c>
      <c r="T24" s="32">
        <v>7</v>
      </c>
      <c r="U24" s="32">
        <v>8</v>
      </c>
      <c r="V24" s="32">
        <v>5</v>
      </c>
      <c r="W24" s="32">
        <v>9</v>
      </c>
      <c r="X24" s="32">
        <v>9</v>
      </c>
      <c r="Y24" s="32">
        <v>7</v>
      </c>
      <c r="Z24" s="32" t="s">
        <v>37</v>
      </c>
      <c r="AA24" s="32"/>
      <c r="AB24" s="41" t="s">
        <v>73</v>
      </c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32"/>
      <c r="BS24" s="32"/>
      <c r="BT24" s="32" t="s">
        <v>38</v>
      </c>
      <c r="BU24" s="41" t="s">
        <v>50</v>
      </c>
    </row>
    <row r="25" spans="1:73">
      <c r="A25" s="32">
        <v>13</v>
      </c>
      <c r="B25" s="39" t="s">
        <v>99</v>
      </c>
      <c r="C25" s="32" t="s">
        <v>100</v>
      </c>
      <c r="D25" s="32" t="s">
        <v>41</v>
      </c>
      <c r="E25" s="32" t="s">
        <v>101</v>
      </c>
      <c r="F25" s="32" t="s">
        <v>44</v>
      </c>
      <c r="G25" s="32" t="s">
        <v>53</v>
      </c>
      <c r="H25" s="32" t="s">
        <v>53</v>
      </c>
      <c r="I25" s="32" t="s">
        <v>46</v>
      </c>
      <c r="J25" s="32" t="s">
        <v>89</v>
      </c>
      <c r="K25" s="19" t="s">
        <v>102</v>
      </c>
      <c r="L25" s="40" t="str">
        <f>SIFECHA("03/09/2010",L8,"Y")</f>
        <v>0</v>
      </c>
      <c r="M25" s="40" t="str">
        <f>SIFECHA("03/09/2010",L8,"YM")</f>
        <v>0</v>
      </c>
      <c r="N25" s="40" t="str">
        <f>SIFECHA("03/09/2010",L8,"MD")</f>
        <v>0</v>
      </c>
      <c r="O25" s="32">
        <v>8</v>
      </c>
      <c r="P25" s="32">
        <v>9</v>
      </c>
      <c r="Q25" s="32">
        <v>9</v>
      </c>
      <c r="R25" s="32">
        <v>8</v>
      </c>
      <c r="S25" s="32">
        <v>9</v>
      </c>
      <c r="T25" s="32">
        <v>9</v>
      </c>
      <c r="U25" s="32">
        <v>9</v>
      </c>
      <c r="V25" s="32">
        <v>9</v>
      </c>
      <c r="W25" s="32">
        <v>10</v>
      </c>
      <c r="X25" s="32">
        <v>10</v>
      </c>
      <c r="Y25" s="32">
        <v>9</v>
      </c>
      <c r="Z25" s="32" t="s">
        <v>37</v>
      </c>
      <c r="AA25" s="32"/>
      <c r="AB25" s="41" t="s">
        <v>49</v>
      </c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32"/>
      <c r="BS25" s="32"/>
      <c r="BT25" s="32" t="s">
        <v>38</v>
      </c>
      <c r="BU25" s="41" t="s">
        <v>50</v>
      </c>
    </row>
    <row r="26" spans="1:73">
      <c r="A26" s="32">
        <v>14</v>
      </c>
      <c r="B26" s="39" t="s">
        <v>103</v>
      </c>
      <c r="C26" s="32" t="s">
        <v>104</v>
      </c>
      <c r="D26" s="32" t="s">
        <v>61</v>
      </c>
      <c r="E26" s="32" t="s">
        <v>42</v>
      </c>
      <c r="F26" s="32" t="s">
        <v>41</v>
      </c>
      <c r="G26" s="32" t="s">
        <v>53</v>
      </c>
      <c r="H26" s="32" t="s">
        <v>105</v>
      </c>
      <c r="I26" s="32" t="s">
        <v>46</v>
      </c>
      <c r="J26" s="32" t="s">
        <v>54</v>
      </c>
      <c r="K26" s="19" t="s">
        <v>106</v>
      </c>
      <c r="L26" s="40" t="str">
        <f>SIFECHA("10/11/2010",L8,"Y")</f>
        <v>0</v>
      </c>
      <c r="M26" s="40" t="str">
        <f>SIFECHA("10/11/2010",L8,"YM")</f>
        <v>0</v>
      </c>
      <c r="N26" s="40" t="str">
        <f>SIFECHA("10/11/2010",L8,"MD")</f>
        <v>0</v>
      </c>
      <c r="O26" s="32">
        <v>6</v>
      </c>
      <c r="P26" s="32">
        <v>7</v>
      </c>
      <c r="Q26" s="32">
        <v>6</v>
      </c>
      <c r="R26" s="32">
        <v>6</v>
      </c>
      <c r="S26" s="32">
        <v>7</v>
      </c>
      <c r="T26" s="32">
        <v>8</v>
      </c>
      <c r="U26" s="32">
        <v>7</v>
      </c>
      <c r="V26" s="32">
        <v>5</v>
      </c>
      <c r="W26" s="32">
        <v>8</v>
      </c>
      <c r="X26" s="32">
        <v>10</v>
      </c>
      <c r="Y26" s="32">
        <v>7</v>
      </c>
      <c r="Z26" s="32" t="s">
        <v>37</v>
      </c>
      <c r="AA26" s="32"/>
      <c r="AB26" s="41" t="s">
        <v>107</v>
      </c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32"/>
      <c r="BS26" s="32"/>
      <c r="BT26" s="32" t="s">
        <v>38</v>
      </c>
      <c r="BU26" s="41" t="s">
        <v>50</v>
      </c>
    </row>
    <row r="27" spans="1:73">
      <c r="A27" s="32">
        <v>15</v>
      </c>
      <c r="B27" s="39" t="s">
        <v>108</v>
      </c>
      <c r="C27" s="32" t="s">
        <v>109</v>
      </c>
      <c r="D27" s="32" t="s">
        <v>61</v>
      </c>
      <c r="E27" s="32" t="s">
        <v>42</v>
      </c>
      <c r="F27" s="32" t="s">
        <v>93</v>
      </c>
      <c r="G27" s="32" t="s">
        <v>53</v>
      </c>
      <c r="H27" s="32" t="s">
        <v>45</v>
      </c>
      <c r="I27" s="32" t="s">
        <v>46</v>
      </c>
      <c r="J27" s="32" t="s">
        <v>68</v>
      </c>
      <c r="K27" s="19" t="s">
        <v>110</v>
      </c>
      <c r="L27" s="40" t="str">
        <f>SIFECHA("14/06/2009",L8,"Y")</f>
        <v>0</v>
      </c>
      <c r="M27" s="40" t="str">
        <f>SIFECHA("14/06/2009",L8,"YM")</f>
        <v>0</v>
      </c>
      <c r="N27" s="40" t="str">
        <f>SIFECHA("14/06/2009",L8,"MD")</f>
        <v>0</v>
      </c>
      <c r="O27" s="32">
        <v>9</v>
      </c>
      <c r="P27" s="32">
        <v>9</v>
      </c>
      <c r="Q27" s="32">
        <v>8</v>
      </c>
      <c r="R27" s="32">
        <v>9</v>
      </c>
      <c r="S27" s="32">
        <v>9</v>
      </c>
      <c r="T27" s="32">
        <v>10</v>
      </c>
      <c r="U27" s="32">
        <v>8</v>
      </c>
      <c r="V27" s="32">
        <v>9</v>
      </c>
      <c r="W27" s="32">
        <v>10</v>
      </c>
      <c r="X27" s="32">
        <v>10</v>
      </c>
      <c r="Y27" s="32">
        <v>9.1</v>
      </c>
      <c r="Z27" s="32" t="s">
        <v>37</v>
      </c>
      <c r="AA27" s="32"/>
      <c r="AB27" s="41" t="s">
        <v>49</v>
      </c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32"/>
      <c r="BS27" s="32"/>
      <c r="BT27" s="32" t="s">
        <v>38</v>
      </c>
      <c r="BU27" s="41" t="s">
        <v>50</v>
      </c>
    </row>
    <row r="28" spans="1:73">
      <c r="A28" s="32">
        <v>16</v>
      </c>
      <c r="B28" s="39" t="s">
        <v>111</v>
      </c>
      <c r="C28" s="32" t="s">
        <v>112</v>
      </c>
      <c r="D28" s="32" t="s">
        <v>41</v>
      </c>
      <c r="E28" s="32" t="s">
        <v>42</v>
      </c>
      <c r="F28" s="32" t="s">
        <v>53</v>
      </c>
      <c r="G28" s="32" t="s">
        <v>45</v>
      </c>
      <c r="H28" s="32" t="s">
        <v>88</v>
      </c>
      <c r="I28" s="32" t="s">
        <v>46</v>
      </c>
      <c r="J28" s="32" t="s">
        <v>78</v>
      </c>
      <c r="K28" s="19" t="s">
        <v>113</v>
      </c>
      <c r="L28" s="40" t="str">
        <f>SIFECHA("18/09/2010",L8,"Y")</f>
        <v>0</v>
      </c>
      <c r="M28" s="40" t="str">
        <f>SIFECHA("18/09/2010",L8,"YM")</f>
        <v>0</v>
      </c>
      <c r="N28" s="40" t="str">
        <f>SIFECHA("18/09/2010",L8,"MD")</f>
        <v>0</v>
      </c>
      <c r="O28" s="32">
        <v>10</v>
      </c>
      <c r="P28" s="32">
        <v>9</v>
      </c>
      <c r="Q28" s="32">
        <v>9</v>
      </c>
      <c r="R28" s="32">
        <v>9</v>
      </c>
      <c r="S28" s="32">
        <v>10</v>
      </c>
      <c r="T28" s="32">
        <v>9</v>
      </c>
      <c r="U28" s="32">
        <v>9</v>
      </c>
      <c r="V28" s="32">
        <v>10</v>
      </c>
      <c r="W28" s="32">
        <v>10</v>
      </c>
      <c r="X28" s="32">
        <v>10</v>
      </c>
      <c r="Y28" s="32">
        <v>9.5</v>
      </c>
      <c r="Z28" s="32" t="s">
        <v>37</v>
      </c>
      <c r="AA28" s="32"/>
      <c r="AB28" s="41" t="s">
        <v>49</v>
      </c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32"/>
      <c r="BS28" s="32"/>
      <c r="BT28" s="32" t="s">
        <v>38</v>
      </c>
      <c r="BU28" s="41" t="s">
        <v>50</v>
      </c>
    </row>
    <row r="29" spans="1:73">
      <c r="A29" s="20" t="s">
        <v>114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2"/>
      <c r="O29" s="32" t="str">
        <f>SI.ERROR(PROMEDIO(O13:O28),"")</f>
        <v>0</v>
      </c>
      <c r="P29" s="32" t="str">
        <f>SI.ERROR(PROMEDIO(P13:P28),"")</f>
        <v>0</v>
      </c>
      <c r="Q29" s="32" t="str">
        <f>SI.ERROR(PROMEDIO(Q13:Q28),"")</f>
        <v>0</v>
      </c>
      <c r="R29" s="32" t="str">
        <f>SI.ERROR(PROMEDIO(R13:R28),"")</f>
        <v>0</v>
      </c>
      <c r="S29" s="32" t="str">
        <f>SI.ERROR(PROMEDIO(S13:S28),"")</f>
        <v>0</v>
      </c>
      <c r="T29" s="32" t="str">
        <f>SI.ERROR(PROMEDIO(T13:T28),"")</f>
        <v>0</v>
      </c>
      <c r="U29" s="32" t="str">
        <f>SI.ERROR(PROMEDIO(U13:U28),"")</f>
        <v>0</v>
      </c>
      <c r="V29" s="32" t="str">
        <f>SI.ERROR(PROMEDIO(V13:V28),"")</f>
        <v>0</v>
      </c>
      <c r="W29" s="32" t="str">
        <f>SI.ERROR(PROMEDIO(W13:W28),"")</f>
        <v>0</v>
      </c>
      <c r="X29" s="32" t="str">
        <f>SI.ERROR(PROMEDIO(X13:X28),"")</f>
        <v>0</v>
      </c>
      <c r="Y29" s="32" t="str">
        <f>SI.ERROR(PROMEDIO(Y13:Y28),"")</f>
        <v>0</v>
      </c>
      <c r="Z29" s="32" t="str">
        <f>CONTAR.SI(Z13:Z28,"SI")</f>
        <v>0</v>
      </c>
      <c r="AA29" s="32" t="str">
        <f>CONTAR.SI(AA13:AA28,"NO")</f>
        <v>0</v>
      </c>
      <c r="AD29" s="32" t="str">
        <f>SI.ERROR(PROMEDIO(AD13:AD28),"")</f>
        <v>0</v>
      </c>
      <c r="AE29" s="32" t="str">
        <f>SI.ERROR(PROMEDIO(AE13:AE28),"")</f>
        <v>0</v>
      </c>
      <c r="AF29" s="32" t="str">
        <f>SI.ERROR(PROMEDIO(AF13:AF28),"")</f>
        <v>0</v>
      </c>
      <c r="AG29" s="32" t="str">
        <f>SI.ERROR(PROMEDIO(AG13:AG28),"")</f>
        <v>0</v>
      </c>
      <c r="AH29" s="32" t="str">
        <f>SI.ERROR(PROMEDIO(AH13:AH28),"")</f>
        <v>0</v>
      </c>
      <c r="AI29" s="32" t="str">
        <f>SI.ERROR(PROMEDIO(AI13:AI28),"")</f>
        <v>0</v>
      </c>
      <c r="AJ29" s="32" t="str">
        <f>SI.ERROR(PROMEDIO(AJ13:AJ28),"")</f>
        <v>0</v>
      </c>
      <c r="AK29" s="32" t="str">
        <f>SI.ERROR(PROMEDIO(AK13:AK28),"")</f>
        <v>0</v>
      </c>
      <c r="AL29" s="32" t="str">
        <f>SI.ERROR(PROMEDIO(AL13:AL28),"")</f>
        <v>0</v>
      </c>
      <c r="AM29" s="32" t="str">
        <f>SI.ERROR(PROMEDIO(AM13:AM28),"")</f>
        <v>0</v>
      </c>
      <c r="AN29" s="32" t="str">
        <f>SI.ERROR(PROMEDIO(AN13:AN28),"")</f>
        <v>0</v>
      </c>
      <c r="AO29" s="32" t="str">
        <f>CONTAR.SI(AO13:AO28,"SI")</f>
        <v>0</v>
      </c>
      <c r="AP29" s="32" t="str">
        <f>CONTAR.SI(AP13:AP28,"NO")</f>
        <v>0</v>
      </c>
      <c r="AS29" s="32" t="str">
        <f>SI.ERROR(PROMEDIO(AS13:AS28),"")</f>
        <v>0</v>
      </c>
      <c r="AT29" s="32" t="str">
        <f>SI.ERROR(PROMEDIO(AT13:AT28),"")</f>
        <v>0</v>
      </c>
      <c r="AU29" s="32" t="str">
        <f>SI.ERROR(PROMEDIO(AU13:AU28),"")</f>
        <v>0</v>
      </c>
      <c r="AV29" s="32" t="str">
        <f>SI.ERROR(PROMEDIO(AV13:AV28),"")</f>
        <v>0</v>
      </c>
      <c r="AW29" s="32" t="str">
        <f>SI.ERROR(PROMEDIO(AW13:AW28),"")</f>
        <v>0</v>
      </c>
      <c r="AX29" s="32" t="str">
        <f>SI.ERROR(PROMEDIO(AX13:AX28),"")</f>
        <v>0</v>
      </c>
      <c r="AY29" s="32" t="str">
        <f>SI.ERROR(PROMEDIO(AY13:AY28),"")</f>
        <v>0</v>
      </c>
      <c r="AZ29" s="32" t="str">
        <f>SI.ERROR(PROMEDIO(AZ13:AZ28),"")</f>
        <v>0</v>
      </c>
      <c r="BA29" s="32" t="str">
        <f>SI.ERROR(PROMEDIO(BA13:BA28),"")</f>
        <v>0</v>
      </c>
      <c r="BB29" s="32" t="str">
        <f>SI.ERROR(PROMEDIO(BB13:BB28),"")</f>
        <v>0</v>
      </c>
      <c r="BC29" s="32" t="str">
        <f>SI.ERROR(PROMEDIO(BC13:BC28),"")</f>
        <v>0</v>
      </c>
      <c r="BD29" s="32" t="str">
        <f>CONTAR.SI(BD13:BD28,"SI")</f>
        <v>0</v>
      </c>
      <c r="BE29" s="32" t="str">
        <f>CONTAR.SI(BE13:BE28,"NO")</f>
        <v>0</v>
      </c>
      <c r="BH29" s="32" t="str">
        <f>SI.ERROR(PROMEDIO(BH13:BH28),"")</f>
        <v>0</v>
      </c>
      <c r="BI29" s="32" t="str">
        <f>SI.ERROR(PROMEDIO(BI13:BI28),"")</f>
        <v>0</v>
      </c>
      <c r="BJ29" s="32" t="str">
        <f>SI.ERROR(PROMEDIO(BJ13:BJ28),"")</f>
        <v>0</v>
      </c>
      <c r="BK29" s="32" t="str">
        <f>SI.ERROR(PROMEDIO(BK13:BK28),"")</f>
        <v>0</v>
      </c>
      <c r="BL29" s="32" t="str">
        <f>SI.ERROR(PROMEDIO(BL13:BL28),"")</f>
        <v>0</v>
      </c>
      <c r="BM29" s="32" t="str">
        <f>SI.ERROR(PROMEDIO(BM13:BM28),"")</f>
        <v>0</v>
      </c>
      <c r="BN29" s="32" t="str">
        <f>SI.ERROR(PROMEDIO(BN13:BN28),"")</f>
        <v>0</v>
      </c>
      <c r="BO29" s="32" t="str">
        <f>SI.ERROR(PROMEDIO(BO13:BO28),"")</f>
        <v>0</v>
      </c>
      <c r="BP29" s="32" t="str">
        <f>SI.ERROR(PROMEDIO(BP13:BP28),"")</f>
        <v>0</v>
      </c>
      <c r="BQ29" s="32" t="str">
        <f>SI.ERROR(PROMEDIO(BQ13:BQ28),"")</f>
        <v>0</v>
      </c>
      <c r="BR29" s="32" t="str">
        <f>SI.ERROR(PROMEDIO(BR13:BR28),"")</f>
        <v>0</v>
      </c>
      <c r="BS29" s="32" t="str">
        <f>CONTAR.SI(BS13:BS28,"SI")</f>
        <v>0</v>
      </c>
      <c r="BT29" s="32" t="str">
        <f>CONTAR.SI(BT13:BT28,"NO")</f>
        <v>0</v>
      </c>
    </row>
    <row r="31" spans="1:73">
      <c r="E31" s="6" t="s">
        <v>115</v>
      </c>
      <c r="F31" s="9"/>
      <c r="G31" s="9"/>
      <c r="H31" s="9"/>
      <c r="I31" s="9"/>
      <c r="J31" s="11"/>
      <c r="K31" s="42" t="s">
        <v>116</v>
      </c>
      <c r="L31" s="21"/>
      <c r="M31" s="21"/>
      <c r="N31" s="22"/>
      <c r="O31" s="43" t="str">
        <f>CONTAR.SI(O13:O28,"&gt;5.9")</f>
        <v>0</v>
      </c>
      <c r="P31" s="43" t="str">
        <f>CONTAR.SI(P13:P28,"&gt;5.9")</f>
        <v>0</v>
      </c>
      <c r="Q31" s="43" t="str">
        <f>CONTAR.SI(Q13:Q28,"&gt;5.9")</f>
        <v>0</v>
      </c>
      <c r="R31" s="43" t="str">
        <f>CONTAR.SI(R13:R28,"&gt;5.9")</f>
        <v>0</v>
      </c>
      <c r="S31" s="43" t="str">
        <f>CONTAR.SI(S13:S28,"&gt;5.9")</f>
        <v>0</v>
      </c>
      <c r="T31" s="43" t="str">
        <f>CONTAR.SI(T13:T28,"&gt;5.9")</f>
        <v>0</v>
      </c>
      <c r="U31" s="43" t="str">
        <f>CONTAR.SI(U13:U28,"&gt;5.9")</f>
        <v>0</v>
      </c>
      <c r="V31" s="43" t="str">
        <f>CONTAR.SI(V13:V28,"&gt;5.9")</f>
        <v>0</v>
      </c>
      <c r="W31" s="43" t="str">
        <f>CONTAR.SI(W13:W28,"&gt;5.9")</f>
        <v>0</v>
      </c>
      <c r="X31" s="43" t="str">
        <f>CONTAR.SI(X13:X28,"&gt;5.9")</f>
        <v>0</v>
      </c>
      <c r="Y31" s="43" t="str">
        <f>CONTAR.SI(Y13:Y28,"&gt;5.9")</f>
        <v>0</v>
      </c>
      <c r="AD31" s="43" t="str">
        <f>CONTAR.SI(AD13:AD28,"&gt;5.9")</f>
        <v>0</v>
      </c>
      <c r="AE31" s="43" t="str">
        <f>CONTAR.SI(AE13:AE28,"&gt;5.9")</f>
        <v>0</v>
      </c>
      <c r="AF31" s="43" t="str">
        <f>CONTAR.SI(AF13:AF28,"&gt;5.9")</f>
        <v>0</v>
      </c>
      <c r="AG31" s="43" t="str">
        <f>CONTAR.SI(AG13:AG28,"&gt;5.9")</f>
        <v>0</v>
      </c>
      <c r="AH31" s="43" t="str">
        <f>CONTAR.SI(AH13:AH28,"&gt;5.9")</f>
        <v>0</v>
      </c>
      <c r="AI31" s="43" t="str">
        <f>CONTAR.SI(AI13:AI28,"&gt;5.9")</f>
        <v>0</v>
      </c>
      <c r="AJ31" s="43" t="str">
        <f>CONTAR.SI(AJ13:AJ28,"&gt;5.9")</f>
        <v>0</v>
      </c>
      <c r="AK31" s="43" t="str">
        <f>CONTAR.SI(AK13:AK28,"&gt;5.9")</f>
        <v>0</v>
      </c>
      <c r="AL31" s="43" t="str">
        <f>CONTAR.SI(AL13:AL28,"&gt;5.9")</f>
        <v>0</v>
      </c>
      <c r="AM31" s="43" t="str">
        <f>CONTAR.SI(AM13:AM28,"&gt;5.9")</f>
        <v>0</v>
      </c>
      <c r="AN31" s="43" t="str">
        <f>CONTAR.SI(AN13:AN28,"&gt;5.9")</f>
        <v>0</v>
      </c>
      <c r="AS31" s="43" t="str">
        <f>CONTAR.SI(AS13:AS28,"&gt;5.9")</f>
        <v>0</v>
      </c>
      <c r="AT31" s="43" t="str">
        <f>CONTAR.SI(AT13:AT28,"&gt;5.9")</f>
        <v>0</v>
      </c>
      <c r="AU31" s="43" t="str">
        <f>CONTAR.SI(AU13:AU28,"&gt;5.9")</f>
        <v>0</v>
      </c>
      <c r="AV31" s="43" t="str">
        <f>CONTAR.SI(AV13:AV28,"&gt;5.9")</f>
        <v>0</v>
      </c>
      <c r="AW31" s="43" t="str">
        <f>CONTAR.SI(AW13:AW28,"&gt;5.9")</f>
        <v>0</v>
      </c>
      <c r="AX31" s="43" t="str">
        <f>CONTAR.SI(AX13:AX28,"&gt;5.9")</f>
        <v>0</v>
      </c>
      <c r="AY31" s="43" t="str">
        <f>CONTAR.SI(AY13:AY28,"&gt;5.9")</f>
        <v>0</v>
      </c>
      <c r="AZ31" s="43" t="str">
        <f>CONTAR.SI(AZ13:AZ28,"&gt;5.9")</f>
        <v>0</v>
      </c>
      <c r="BA31" s="43" t="str">
        <f>CONTAR.SI(BA13:BA28,"&gt;5.9")</f>
        <v>0</v>
      </c>
      <c r="BB31" s="43" t="str">
        <f>CONTAR.SI(BB13:BB28,"&gt;5.9")</f>
        <v>0</v>
      </c>
      <c r="BC31" s="43" t="str">
        <f>CONTAR.SI(BC13:BC28,"&gt;5.9")</f>
        <v>0</v>
      </c>
      <c r="BH31" s="43" t="str">
        <f>CONTAR.SI(BH13:BH28,"&gt;5.9")</f>
        <v>0</v>
      </c>
      <c r="BI31" s="43" t="str">
        <f>CONTAR.SI(BI13:BI28,"&gt;5.9")</f>
        <v>0</v>
      </c>
      <c r="BJ31" s="43" t="str">
        <f>CONTAR.SI(BJ13:BJ28,"&gt;5.9")</f>
        <v>0</v>
      </c>
      <c r="BK31" s="43" t="str">
        <f>CONTAR.SI(BK13:BK28,"&gt;5.9")</f>
        <v>0</v>
      </c>
      <c r="BL31" s="43" t="str">
        <f>CONTAR.SI(BL13:BL28,"&gt;5.9")</f>
        <v>0</v>
      </c>
      <c r="BM31" s="43" t="str">
        <f>CONTAR.SI(BM13:BM28,"&gt;5.9")</f>
        <v>0</v>
      </c>
      <c r="BN31" s="43" t="str">
        <f>CONTAR.SI(BN13:BN28,"&gt;5.9")</f>
        <v>0</v>
      </c>
      <c r="BO31" s="43" t="str">
        <f>CONTAR.SI(BO13:BO28,"&gt;5.9")</f>
        <v>0</v>
      </c>
      <c r="BP31" s="43" t="str">
        <f>CONTAR.SI(BP13:BP28,"&gt;5.9")</f>
        <v>0</v>
      </c>
      <c r="BQ31" s="43" t="str">
        <f>CONTAR.SI(BQ13:BQ28,"&gt;5.9")</f>
        <v>0</v>
      </c>
      <c r="BR31" s="43" t="str">
        <f>CONTAR.SI(BR13:BR28,"&gt;5.9")</f>
        <v>0</v>
      </c>
    </row>
    <row r="32" spans="1:73">
      <c r="E32" s="7"/>
      <c r="F32" s="5"/>
      <c r="G32" s="5"/>
      <c r="H32" s="5"/>
      <c r="I32" s="5"/>
      <c r="J32" s="12"/>
      <c r="K32" s="42" t="s">
        <v>117</v>
      </c>
      <c r="L32" s="21"/>
      <c r="M32" s="21"/>
      <c r="N32" s="22"/>
      <c r="O32" s="43" t="str">
        <f>CONTAR.SI(O13:O28,"&lt;6")</f>
        <v>0</v>
      </c>
      <c r="P32" s="43" t="str">
        <f>CONTAR.SI(P13:P28,"&lt;6")</f>
        <v>0</v>
      </c>
      <c r="Q32" s="43" t="str">
        <f>CONTAR.SI(Q13:Q28,"&lt;6")</f>
        <v>0</v>
      </c>
      <c r="R32" s="43" t="str">
        <f>CONTAR.SI(R13:R28,"&lt;6")</f>
        <v>0</v>
      </c>
      <c r="S32" s="43" t="str">
        <f>CONTAR.SI(S13:S28,"&lt;6")</f>
        <v>0</v>
      </c>
      <c r="T32" s="43" t="str">
        <f>CONTAR.SI(T13:T28,"&lt;6")</f>
        <v>0</v>
      </c>
      <c r="U32" s="43" t="str">
        <f>CONTAR.SI(U13:U28,"&lt;6")</f>
        <v>0</v>
      </c>
      <c r="V32" s="43" t="str">
        <f>CONTAR.SI(V13:V28,"&lt;6")</f>
        <v>0</v>
      </c>
      <c r="W32" s="43" t="str">
        <f>CONTAR.SI(W13:W28,"&lt;6")</f>
        <v>0</v>
      </c>
      <c r="X32" s="43" t="str">
        <f>CONTAR.SI(X13:X28,"&lt;6")</f>
        <v>0</v>
      </c>
      <c r="Y32" s="43" t="str">
        <f>CONTAR.SI(Y13:Y28,"&lt;6")</f>
        <v>0</v>
      </c>
      <c r="AD32" s="43" t="str">
        <f>CONTAR.SI(AD13:AD28,"&lt;6")</f>
        <v>0</v>
      </c>
      <c r="AE32" s="43" t="str">
        <f>CONTAR.SI(AE13:AE28,"&lt;6")</f>
        <v>0</v>
      </c>
      <c r="AF32" s="43" t="str">
        <f>CONTAR.SI(AF13:AF28,"&lt;6")</f>
        <v>0</v>
      </c>
      <c r="AG32" s="43" t="str">
        <f>CONTAR.SI(AG13:AG28,"&lt;6")</f>
        <v>0</v>
      </c>
      <c r="AH32" s="43" t="str">
        <f>CONTAR.SI(AH13:AH28,"&lt;6")</f>
        <v>0</v>
      </c>
      <c r="AI32" s="43" t="str">
        <f>CONTAR.SI(AI13:AI28,"&lt;6")</f>
        <v>0</v>
      </c>
      <c r="AJ32" s="43" t="str">
        <f>CONTAR.SI(AJ13:AJ28,"&lt;6")</f>
        <v>0</v>
      </c>
      <c r="AK32" s="43" t="str">
        <f>CONTAR.SI(AK13:AK28,"&lt;6")</f>
        <v>0</v>
      </c>
      <c r="AL32" s="43" t="str">
        <f>CONTAR.SI(AL13:AL28,"&lt;6")</f>
        <v>0</v>
      </c>
      <c r="AM32" s="43" t="str">
        <f>CONTAR.SI(AM13:AM28,"&lt;6")</f>
        <v>0</v>
      </c>
      <c r="AN32" s="43" t="str">
        <f>CONTAR.SI(AN13:AN28,"&lt;6")</f>
        <v>0</v>
      </c>
      <c r="AS32" s="43" t="str">
        <f>CONTAR.SI(AS13:AS28,"&lt;6")</f>
        <v>0</v>
      </c>
      <c r="AT32" s="43" t="str">
        <f>CONTAR.SI(AT13:AT28,"&lt;6")</f>
        <v>0</v>
      </c>
      <c r="AU32" s="43" t="str">
        <f>CONTAR.SI(AU13:AU28,"&lt;6")</f>
        <v>0</v>
      </c>
      <c r="AV32" s="43" t="str">
        <f>CONTAR.SI(AV13:AV28,"&lt;6")</f>
        <v>0</v>
      </c>
      <c r="AW32" s="43" t="str">
        <f>CONTAR.SI(AW13:AW28,"&lt;6")</f>
        <v>0</v>
      </c>
      <c r="AX32" s="43" t="str">
        <f>CONTAR.SI(AX13:AX28,"&lt;6")</f>
        <v>0</v>
      </c>
      <c r="AY32" s="43" t="str">
        <f>CONTAR.SI(AY13:AY28,"&lt;6")</f>
        <v>0</v>
      </c>
      <c r="AZ32" s="43" t="str">
        <f>CONTAR.SI(AZ13:AZ28,"&lt;6")</f>
        <v>0</v>
      </c>
      <c r="BA32" s="43" t="str">
        <f>CONTAR.SI(BA13:BA28,"&lt;6")</f>
        <v>0</v>
      </c>
      <c r="BB32" s="43" t="str">
        <f>CONTAR.SI(BB13:BB28,"&lt;6")</f>
        <v>0</v>
      </c>
      <c r="BC32" s="43" t="str">
        <f>CONTAR.SI(BC13:BC28,"&lt;6")</f>
        <v>0</v>
      </c>
      <c r="BH32" s="43" t="str">
        <f>CONTAR.SI(BH13:BH28,"&lt;6")</f>
        <v>0</v>
      </c>
      <c r="BI32" s="43" t="str">
        <f>CONTAR.SI(BI13:BI28,"&lt;6")</f>
        <v>0</v>
      </c>
      <c r="BJ32" s="43" t="str">
        <f>CONTAR.SI(BJ13:BJ28,"&lt;6")</f>
        <v>0</v>
      </c>
      <c r="BK32" s="43" t="str">
        <f>CONTAR.SI(BK13:BK28,"&lt;6")</f>
        <v>0</v>
      </c>
      <c r="BL32" s="43" t="str">
        <f>CONTAR.SI(BL13:BL28,"&lt;6")</f>
        <v>0</v>
      </c>
      <c r="BM32" s="43" t="str">
        <f>CONTAR.SI(BM13:BM28,"&lt;6")</f>
        <v>0</v>
      </c>
      <c r="BN32" s="43" t="str">
        <f>CONTAR.SI(BN13:BN28,"&lt;6")</f>
        <v>0</v>
      </c>
      <c r="BO32" s="43" t="str">
        <f>CONTAR.SI(BO13:BO28,"&lt;6")</f>
        <v>0</v>
      </c>
      <c r="BP32" s="43" t="str">
        <f>CONTAR.SI(BP13:BP28,"&lt;6")</f>
        <v>0</v>
      </c>
      <c r="BQ32" s="43" t="str">
        <f>CONTAR.SI(BQ13:BQ28,"&lt;6")</f>
        <v>0</v>
      </c>
      <c r="BR32" s="43" t="str">
        <f>CONTAR.SI(BR13:BR28,"&lt;6")</f>
        <v>0</v>
      </c>
    </row>
    <row r="33" spans="1:73">
      <c r="E33" s="7"/>
      <c r="F33" s="5"/>
      <c r="G33" s="5"/>
      <c r="H33" s="5"/>
      <c r="I33" s="5"/>
      <c r="J33" s="12"/>
      <c r="K33" s="42" t="s">
        <v>118</v>
      </c>
      <c r="L33" s="21"/>
      <c r="M33" s="21"/>
      <c r="N33" s="22"/>
      <c r="O33" s="43" t="str">
        <f>CONTAR(O13:O28)</f>
        <v>0</v>
      </c>
      <c r="P33" s="43" t="str">
        <f>CONTAR(P13:P28)</f>
        <v>0</v>
      </c>
      <c r="Q33" s="43" t="str">
        <f>CONTAR(Q13:Q28)</f>
        <v>0</v>
      </c>
      <c r="R33" s="43" t="str">
        <f>CONTAR(R13:R28)</f>
        <v>0</v>
      </c>
      <c r="S33" s="43" t="str">
        <f>CONTAR(S13:S28)</f>
        <v>0</v>
      </c>
      <c r="T33" s="43" t="str">
        <f>CONTAR(T13:T28)</f>
        <v>0</v>
      </c>
      <c r="U33" s="43" t="str">
        <f>CONTAR(U13:U28)</f>
        <v>0</v>
      </c>
      <c r="V33" s="43" t="str">
        <f>CONTAR(V13:V28)</f>
        <v>0</v>
      </c>
      <c r="W33" s="43" t="str">
        <f>CONTAR(W13:W28)</f>
        <v>0</v>
      </c>
      <c r="X33" s="43" t="str">
        <f>CONTAR(X13:X28)</f>
        <v>0</v>
      </c>
      <c r="Y33" s="43" t="str">
        <f>CONTAR(Y13:Y28)</f>
        <v>0</v>
      </c>
      <c r="AD33" s="43" t="str">
        <f>CONTAR(AD13:AD28)</f>
        <v>0</v>
      </c>
      <c r="AE33" s="43" t="str">
        <f>CONTAR(AE13:AE28)</f>
        <v>0</v>
      </c>
      <c r="AF33" s="43" t="str">
        <f>CONTAR(AF13:AF28)</f>
        <v>0</v>
      </c>
      <c r="AG33" s="43" t="str">
        <f>CONTAR(AG13:AG28)</f>
        <v>0</v>
      </c>
      <c r="AH33" s="43" t="str">
        <f>CONTAR(AH13:AH28)</f>
        <v>0</v>
      </c>
      <c r="AI33" s="43" t="str">
        <f>CONTAR(AI13:AI28)</f>
        <v>0</v>
      </c>
      <c r="AJ33" s="43" t="str">
        <f>CONTAR(AJ13:AJ28)</f>
        <v>0</v>
      </c>
      <c r="AK33" s="43" t="str">
        <f>CONTAR(AK13:AK28)</f>
        <v>0</v>
      </c>
      <c r="AL33" s="43" t="str">
        <f>CONTAR(AL13:AL28)</f>
        <v>0</v>
      </c>
      <c r="AM33" s="43" t="str">
        <f>CONTAR(AM13:AM28)</f>
        <v>0</v>
      </c>
      <c r="AN33" s="43" t="str">
        <f>CONTAR(AN13:AN28)</f>
        <v>0</v>
      </c>
      <c r="AS33" s="43" t="str">
        <f>CONTAR(AS13:AS28)</f>
        <v>0</v>
      </c>
      <c r="AT33" s="43" t="str">
        <f>CONTAR(AT13:AT28)</f>
        <v>0</v>
      </c>
      <c r="AU33" s="43" t="str">
        <f>CONTAR(AU13:AU28)</f>
        <v>0</v>
      </c>
      <c r="AV33" s="43" t="str">
        <f>CONTAR(AV13:AV28)</f>
        <v>0</v>
      </c>
      <c r="AW33" s="43" t="str">
        <f>CONTAR(AW13:AW28)</f>
        <v>0</v>
      </c>
      <c r="AX33" s="43" t="str">
        <f>CONTAR(AX13:AX28)</f>
        <v>0</v>
      </c>
      <c r="AY33" s="43" t="str">
        <f>CONTAR(AY13:AY28)</f>
        <v>0</v>
      </c>
      <c r="AZ33" s="43" t="str">
        <f>CONTAR(AZ13:AZ28)</f>
        <v>0</v>
      </c>
      <c r="BA33" s="43" t="str">
        <f>CONTAR(BA13:BA28)</f>
        <v>0</v>
      </c>
      <c r="BB33" s="43" t="str">
        <f>CONTAR(BB13:BB28)</f>
        <v>0</v>
      </c>
      <c r="BC33" s="43" t="str">
        <f>CONTAR(BC13:BC28)</f>
        <v>0</v>
      </c>
      <c r="BH33" s="43" t="str">
        <f>CONTAR(BH13:BH28)</f>
        <v>0</v>
      </c>
      <c r="BI33" s="43" t="str">
        <f>CONTAR(BI13:BI28)</f>
        <v>0</v>
      </c>
      <c r="BJ33" s="43" t="str">
        <f>CONTAR(BJ13:BJ28)</f>
        <v>0</v>
      </c>
      <c r="BK33" s="43" t="str">
        <f>CONTAR(BK13:BK28)</f>
        <v>0</v>
      </c>
      <c r="BL33" s="43" t="str">
        <f>CONTAR(BL13:BL28)</f>
        <v>0</v>
      </c>
      <c r="BM33" s="43" t="str">
        <f>CONTAR(BM13:BM28)</f>
        <v>0</v>
      </c>
      <c r="BN33" s="43" t="str">
        <f>CONTAR(BN13:BN28)</f>
        <v>0</v>
      </c>
      <c r="BO33" s="43" t="str">
        <f>CONTAR(BO13:BO28)</f>
        <v>0</v>
      </c>
      <c r="BP33" s="43" t="str">
        <f>CONTAR(BP13:BP28)</f>
        <v>0</v>
      </c>
      <c r="BQ33" s="43" t="str">
        <f>CONTAR(BQ13:BQ28)</f>
        <v>0</v>
      </c>
      <c r="BR33" s="43" t="str">
        <f>CONTAR(BR13:BR28)</f>
        <v>0</v>
      </c>
    </row>
    <row r="34" spans="1:73">
      <c r="E34" s="8"/>
      <c r="F34" s="10"/>
      <c r="G34" s="10"/>
      <c r="H34" s="10"/>
      <c r="I34" s="10"/>
      <c r="J34" s="13"/>
    </row>
    <row r="35" spans="1:73">
      <c r="K35" s="16" t="s">
        <v>119</v>
      </c>
      <c r="L35" s="20" t="s">
        <v>120</v>
      </c>
      <c r="M35" s="21"/>
      <c r="N35" s="22"/>
      <c r="O35" s="33">
        <v>11</v>
      </c>
      <c r="P35" s="33">
        <v>12</v>
      </c>
      <c r="Q35" s="33">
        <v>13</v>
      </c>
      <c r="R35" s="33">
        <v>14</v>
      </c>
      <c r="S35" s="33">
        <v>15</v>
      </c>
      <c r="T35" s="44" t="s">
        <v>121</v>
      </c>
      <c r="U35" s="33" t="s">
        <v>122</v>
      </c>
    </row>
    <row r="36" spans="1:73">
      <c r="K36" s="17"/>
      <c r="L36" s="20" t="s">
        <v>61</v>
      </c>
      <c r="M36" s="22"/>
      <c r="N36" s="33" t="str">
        <f>CONTAR.SI(D13:D28,"H")</f>
        <v>0</v>
      </c>
      <c r="O36" s="33" t="str">
        <f>CONTAR.SI.CONJUNTO(L13:L28,"&lt;=11",D13:D28,"H")</f>
        <v>0</v>
      </c>
      <c r="P36" s="33" t="str">
        <f>CONTAR.SI.CONJUNTO(L13:L28,"&gt;11",L13:L28,"&lt;=12",D13:D28,"H")</f>
        <v>0</v>
      </c>
      <c r="Q36" s="33" t="str">
        <f>CONTAR.SI.CONJUNTO(L13:L28,"&gt;12",L13:L28,"&lt;=13",D13:D28,"H")</f>
        <v>0</v>
      </c>
      <c r="R36" s="33" t="str">
        <f>CONTAR.SI.CONJUNTO(L13:L28,"&gt;13",L13:L28,"&lt;=14",D13:D28,"H")</f>
        <v>0</v>
      </c>
      <c r="S36" s="33" t="str">
        <f>CONTAR.SI.CONJUNTO(L13:L28,"&gt;14",L13:L28,"&lt;=15",D13:D28,"H")</f>
        <v>0</v>
      </c>
      <c r="T36" s="33" t="str">
        <f>CONTAR.SI.CONJUNTO(L13:L28,"&gt;15",D13:D28,"H")</f>
        <v>0</v>
      </c>
      <c r="U36" s="33" t="str">
        <f>CONTAR.SI.CONJUNTO(D13:D28,"H")</f>
        <v>0</v>
      </c>
    </row>
    <row r="37" spans="1:73">
      <c r="K37" s="17"/>
      <c r="L37" s="20" t="s">
        <v>41</v>
      </c>
      <c r="M37" s="22"/>
      <c r="N37" s="33" t="str">
        <f>CONTAR.SI(D13:D28,"M")</f>
        <v>0</v>
      </c>
      <c r="O37" s="33" t="str">
        <f>CONTAR.SI.CONJUNTO(L13:L28,"&lt;=11",D13:D28,"M")</f>
        <v>0</v>
      </c>
      <c r="P37" s="33" t="str">
        <f>CONTAR.SI.CONJUNTO(L13:L28,"&gt;11",L13:L28,"&lt;=12",D13:D28,"M")</f>
        <v>0</v>
      </c>
      <c r="Q37" s="33" t="str">
        <f>CONTAR.SI.CONJUNTO(L13:L28,"&gt;12",L13:L28,"&lt;=13",D13:D28,"M")</f>
        <v>0</v>
      </c>
      <c r="R37" s="33" t="str">
        <f>CONTAR.SI.CONJUNTO(L13:L28,"&gt;13",L13:L28,"&lt;=14",D13:D28,"M")</f>
        <v>0</v>
      </c>
      <c r="S37" s="33" t="str">
        <f>CONTAR.SI.CONJUNTO(L13:L28,"&gt;14",L13:L28,"&lt;=15",D13:D28,"M")</f>
        <v>0</v>
      </c>
      <c r="T37" s="33" t="str">
        <f>CONTAR.SI.CONJUNTO(L13:L28,"&gt;15",D13:D28,"M")</f>
        <v>0</v>
      </c>
      <c r="U37" s="33" t="str">
        <f>CONTAR.SI.CONJUNTO(D13:D28,"M")</f>
        <v>0</v>
      </c>
    </row>
    <row r="38" spans="1:73">
      <c r="K38" s="18"/>
      <c r="L38" s="20" t="s">
        <v>122</v>
      </c>
      <c r="M38" s="22"/>
      <c r="N38" s="33" t="str">
        <f>suma(N36:N37)</f>
        <v>0</v>
      </c>
      <c r="O38" s="33" t="str">
        <f>suma(O36:O37)</f>
        <v>0</v>
      </c>
      <c r="P38" s="33" t="str">
        <f>suma(P36:P37)</f>
        <v>0</v>
      </c>
      <c r="Q38" s="33" t="str">
        <f>suma(Q36:Q37)</f>
        <v>0</v>
      </c>
      <c r="R38" s="33" t="str">
        <f>suma(R36:R37)</f>
        <v>0</v>
      </c>
      <c r="S38" s="33" t="str">
        <f>suma(S36:S37)</f>
        <v>0</v>
      </c>
      <c r="T38" s="33" t="str">
        <f>suma(T36:T37)</f>
        <v>0</v>
      </c>
      <c r="U38" s="33" t="str">
        <f>suma(U36:U37)</f>
        <v>0</v>
      </c>
    </row>
    <row r="41" spans="1:73">
      <c r="U41" t="s">
        <v>123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J12"/>
    <mergeCell ref="K7:K8"/>
    <mergeCell ref="K9:K11"/>
    <mergeCell ref="L7:N7"/>
    <mergeCell ref="L8:N8"/>
    <mergeCell ref="L9:L12"/>
    <mergeCell ref="M9:M12"/>
    <mergeCell ref="N9:N12"/>
    <mergeCell ref="O7:O10"/>
    <mergeCell ref="AD7:AD10"/>
    <mergeCell ref="AS7:AS10"/>
    <mergeCell ref="BH7:BH10"/>
    <mergeCell ref="P7:P10"/>
    <mergeCell ref="AE7:AE10"/>
    <mergeCell ref="AT7:AT10"/>
    <mergeCell ref="BI7:BI10"/>
    <mergeCell ref="Q7:Q10"/>
    <mergeCell ref="AF7:AF10"/>
    <mergeCell ref="AU7:AU10"/>
    <mergeCell ref="BJ7:BJ10"/>
    <mergeCell ref="R7:R10"/>
    <mergeCell ref="AG7:AG10"/>
    <mergeCell ref="AV7:AV10"/>
    <mergeCell ref="BK7:BK10"/>
    <mergeCell ref="S7:S10"/>
    <mergeCell ref="AH7:AH10"/>
    <mergeCell ref="AW7:AW10"/>
    <mergeCell ref="BL7:BL10"/>
    <mergeCell ref="T7:T10"/>
    <mergeCell ref="AI7:AI10"/>
    <mergeCell ref="AX7:AX10"/>
    <mergeCell ref="BM7:BM10"/>
    <mergeCell ref="U7:U10"/>
    <mergeCell ref="AJ7:AJ10"/>
    <mergeCell ref="AY7:AY10"/>
    <mergeCell ref="BN7:BN10"/>
    <mergeCell ref="V7:V10"/>
    <mergeCell ref="AK7:AK10"/>
    <mergeCell ref="AZ7:AZ10"/>
    <mergeCell ref="BO7:BO10"/>
    <mergeCell ref="W7:W10"/>
    <mergeCell ref="AL7:AL10"/>
    <mergeCell ref="BA7:BA10"/>
    <mergeCell ref="BP7:BP10"/>
    <mergeCell ref="X7:X10"/>
    <mergeCell ref="AM7:AM10"/>
    <mergeCell ref="BB7:BB10"/>
    <mergeCell ref="BQ7:BQ10"/>
    <mergeCell ref="Y6:Y12"/>
    <mergeCell ref="AN6:AN12"/>
    <mergeCell ref="BC6:BC12"/>
    <mergeCell ref="BR6:BR12"/>
    <mergeCell ref="Z6:AA11"/>
    <mergeCell ref="AO6:AP11"/>
    <mergeCell ref="BD6:BE11"/>
    <mergeCell ref="BS6:BT11"/>
    <mergeCell ref="AB6:AB12"/>
    <mergeCell ref="AQ6:AQ12"/>
    <mergeCell ref="BF6:BF12"/>
    <mergeCell ref="BU6:BU12"/>
    <mergeCell ref="O11:O12"/>
    <mergeCell ref="P11:P12"/>
    <mergeCell ref="Q11:Q12"/>
    <mergeCell ref="R11:R12"/>
    <mergeCell ref="S11:S12"/>
    <mergeCell ref="T11:T12"/>
    <mergeCell ref="U11:U12"/>
    <mergeCell ref="V11:V12"/>
    <mergeCell ref="W11:W12"/>
    <mergeCell ref="X11:X12"/>
    <mergeCell ref="AD11:AD12"/>
    <mergeCell ref="AE11:AE12"/>
    <mergeCell ref="AF11:AF12"/>
    <mergeCell ref="AG11:AG12"/>
    <mergeCell ref="AH11:AH12"/>
    <mergeCell ref="AI11:AI12"/>
    <mergeCell ref="AJ11:AJ12"/>
    <mergeCell ref="AK11:AK12"/>
    <mergeCell ref="AL11:AL12"/>
    <mergeCell ref="AM11:AM12"/>
    <mergeCell ref="AS11:AS12"/>
    <mergeCell ref="AT11:AT12"/>
    <mergeCell ref="AU11:AU12"/>
    <mergeCell ref="AV11:AV12"/>
    <mergeCell ref="AW11:AW12"/>
    <mergeCell ref="AX11:AX12"/>
    <mergeCell ref="AY11:AY12"/>
    <mergeCell ref="AZ11:AZ12"/>
    <mergeCell ref="BA11:BA12"/>
    <mergeCell ref="BB11:BB12"/>
    <mergeCell ref="BH11:BH12"/>
    <mergeCell ref="BI11:BI12"/>
    <mergeCell ref="BJ11:BJ12"/>
    <mergeCell ref="BK11:BK12"/>
    <mergeCell ref="BL11:BL12"/>
    <mergeCell ref="BM11:BM12"/>
    <mergeCell ref="BN11:BN12"/>
    <mergeCell ref="BO11:BO12"/>
    <mergeCell ref="BP11:BP12"/>
    <mergeCell ref="BQ11:BQ12"/>
    <mergeCell ref="A7:A12"/>
    <mergeCell ref="A29:N29"/>
    <mergeCell ref="E31:J34"/>
    <mergeCell ref="K31:N31"/>
    <mergeCell ref="O31:O31"/>
    <mergeCell ref="P31:P31"/>
    <mergeCell ref="Q31:Q31"/>
    <mergeCell ref="R31:R31"/>
    <mergeCell ref="S31:S31"/>
    <mergeCell ref="T31:T31"/>
    <mergeCell ref="U31:U31"/>
    <mergeCell ref="V31:V31"/>
    <mergeCell ref="W31:W31"/>
    <mergeCell ref="X31:X31"/>
    <mergeCell ref="Y31:Y31"/>
    <mergeCell ref="AD31:AD31"/>
    <mergeCell ref="AE31:AE31"/>
    <mergeCell ref="AF31:AF31"/>
    <mergeCell ref="AG31:AG31"/>
    <mergeCell ref="AH31:AH31"/>
    <mergeCell ref="AI31:AI31"/>
    <mergeCell ref="AJ31:AJ31"/>
    <mergeCell ref="AK31:AK31"/>
    <mergeCell ref="AL31:AL31"/>
    <mergeCell ref="AM31:AM31"/>
    <mergeCell ref="AN31:AN31"/>
    <mergeCell ref="AS31:AS31"/>
    <mergeCell ref="AT31:AT31"/>
    <mergeCell ref="AU31:AU31"/>
    <mergeCell ref="AV31:AV31"/>
    <mergeCell ref="AW31:AW31"/>
    <mergeCell ref="AX31:AX31"/>
    <mergeCell ref="AY31:AY31"/>
    <mergeCell ref="AZ31:AZ31"/>
    <mergeCell ref="BA31:BA31"/>
    <mergeCell ref="BB31:BB31"/>
    <mergeCell ref="BC31:BC31"/>
    <mergeCell ref="BH31:BH31"/>
    <mergeCell ref="BI31:BI31"/>
    <mergeCell ref="BJ31:BJ31"/>
    <mergeCell ref="BK31:BK31"/>
    <mergeCell ref="BL31:BL31"/>
    <mergeCell ref="BM31:BM31"/>
    <mergeCell ref="BN31:BN31"/>
    <mergeCell ref="BO31:BO31"/>
    <mergeCell ref="BP31:BP31"/>
    <mergeCell ref="BQ31:BQ31"/>
    <mergeCell ref="BR31:BR31"/>
    <mergeCell ref="K32:N32"/>
    <mergeCell ref="O32:O32"/>
    <mergeCell ref="P32:P32"/>
    <mergeCell ref="Q32:Q32"/>
    <mergeCell ref="R32:R32"/>
    <mergeCell ref="S32:S32"/>
    <mergeCell ref="T32:T32"/>
    <mergeCell ref="U32:U32"/>
    <mergeCell ref="V32:V32"/>
    <mergeCell ref="W32:W32"/>
    <mergeCell ref="X32:X32"/>
    <mergeCell ref="Y32:Y32"/>
    <mergeCell ref="AD32:AD32"/>
    <mergeCell ref="AE32:AE32"/>
    <mergeCell ref="AF32:AF32"/>
    <mergeCell ref="AG32:AG32"/>
    <mergeCell ref="AH32:AH32"/>
    <mergeCell ref="AI32:AI32"/>
    <mergeCell ref="AJ32:AJ32"/>
    <mergeCell ref="AK32:AK32"/>
    <mergeCell ref="AL32:AL32"/>
    <mergeCell ref="AM32:AM32"/>
    <mergeCell ref="AN32:AN32"/>
    <mergeCell ref="AS32:AS32"/>
    <mergeCell ref="AT32:AT32"/>
    <mergeCell ref="AU32:AU32"/>
    <mergeCell ref="AV32:AV32"/>
    <mergeCell ref="AW32:AW32"/>
    <mergeCell ref="AX32:AX32"/>
    <mergeCell ref="AY32:AY32"/>
    <mergeCell ref="AZ32:AZ32"/>
    <mergeCell ref="BA32:BA32"/>
    <mergeCell ref="BB32:BB32"/>
    <mergeCell ref="BC32:BC32"/>
    <mergeCell ref="BH32:BH32"/>
    <mergeCell ref="BI32:BI32"/>
    <mergeCell ref="BJ32:BJ32"/>
    <mergeCell ref="BK32:BK32"/>
    <mergeCell ref="BL32:BL32"/>
    <mergeCell ref="BM32:BM32"/>
    <mergeCell ref="BN32:BN32"/>
    <mergeCell ref="BO32:BO32"/>
    <mergeCell ref="BP32:BP32"/>
    <mergeCell ref="BQ32:BQ32"/>
    <mergeCell ref="BR32:BR32"/>
    <mergeCell ref="K33:N33"/>
    <mergeCell ref="O33:O33"/>
    <mergeCell ref="P33:P33"/>
    <mergeCell ref="Q33:Q33"/>
    <mergeCell ref="R33:R33"/>
    <mergeCell ref="S33:S33"/>
    <mergeCell ref="T33:T33"/>
    <mergeCell ref="U33:U33"/>
    <mergeCell ref="V33:V33"/>
    <mergeCell ref="W33:W33"/>
    <mergeCell ref="X33:X33"/>
    <mergeCell ref="Y33:Y33"/>
    <mergeCell ref="AD33:AD33"/>
    <mergeCell ref="AE33:AE33"/>
    <mergeCell ref="AF33:AF33"/>
    <mergeCell ref="AG33:AG33"/>
    <mergeCell ref="AH33:AH33"/>
    <mergeCell ref="AI33:AI33"/>
    <mergeCell ref="AJ33:AJ33"/>
    <mergeCell ref="AK33:AK33"/>
    <mergeCell ref="AL33:AL33"/>
    <mergeCell ref="AM33:AM33"/>
    <mergeCell ref="AN33:AN33"/>
    <mergeCell ref="AS33:AS33"/>
    <mergeCell ref="AT33:AT33"/>
    <mergeCell ref="AU33:AU33"/>
    <mergeCell ref="AV33:AV33"/>
    <mergeCell ref="AW33:AW33"/>
    <mergeCell ref="AX33:AX33"/>
    <mergeCell ref="AY33:AY33"/>
    <mergeCell ref="AZ33:AZ33"/>
    <mergeCell ref="BA33:BA33"/>
    <mergeCell ref="BB33:BB33"/>
    <mergeCell ref="BC33:BC33"/>
    <mergeCell ref="BH33:BH33"/>
    <mergeCell ref="BI33:BI33"/>
    <mergeCell ref="BJ33:BJ33"/>
    <mergeCell ref="BK33:BK33"/>
    <mergeCell ref="BL33:BL33"/>
    <mergeCell ref="BM33:BM33"/>
    <mergeCell ref="BN33:BN33"/>
    <mergeCell ref="BO33:BO33"/>
    <mergeCell ref="BP33:BP33"/>
    <mergeCell ref="BQ33:BQ33"/>
    <mergeCell ref="BR33:BR33"/>
    <mergeCell ref="K35:K38"/>
    <mergeCell ref="L35:N35"/>
    <mergeCell ref="L36:M36"/>
    <mergeCell ref="L37:M37"/>
    <mergeCell ref="L38:M38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&amp;L&amp;BInvoice&amp;RPrinted on &amp;D</oddHeader>
    <oddFooter>&amp;L&amp;BOffice 2007 SEE_Michoacan&amp;RPage &amp;P of &amp;N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grupo1A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SEE_Michoacan</dc:creator>
  <cp:lastModifiedBy>SEE_Michoacan</cp:lastModifiedBy>
  <dcterms:created xsi:type="dcterms:W3CDTF">2023-03-07T01:00:22-06:00</dcterms:created>
  <dcterms:modified xsi:type="dcterms:W3CDTF">2023-03-07T01:00:22-06:00</dcterms:modified>
  <dc:title>Office 2007 SEE_Michoacan</dc:title>
  <dc:description>SEE_Michoacan.</dc:description>
  <dc:subject>Office 2007 XLSX SEE_Michoacan</dc:subject>
  <cp:keywords>SEE_Michoacan</cp:keywords>
  <cp:category>SEE_Michoacan</cp:category>
</cp:coreProperties>
</file>