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B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<sst xmlns="http://schemas.openxmlformats.org/spreadsheetml/2006/main" uniqueCount="123">
  <si>
    <t>SUBSECRETARÍA DE EDUCACIÓN BÁSICA</t>
  </si>
  <si>
    <t>CICLO ESCOLAR: 2022-2023</t>
  </si>
  <si>
    <t>DIRECCIÓN DE EDUCACIÓN SECUNDARIA</t>
  </si>
  <si>
    <t>SUBDIRECCIÓN DE TELESECUNDARIAS</t>
  </si>
  <si>
    <t>CLAVE C.T:16ETV0322E</t>
  </si>
  <si>
    <t>GRADO - GRUPO:1-B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</si>
  <si>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</si>
  <si>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</si>
  <si>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</si>
  <si>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</si>
  <si>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</si>
  <si>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</si>
  <si>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</si>
  <si>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</si>
  <si>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</si>
  <si>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</si>
  <si>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</si>
  <si>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</si>
  <si>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</si>
  <si>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</si>
  <si>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</si>
  <si>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</si>
  <si>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</si>
  <si>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</si>
  <si>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</si>
  <si>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</si>
  <si>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</si>
  <si>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</si>
  <si>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</si>
  <si>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</si>
  <si>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</si>
  <si>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</si>
  <si>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</si>
  <si>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</si>
  <si>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</si>
  <si>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</si>
  <si>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</si>
  <si>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</si>
  <si>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</si>
  <si>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CAOR</t>
  </si>
  <si>
    <t>080407</t>
  </si>
  <si>
    <t>H</t>
  </si>
  <si>
    <t>MN</t>
  </si>
  <si>
    <t>L</t>
  </si>
  <si>
    <t>R</t>
  </si>
  <si>
    <t>G</t>
  </si>
  <si>
    <t>A</t>
  </si>
  <si>
    <t>0</t>
  </si>
  <si>
    <t>CALVARIO ORTEGA ROGELIO JAVIER</t>
  </si>
  <si>
    <t>10/10</t>
  </si>
  <si>
    <t>0/10</t>
  </si>
  <si>
    <t>DOHB</t>
  </si>
  <si>
    <t>101201</t>
  </si>
  <si>
    <t>M</t>
  </si>
  <si>
    <t>4</t>
  </si>
  <si>
    <t>DOMINGUEZ HERNANDEZ BELINDA</t>
  </si>
  <si>
    <t>GORG</t>
  </si>
  <si>
    <t>091021</t>
  </si>
  <si>
    <t>N</t>
  </si>
  <si>
    <t>V</t>
  </si>
  <si>
    <t>D</t>
  </si>
  <si>
    <t>1</t>
  </si>
  <si>
    <t>GONZALEZ RIVERA MARIA GUADALUPE</t>
  </si>
  <si>
    <t>HEGA</t>
  </si>
  <si>
    <t>090802</t>
  </si>
  <si>
    <t>6</t>
  </si>
  <si>
    <t>HERNANDEZ GALLEGOS JOSE ANGEL</t>
  </si>
  <si>
    <t>LEMY</t>
  </si>
  <si>
    <t>100323</t>
  </si>
  <si>
    <t>Y</t>
  </si>
  <si>
    <t>K</t>
  </si>
  <si>
    <t>8</t>
  </si>
  <si>
    <t>LEYVA MEDINA YUKARY FERNANDA</t>
  </si>
  <si>
    <t>LUCJ</t>
  </si>
  <si>
    <t>090730</t>
  </si>
  <si>
    <t>LUGO CARMONA JORGE ALBERTO</t>
  </si>
  <si>
    <t>LUCM</t>
  </si>
  <si>
    <t>070125</t>
  </si>
  <si>
    <t>J</t>
  </si>
  <si>
    <t>T</t>
  </si>
  <si>
    <t>LUJANO CORIA MITZI DAANA</t>
  </si>
  <si>
    <t>9/10</t>
  </si>
  <si>
    <t>MAAK</t>
  </si>
  <si>
    <t>100922</t>
  </si>
  <si>
    <t>7</t>
  </si>
  <si>
    <t>MARTINEZ ARIAS KIMBERLY SAMADHI</t>
  </si>
  <si>
    <t>MEJC</t>
  </si>
  <si>
    <t>101215</t>
  </si>
  <si>
    <t>9</t>
  </si>
  <si>
    <t>MERCADO JIMENEZ CRISTIAN</t>
  </si>
  <si>
    <t>MOCA</t>
  </si>
  <si>
    <t>100331</t>
  </si>
  <si>
    <t>3</t>
  </si>
  <si>
    <t>MONTOYA CRUZ MARIA ALONDRA</t>
  </si>
  <si>
    <t>ROGS</t>
  </si>
  <si>
    <t>090904</t>
  </si>
  <si>
    <t>5</t>
  </si>
  <si>
    <t>ROMERO GONZALEZ SALVADOR</t>
  </si>
  <si>
    <t>ROMF</t>
  </si>
  <si>
    <t>100526</t>
  </si>
  <si>
    <t>DF</t>
  </si>
  <si>
    <t>S</t>
  </si>
  <si>
    <t>ROSAS MENDOZA MARIA FERNANDA</t>
  </si>
  <si>
    <t>TOGG</t>
  </si>
  <si>
    <t>100923</t>
  </si>
  <si>
    <t>TOLEDO GONZALEZ GERALDINE</t>
  </si>
  <si>
    <t>TOGV</t>
  </si>
  <si>
    <t>100901</t>
  </si>
  <si>
    <t>TORRES GARCIA VALENTIN</t>
  </si>
  <si>
    <t>VASD</t>
  </si>
  <si>
    <t>100419</t>
  </si>
  <si>
    <t>C</t>
  </si>
  <si>
    <t>VACA SANCHEZ DENZEL JAIR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</si>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</sst>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0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45</v>
      </c>
      <c r="I13" s="32" t="s">
        <v>46</v>
      </c>
      <c r="J13" s="32" t="s">
        <v>47</v>
      </c>
      <c r="K13" s="19" t="s">
        <v>48</v>
      </c>
      <c r="L13" s="40" t="str">
        <f>SIFECHA("07/04/2008",L8,"Y")</f>
        <v>0</v>
      </c>
      <c r="M13" s="40" t="str">
        <f>SIFECHA("07/04/2008",L8,"YM")</f>
        <v>0</v>
      </c>
      <c r="N13" s="40" t="str">
        <f>SIFECHA("07/04/2008",L8,"MD")</f>
        <v>0</v>
      </c>
      <c r="O13" s="32">
        <v>9</v>
      </c>
      <c r="P13" s="32">
        <v>10</v>
      </c>
      <c r="Q13" s="32">
        <v>8</v>
      </c>
      <c r="R13" s="32">
        <v>9</v>
      </c>
      <c r="S13" s="32">
        <v>9</v>
      </c>
      <c r="T13" s="32">
        <v>9</v>
      </c>
      <c r="U13" s="32">
        <v>10</v>
      </c>
      <c r="V13" s="32">
        <v>8</v>
      </c>
      <c r="W13" s="32">
        <v>10</v>
      </c>
      <c r="X13" s="32">
        <v>10</v>
      </c>
      <c r="Y13" s="32">
        <v>9.2</v>
      </c>
      <c r="Z13" s="32" t="s">
        <v>37</v>
      </c>
      <c r="AA13" s="32"/>
      <c r="AB13" s="41" t="s">
        <v>49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50</v>
      </c>
    </row>
    <row r="14" spans="1:73">
      <c r="A14" s="32">
        <v>2</v>
      </c>
      <c r="B14" s="39" t="s">
        <v>51</v>
      </c>
      <c r="C14" s="32" t="s">
        <v>52</v>
      </c>
      <c r="D14" s="32" t="s">
        <v>53</v>
      </c>
      <c r="E14" s="32" t="s">
        <v>42</v>
      </c>
      <c r="F14" s="32" t="s">
        <v>53</v>
      </c>
      <c r="G14" s="32" t="s">
        <v>44</v>
      </c>
      <c r="H14" s="32" t="s">
        <v>43</v>
      </c>
      <c r="I14" s="32" t="s">
        <v>46</v>
      </c>
      <c r="J14" s="32" t="s">
        <v>54</v>
      </c>
      <c r="K14" s="19" t="s">
        <v>55</v>
      </c>
      <c r="L14" s="40" t="str">
        <f>SIFECHA("01/12/2010",L8,"Y")</f>
        <v>0</v>
      </c>
      <c r="M14" s="40" t="str">
        <f>SIFECHA("01/12/2010",L8,"YM")</f>
        <v>0</v>
      </c>
      <c r="N14" s="40" t="str">
        <f>SIFECHA("01/12/2010",L8,"MD")</f>
        <v>0</v>
      </c>
      <c r="O14" s="32">
        <v>9</v>
      </c>
      <c r="P14" s="32">
        <v>9</v>
      </c>
      <c r="Q14" s="32">
        <v>7</v>
      </c>
      <c r="R14" s="32">
        <v>8</v>
      </c>
      <c r="S14" s="32">
        <v>9</v>
      </c>
      <c r="T14" s="32">
        <v>9</v>
      </c>
      <c r="U14" s="32">
        <v>10</v>
      </c>
      <c r="V14" s="32">
        <v>8</v>
      </c>
      <c r="W14" s="32">
        <v>10</v>
      </c>
      <c r="X14" s="32">
        <v>10</v>
      </c>
      <c r="Y14" s="32">
        <v>8.9</v>
      </c>
      <c r="Z14" s="32" t="s">
        <v>37</v>
      </c>
      <c r="AA14" s="32"/>
      <c r="AB14" s="41" t="s">
        <v>49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50</v>
      </c>
    </row>
    <row r="15" spans="1:73">
      <c r="A15" s="32">
        <v>3</v>
      </c>
      <c r="B15" s="39" t="s">
        <v>56</v>
      </c>
      <c r="C15" s="32" t="s">
        <v>57</v>
      </c>
      <c r="D15" s="32" t="s">
        <v>53</v>
      </c>
      <c r="E15" s="32" t="s">
        <v>42</v>
      </c>
      <c r="F15" s="32" t="s">
        <v>58</v>
      </c>
      <c r="G15" s="32" t="s">
        <v>59</v>
      </c>
      <c r="H15" s="32" t="s">
        <v>60</v>
      </c>
      <c r="I15" s="32" t="s">
        <v>46</v>
      </c>
      <c r="J15" s="32" t="s">
        <v>61</v>
      </c>
      <c r="K15" s="19" t="s">
        <v>62</v>
      </c>
      <c r="L15" s="40" t="str">
        <f>SIFECHA("21/10/2009",L8,"Y")</f>
        <v>0</v>
      </c>
      <c r="M15" s="40" t="str">
        <f>SIFECHA("21/10/2009",L8,"YM")</f>
        <v>0</v>
      </c>
      <c r="N15" s="40" t="str">
        <f>SIFECHA("21/10/2009",L8,"MD")</f>
        <v>0</v>
      </c>
      <c r="O15" s="32">
        <v>6</v>
      </c>
      <c r="P15" s="32">
        <v>6</v>
      </c>
      <c r="Q15" s="32">
        <v>6</v>
      </c>
      <c r="R15" s="32">
        <v>6</v>
      </c>
      <c r="S15" s="32">
        <v>7</v>
      </c>
      <c r="T15" s="32">
        <v>6</v>
      </c>
      <c r="U15" s="32">
        <v>7</v>
      </c>
      <c r="V15" s="32">
        <v>7</v>
      </c>
      <c r="W15" s="32">
        <v>8</v>
      </c>
      <c r="X15" s="32">
        <v>10</v>
      </c>
      <c r="Y15" s="32">
        <v>6.9</v>
      </c>
      <c r="Z15" s="32" t="s">
        <v>37</v>
      </c>
      <c r="AA15" s="32"/>
      <c r="AB15" s="41" t="s">
        <v>49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50</v>
      </c>
    </row>
    <row r="16" spans="1:73">
      <c r="A16" s="32">
        <v>4</v>
      </c>
      <c r="B16" s="39" t="s">
        <v>63</v>
      </c>
      <c r="C16" s="32" t="s">
        <v>64</v>
      </c>
      <c r="D16" s="32" t="s">
        <v>41</v>
      </c>
      <c r="E16" s="32" t="s">
        <v>42</v>
      </c>
      <c r="F16" s="32" t="s">
        <v>44</v>
      </c>
      <c r="G16" s="32" t="s">
        <v>43</v>
      </c>
      <c r="H16" s="32" t="s">
        <v>58</v>
      </c>
      <c r="I16" s="32" t="s">
        <v>46</v>
      </c>
      <c r="J16" s="32" t="s">
        <v>65</v>
      </c>
      <c r="K16" s="19" t="s">
        <v>66</v>
      </c>
      <c r="L16" s="40" t="str">
        <f>SIFECHA("02/08/2009",L8,"Y")</f>
        <v>0</v>
      </c>
      <c r="M16" s="40" t="str">
        <f>SIFECHA("02/08/2009",L8,"YM")</f>
        <v>0</v>
      </c>
      <c r="N16" s="40" t="str">
        <f>SIFECHA("02/08/2009",L8,"MD")</f>
        <v>0</v>
      </c>
      <c r="O16" s="32">
        <v>9</v>
      </c>
      <c r="P16" s="32">
        <v>10</v>
      </c>
      <c r="Q16" s="32">
        <v>8</v>
      </c>
      <c r="R16" s="32">
        <v>9</v>
      </c>
      <c r="S16" s="32">
        <v>9</v>
      </c>
      <c r="T16" s="32">
        <v>9</v>
      </c>
      <c r="U16" s="32">
        <v>10</v>
      </c>
      <c r="V16" s="32">
        <v>9</v>
      </c>
      <c r="W16" s="32">
        <v>10</v>
      </c>
      <c r="X16" s="32">
        <v>10</v>
      </c>
      <c r="Y16" s="32">
        <v>9.3</v>
      </c>
      <c r="Z16" s="32" t="s">
        <v>37</v>
      </c>
      <c r="AA16" s="32"/>
      <c r="AB16" s="41" t="s">
        <v>49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50</v>
      </c>
    </row>
    <row r="17" spans="1:73">
      <c r="A17" s="32">
        <v>5</v>
      </c>
      <c r="B17" s="39" t="s">
        <v>67</v>
      </c>
      <c r="C17" s="32" t="s">
        <v>68</v>
      </c>
      <c r="D17" s="32" t="s">
        <v>53</v>
      </c>
      <c r="E17" s="32" t="s">
        <v>42</v>
      </c>
      <c r="F17" s="32" t="s">
        <v>69</v>
      </c>
      <c r="G17" s="32" t="s">
        <v>60</v>
      </c>
      <c r="H17" s="32" t="s">
        <v>70</v>
      </c>
      <c r="I17" s="32" t="s">
        <v>46</v>
      </c>
      <c r="J17" s="32" t="s">
        <v>71</v>
      </c>
      <c r="K17" s="19" t="s">
        <v>72</v>
      </c>
      <c r="L17" s="40" t="str">
        <f>SIFECHA("23/03/2010",L8,"Y")</f>
        <v>0</v>
      </c>
      <c r="M17" s="40" t="str">
        <f>SIFECHA("23/03/2010",L8,"YM")</f>
        <v>0</v>
      </c>
      <c r="N17" s="40" t="str">
        <f>SIFECHA("23/03/2010",L8,"MD")</f>
        <v>0</v>
      </c>
      <c r="O17" s="32">
        <v>8</v>
      </c>
      <c r="P17" s="32">
        <v>7</v>
      </c>
      <c r="Q17" s="32">
        <v>7</v>
      </c>
      <c r="R17" s="32">
        <v>7</v>
      </c>
      <c r="S17" s="32">
        <v>9</v>
      </c>
      <c r="T17" s="32">
        <v>8</v>
      </c>
      <c r="U17" s="32">
        <v>10</v>
      </c>
      <c r="V17" s="32">
        <v>8</v>
      </c>
      <c r="W17" s="32">
        <v>9</v>
      </c>
      <c r="X17" s="32">
        <v>10</v>
      </c>
      <c r="Y17" s="32">
        <v>8.3</v>
      </c>
      <c r="Z17" s="32" t="s">
        <v>37</v>
      </c>
      <c r="AA17" s="32"/>
      <c r="AB17" s="41" t="s">
        <v>49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50</v>
      </c>
    </row>
    <row r="18" spans="1:73">
      <c r="A18" s="32">
        <v>6</v>
      </c>
      <c r="B18" s="39" t="s">
        <v>73</v>
      </c>
      <c r="C18" s="32" t="s">
        <v>74</v>
      </c>
      <c r="D18" s="32" t="s">
        <v>41</v>
      </c>
      <c r="E18" s="32" t="s">
        <v>42</v>
      </c>
      <c r="F18" s="32" t="s">
        <v>45</v>
      </c>
      <c r="G18" s="32" t="s">
        <v>44</v>
      </c>
      <c r="H18" s="32" t="s">
        <v>44</v>
      </c>
      <c r="I18" s="32" t="s">
        <v>46</v>
      </c>
      <c r="J18" s="32" t="s">
        <v>47</v>
      </c>
      <c r="K18" s="19" t="s">
        <v>75</v>
      </c>
      <c r="L18" s="40" t="str">
        <f>SIFECHA("30/07/2009",L8,"Y")</f>
        <v>0</v>
      </c>
      <c r="M18" s="40" t="str">
        <f>SIFECHA("30/07/2009",L8,"YM")</f>
        <v>0</v>
      </c>
      <c r="N18" s="40" t="str">
        <f>SIFECHA("30/07/2009",L8,"MD")</f>
        <v>0</v>
      </c>
      <c r="O18" s="32">
        <v>7</v>
      </c>
      <c r="P18" s="32">
        <v>7</v>
      </c>
      <c r="Q18" s="32">
        <v>6</v>
      </c>
      <c r="R18" s="32">
        <v>8</v>
      </c>
      <c r="S18" s="32">
        <v>7</v>
      </c>
      <c r="T18" s="32">
        <v>7</v>
      </c>
      <c r="U18" s="32">
        <v>9</v>
      </c>
      <c r="V18" s="32">
        <v>6</v>
      </c>
      <c r="W18" s="32">
        <v>10</v>
      </c>
      <c r="X18" s="32">
        <v>10</v>
      </c>
      <c r="Y18" s="32">
        <v>7.7</v>
      </c>
      <c r="Z18" s="32" t="s">
        <v>37</v>
      </c>
      <c r="AA18" s="32"/>
      <c r="AB18" s="41" t="s">
        <v>49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50</v>
      </c>
    </row>
    <row r="19" spans="1:73">
      <c r="A19" s="32">
        <v>7</v>
      </c>
      <c r="B19" s="39" t="s">
        <v>76</v>
      </c>
      <c r="C19" s="32" t="s">
        <v>77</v>
      </c>
      <c r="D19" s="32" t="s">
        <v>53</v>
      </c>
      <c r="E19" s="32" t="s">
        <v>42</v>
      </c>
      <c r="F19" s="32" t="s">
        <v>78</v>
      </c>
      <c r="G19" s="32" t="s">
        <v>44</v>
      </c>
      <c r="H19" s="32" t="s">
        <v>79</v>
      </c>
      <c r="I19" s="32" t="s">
        <v>46</v>
      </c>
      <c r="J19" s="32" t="s">
        <v>61</v>
      </c>
      <c r="K19" s="19" t="s">
        <v>80</v>
      </c>
      <c r="L19" s="40" t="str">
        <f>SIFECHA("25/01/2007",L8,"Y")</f>
        <v>0</v>
      </c>
      <c r="M19" s="40" t="str">
        <f>SIFECHA("25/01/2007",L8,"YM")</f>
        <v>0</v>
      </c>
      <c r="N19" s="40" t="str">
        <f>SIFECHA("25/01/2007",L8,"MD")</f>
        <v>0</v>
      </c>
      <c r="O19" s="32">
        <v>6</v>
      </c>
      <c r="P19" s="32">
        <v>6</v>
      </c>
      <c r="Q19" s="32">
        <v>5</v>
      </c>
      <c r="R19" s="32">
        <v>6</v>
      </c>
      <c r="S19" s="32">
        <v>6</v>
      </c>
      <c r="T19" s="32">
        <v>6</v>
      </c>
      <c r="U19" s="32">
        <v>7</v>
      </c>
      <c r="V19" s="32">
        <v>6</v>
      </c>
      <c r="W19" s="32">
        <v>10</v>
      </c>
      <c r="X19" s="32">
        <v>10</v>
      </c>
      <c r="Y19" s="32">
        <v>6.8</v>
      </c>
      <c r="Z19" s="32" t="s">
        <v>37</v>
      </c>
      <c r="AA19" s="32"/>
      <c r="AB19" s="41" t="s">
        <v>81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50</v>
      </c>
    </row>
    <row r="20" spans="1:73">
      <c r="A20" s="32">
        <v>8</v>
      </c>
      <c r="B20" s="39" t="s">
        <v>82</v>
      </c>
      <c r="C20" s="32" t="s">
        <v>83</v>
      </c>
      <c r="D20" s="32" t="s">
        <v>53</v>
      </c>
      <c r="E20" s="32" t="s">
        <v>42</v>
      </c>
      <c r="F20" s="32" t="s">
        <v>44</v>
      </c>
      <c r="G20" s="32" t="s">
        <v>44</v>
      </c>
      <c r="H20" s="32" t="s">
        <v>53</v>
      </c>
      <c r="I20" s="32" t="s">
        <v>46</v>
      </c>
      <c r="J20" s="32" t="s">
        <v>84</v>
      </c>
      <c r="K20" s="19" t="s">
        <v>85</v>
      </c>
      <c r="L20" s="40" t="str">
        <f>SIFECHA("22/09/2010",L8,"Y")</f>
        <v>0</v>
      </c>
      <c r="M20" s="40" t="str">
        <f>SIFECHA("22/09/2010",L8,"YM")</f>
        <v>0</v>
      </c>
      <c r="N20" s="40" t="str">
        <f>SIFECHA("22/09/2010",L8,"MD")</f>
        <v>0</v>
      </c>
      <c r="O20" s="32">
        <v>7</v>
      </c>
      <c r="P20" s="32">
        <v>7</v>
      </c>
      <c r="Q20" s="32">
        <v>6</v>
      </c>
      <c r="R20" s="32">
        <v>8</v>
      </c>
      <c r="S20" s="32">
        <v>7</v>
      </c>
      <c r="T20" s="32">
        <v>9</v>
      </c>
      <c r="U20" s="32">
        <v>10</v>
      </c>
      <c r="V20" s="32">
        <v>8</v>
      </c>
      <c r="W20" s="32">
        <v>7</v>
      </c>
      <c r="X20" s="32">
        <v>10</v>
      </c>
      <c r="Y20" s="32">
        <v>7.9</v>
      </c>
      <c r="Z20" s="32" t="s">
        <v>37</v>
      </c>
      <c r="AA20" s="32"/>
      <c r="AB20" s="41" t="s">
        <v>49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50</v>
      </c>
    </row>
    <row r="21" spans="1:73">
      <c r="A21" s="32">
        <v>9</v>
      </c>
      <c r="B21" s="39" t="s">
        <v>86</v>
      </c>
      <c r="C21" s="32" t="s">
        <v>87</v>
      </c>
      <c r="D21" s="32" t="s">
        <v>41</v>
      </c>
      <c r="E21" s="32" t="s">
        <v>42</v>
      </c>
      <c r="F21" s="32" t="s">
        <v>44</v>
      </c>
      <c r="G21" s="32" t="s">
        <v>53</v>
      </c>
      <c r="H21" s="32" t="s">
        <v>44</v>
      </c>
      <c r="I21" s="32" t="s">
        <v>46</v>
      </c>
      <c r="J21" s="32" t="s">
        <v>88</v>
      </c>
      <c r="K21" s="19" t="s">
        <v>89</v>
      </c>
      <c r="L21" s="40" t="str">
        <f>SIFECHA("15/12/2010",L8,"Y")</f>
        <v>0</v>
      </c>
      <c r="M21" s="40" t="str">
        <f>SIFECHA("15/12/2010",L8,"YM")</f>
        <v>0</v>
      </c>
      <c r="N21" s="40" t="str">
        <f>SIFECHA("15/12/2010",L8,"MD")</f>
        <v>0</v>
      </c>
      <c r="O21" s="32">
        <v>6</v>
      </c>
      <c r="P21" s="32">
        <v>7</v>
      </c>
      <c r="Q21" s="32">
        <v>6</v>
      </c>
      <c r="R21" s="32">
        <v>6</v>
      </c>
      <c r="S21" s="32">
        <v>6</v>
      </c>
      <c r="T21" s="32">
        <v>7</v>
      </c>
      <c r="U21" s="32">
        <v>7</v>
      </c>
      <c r="V21" s="32">
        <v>6</v>
      </c>
      <c r="W21" s="32">
        <v>9</v>
      </c>
      <c r="X21" s="32">
        <v>10</v>
      </c>
      <c r="Y21" s="32">
        <v>7</v>
      </c>
      <c r="Z21" s="32" t="s">
        <v>37</v>
      </c>
      <c r="AA21" s="32"/>
      <c r="AB21" s="41" t="s">
        <v>49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50</v>
      </c>
    </row>
    <row r="22" spans="1:73">
      <c r="A22" s="32">
        <v>10</v>
      </c>
      <c r="B22" s="39" t="s">
        <v>90</v>
      </c>
      <c r="C22" s="32" t="s">
        <v>91</v>
      </c>
      <c r="D22" s="32" t="s">
        <v>53</v>
      </c>
      <c r="E22" s="32" t="s">
        <v>42</v>
      </c>
      <c r="F22" s="32" t="s">
        <v>58</v>
      </c>
      <c r="G22" s="32" t="s">
        <v>44</v>
      </c>
      <c r="H22" s="32" t="s">
        <v>43</v>
      </c>
      <c r="I22" s="32" t="s">
        <v>46</v>
      </c>
      <c r="J22" s="32" t="s">
        <v>92</v>
      </c>
      <c r="K22" s="19" t="s">
        <v>93</v>
      </c>
      <c r="L22" s="40" t="str">
        <f>SIFECHA("31/03/2010",L8,"Y")</f>
        <v>0</v>
      </c>
      <c r="M22" s="40" t="str">
        <f>SIFECHA("31/03/2010",L8,"YM")</f>
        <v>0</v>
      </c>
      <c r="N22" s="40" t="str">
        <f>SIFECHA("31/03/2010",L8,"MD")</f>
        <v>0</v>
      </c>
      <c r="O22" s="32">
        <v>6</v>
      </c>
      <c r="P22" s="32">
        <v>6</v>
      </c>
      <c r="Q22" s="32">
        <v>6</v>
      </c>
      <c r="R22" s="32">
        <v>7</v>
      </c>
      <c r="S22" s="32">
        <v>6</v>
      </c>
      <c r="T22" s="32">
        <v>6</v>
      </c>
      <c r="U22" s="32">
        <v>6</v>
      </c>
      <c r="V22" s="32">
        <v>6</v>
      </c>
      <c r="W22" s="32">
        <v>6</v>
      </c>
      <c r="X22" s="32">
        <v>10</v>
      </c>
      <c r="Y22" s="32">
        <v>6.5</v>
      </c>
      <c r="Z22" s="32" t="s">
        <v>37</v>
      </c>
      <c r="AA22" s="32"/>
      <c r="AB22" s="41" t="s">
        <v>49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50</v>
      </c>
    </row>
    <row r="23" spans="1:73">
      <c r="A23" s="32">
        <v>11</v>
      </c>
      <c r="B23" s="39" t="s">
        <v>94</v>
      </c>
      <c r="C23" s="32" t="s">
        <v>95</v>
      </c>
      <c r="D23" s="32" t="s">
        <v>41</v>
      </c>
      <c r="E23" s="32" t="s">
        <v>42</v>
      </c>
      <c r="F23" s="32" t="s">
        <v>53</v>
      </c>
      <c r="G23" s="32" t="s">
        <v>58</v>
      </c>
      <c r="H23" s="32" t="s">
        <v>43</v>
      </c>
      <c r="I23" s="32" t="s">
        <v>46</v>
      </c>
      <c r="J23" s="32" t="s">
        <v>96</v>
      </c>
      <c r="K23" s="19" t="s">
        <v>97</v>
      </c>
      <c r="L23" s="40" t="str">
        <f>SIFECHA("04/09/2009",L8,"Y")</f>
        <v>0</v>
      </c>
      <c r="M23" s="40" t="str">
        <f>SIFECHA("04/09/2009",L8,"YM")</f>
        <v>0</v>
      </c>
      <c r="N23" s="40" t="str">
        <f>SIFECHA("04/09/2009",L8,"MD")</f>
        <v>0</v>
      </c>
      <c r="O23" s="32">
        <v>6</v>
      </c>
      <c r="P23" s="32">
        <v>7</v>
      </c>
      <c r="Q23" s="32">
        <v>6</v>
      </c>
      <c r="R23" s="32">
        <v>7</v>
      </c>
      <c r="S23" s="32">
        <v>6</v>
      </c>
      <c r="T23" s="32">
        <v>6</v>
      </c>
      <c r="U23" s="32">
        <v>7</v>
      </c>
      <c r="V23" s="32">
        <v>7</v>
      </c>
      <c r="W23" s="32">
        <v>7</v>
      </c>
      <c r="X23" s="32">
        <v>10</v>
      </c>
      <c r="Y23" s="32">
        <v>6.9</v>
      </c>
      <c r="Z23" s="32" t="s">
        <v>37</v>
      </c>
      <c r="AA23" s="32"/>
      <c r="AB23" s="41" t="s">
        <v>49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50</v>
      </c>
    </row>
    <row r="24" spans="1:73">
      <c r="A24" s="32">
        <v>12</v>
      </c>
      <c r="B24" s="39" t="s">
        <v>98</v>
      </c>
      <c r="C24" s="32" t="s">
        <v>99</v>
      </c>
      <c r="D24" s="32" t="s">
        <v>53</v>
      </c>
      <c r="E24" s="32" t="s">
        <v>100</v>
      </c>
      <c r="F24" s="32" t="s">
        <v>101</v>
      </c>
      <c r="G24" s="32" t="s">
        <v>58</v>
      </c>
      <c r="H24" s="32" t="s">
        <v>44</v>
      </c>
      <c r="I24" s="32" t="s">
        <v>46</v>
      </c>
      <c r="J24" s="32" t="s">
        <v>92</v>
      </c>
      <c r="K24" s="19" t="s">
        <v>102</v>
      </c>
      <c r="L24" s="40" t="str">
        <f>SIFECHA("26/05/2010",L8,"Y")</f>
        <v>0</v>
      </c>
      <c r="M24" s="40" t="str">
        <f>SIFECHA("26/05/2010",L8,"YM")</f>
        <v>0</v>
      </c>
      <c r="N24" s="40" t="str">
        <f>SIFECHA("26/05/2010",L8,"MD")</f>
        <v>0</v>
      </c>
      <c r="O24" s="32">
        <v>9</v>
      </c>
      <c r="P24" s="32">
        <v>8</v>
      </c>
      <c r="Q24" s="32">
        <v>7</v>
      </c>
      <c r="R24" s="32">
        <v>8</v>
      </c>
      <c r="S24" s="32">
        <v>7</v>
      </c>
      <c r="T24" s="32">
        <v>9</v>
      </c>
      <c r="U24" s="32">
        <v>10</v>
      </c>
      <c r="V24" s="32">
        <v>8</v>
      </c>
      <c r="W24" s="32">
        <v>10</v>
      </c>
      <c r="X24" s="32">
        <v>10</v>
      </c>
      <c r="Y24" s="32">
        <v>8.6</v>
      </c>
      <c r="Z24" s="32" t="s">
        <v>37</v>
      </c>
      <c r="AA24" s="32"/>
      <c r="AB24" s="41" t="s">
        <v>49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50</v>
      </c>
    </row>
    <row r="25" spans="1:73">
      <c r="A25" s="32">
        <v>13</v>
      </c>
      <c r="B25" s="39" t="s">
        <v>103</v>
      </c>
      <c r="C25" s="32" t="s">
        <v>104</v>
      </c>
      <c r="D25" s="32" t="s">
        <v>53</v>
      </c>
      <c r="E25" s="32" t="s">
        <v>42</v>
      </c>
      <c r="F25" s="32" t="s">
        <v>43</v>
      </c>
      <c r="G25" s="32" t="s">
        <v>58</v>
      </c>
      <c r="H25" s="32" t="s">
        <v>44</v>
      </c>
      <c r="I25" s="32" t="s">
        <v>46</v>
      </c>
      <c r="J25" s="32" t="s">
        <v>47</v>
      </c>
      <c r="K25" s="19" t="s">
        <v>105</v>
      </c>
      <c r="L25" s="40" t="str">
        <f>SIFECHA("23/09/2010",L8,"Y")</f>
        <v>0</v>
      </c>
      <c r="M25" s="40" t="str">
        <f>SIFECHA("23/09/2010",L8,"YM")</f>
        <v>0</v>
      </c>
      <c r="N25" s="40" t="str">
        <f>SIFECHA("23/09/2010",L8,"MD")</f>
        <v>0</v>
      </c>
      <c r="O25" s="32">
        <v>7</v>
      </c>
      <c r="P25" s="32">
        <v>7</v>
      </c>
      <c r="Q25" s="32">
        <v>7</v>
      </c>
      <c r="R25" s="32">
        <v>7</v>
      </c>
      <c r="S25" s="32">
        <v>6</v>
      </c>
      <c r="T25" s="32">
        <v>7</v>
      </c>
      <c r="U25" s="32">
        <v>10</v>
      </c>
      <c r="V25" s="32">
        <v>6</v>
      </c>
      <c r="W25" s="32">
        <v>8</v>
      </c>
      <c r="X25" s="32">
        <v>10</v>
      </c>
      <c r="Y25" s="32">
        <v>7.5</v>
      </c>
      <c r="Z25" s="32" t="s">
        <v>37</v>
      </c>
      <c r="AA25" s="32"/>
      <c r="AB25" s="41" t="s">
        <v>49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50</v>
      </c>
    </row>
    <row r="26" spans="1:73">
      <c r="A26" s="32">
        <v>14</v>
      </c>
      <c r="B26" s="39" t="s">
        <v>106</v>
      </c>
      <c r="C26" s="32" t="s">
        <v>107</v>
      </c>
      <c r="D26" s="32" t="s">
        <v>41</v>
      </c>
      <c r="E26" s="32" t="s">
        <v>42</v>
      </c>
      <c r="F26" s="32" t="s">
        <v>44</v>
      </c>
      <c r="G26" s="32" t="s">
        <v>44</v>
      </c>
      <c r="H26" s="32" t="s">
        <v>43</v>
      </c>
      <c r="I26" s="32" t="s">
        <v>46</v>
      </c>
      <c r="J26" s="32" t="s">
        <v>54</v>
      </c>
      <c r="K26" s="19" t="s">
        <v>108</v>
      </c>
      <c r="L26" s="40" t="str">
        <f>SIFECHA("01/09/2010",L8,"Y")</f>
        <v>0</v>
      </c>
      <c r="M26" s="40" t="str">
        <f>SIFECHA("01/09/2010",L8,"YM")</f>
        <v>0</v>
      </c>
      <c r="N26" s="40" t="str">
        <f>SIFECHA("01/09/2010",L8,"MD")</f>
        <v>0</v>
      </c>
      <c r="O26" s="32">
        <v>7</v>
      </c>
      <c r="P26" s="32">
        <v>6</v>
      </c>
      <c r="Q26" s="32">
        <v>6</v>
      </c>
      <c r="R26" s="32">
        <v>7</v>
      </c>
      <c r="S26" s="32">
        <v>7</v>
      </c>
      <c r="T26" s="32">
        <v>7</v>
      </c>
      <c r="U26" s="32">
        <v>8</v>
      </c>
      <c r="V26" s="32">
        <v>6</v>
      </c>
      <c r="W26" s="32">
        <v>7</v>
      </c>
      <c r="X26" s="32">
        <v>10</v>
      </c>
      <c r="Y26" s="32">
        <v>7.1</v>
      </c>
      <c r="Z26" s="32" t="s">
        <v>37</v>
      </c>
      <c r="AA26" s="32"/>
      <c r="AB26" s="41" t="s">
        <v>49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50</v>
      </c>
    </row>
    <row r="27" spans="1:73">
      <c r="A27" s="32">
        <v>15</v>
      </c>
      <c r="B27" s="39" t="s">
        <v>109</v>
      </c>
      <c r="C27" s="32" t="s">
        <v>110</v>
      </c>
      <c r="D27" s="32" t="s">
        <v>41</v>
      </c>
      <c r="E27" s="32" t="s">
        <v>42</v>
      </c>
      <c r="F27" s="32" t="s">
        <v>111</v>
      </c>
      <c r="G27" s="32" t="s">
        <v>58</v>
      </c>
      <c r="H27" s="32" t="s">
        <v>58</v>
      </c>
      <c r="I27" s="32" t="s">
        <v>46</v>
      </c>
      <c r="J27" s="32" t="s">
        <v>84</v>
      </c>
      <c r="K27" s="19" t="s">
        <v>112</v>
      </c>
      <c r="L27" s="40" t="str">
        <f>SIFECHA("19/04/2010",L8,"Y")</f>
        <v>0</v>
      </c>
      <c r="M27" s="40" t="str">
        <f>SIFECHA("19/04/2010",L8,"YM")</f>
        <v>0</v>
      </c>
      <c r="N27" s="40" t="str">
        <f>SIFECHA("19/04/2010",L8,"MD")</f>
        <v>0</v>
      </c>
      <c r="O27" s="32">
        <v>6</v>
      </c>
      <c r="P27" s="32">
        <v>7</v>
      </c>
      <c r="Q27" s="32">
        <v>6</v>
      </c>
      <c r="R27" s="32">
        <v>7</v>
      </c>
      <c r="S27" s="32">
        <v>6</v>
      </c>
      <c r="T27" s="32">
        <v>7</v>
      </c>
      <c r="U27" s="32">
        <v>10</v>
      </c>
      <c r="V27" s="32">
        <v>6</v>
      </c>
      <c r="W27" s="32">
        <v>7</v>
      </c>
      <c r="X27" s="32">
        <v>6</v>
      </c>
      <c r="Y27" s="32">
        <v>6.8</v>
      </c>
      <c r="Z27" s="32" t="s">
        <v>37</v>
      </c>
      <c r="AA27" s="32"/>
      <c r="AB27" s="41" t="s">
        <v>49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50</v>
      </c>
    </row>
    <row r="28" spans="1:73">
      <c r="A28" s="20" t="s">
        <v>113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32" t="str">
        <f>SI.ERROR(PROMEDIO(O13:O27),"")</f>
        <v>0</v>
      </c>
      <c r="P28" s="32" t="str">
        <f>SI.ERROR(PROMEDIO(P13:P27),"")</f>
        <v>0</v>
      </c>
      <c r="Q28" s="32" t="str">
        <f>SI.ERROR(PROMEDIO(Q13:Q27),"")</f>
        <v>0</v>
      </c>
      <c r="R28" s="32" t="str">
        <f>SI.ERROR(PROMEDIO(R13:R27),"")</f>
        <v>0</v>
      </c>
      <c r="S28" s="32" t="str">
        <f>SI.ERROR(PROMEDIO(S13:S27),"")</f>
        <v>0</v>
      </c>
      <c r="T28" s="32" t="str">
        <f>SI.ERROR(PROMEDIO(T13:T27),"")</f>
        <v>0</v>
      </c>
      <c r="U28" s="32" t="str">
        <f>SI.ERROR(PROMEDIO(U13:U27),"")</f>
        <v>0</v>
      </c>
      <c r="V28" s="32" t="str">
        <f>SI.ERROR(PROMEDIO(V13:V27),"")</f>
        <v>0</v>
      </c>
      <c r="W28" s="32" t="str">
        <f>SI.ERROR(PROMEDIO(W13:W27),"")</f>
        <v>0</v>
      </c>
      <c r="X28" s="32" t="str">
        <f>SI.ERROR(PROMEDIO(X13:X27),"")</f>
        <v>0</v>
      </c>
      <c r="Y28" s="32" t="str">
        <f>SI.ERROR(PROMEDIO(Y13:Y27),"")</f>
        <v>0</v>
      </c>
      <c r="Z28" s="32" t="str">
        <f>CONTAR.SI(Z13:Z27,"SI")</f>
        <v>0</v>
      </c>
      <c r="AA28" s="32" t="str">
        <f>CONTAR.SI(AA13:AA27,"NO")</f>
        <v>0</v>
      </c>
      <c r="AD28" s="32" t="str">
        <f>SI.ERROR(PROMEDIO(AD13:AD27),"")</f>
        <v>0</v>
      </c>
      <c r="AE28" s="32" t="str">
        <f>SI.ERROR(PROMEDIO(AE13:AE27),"")</f>
        <v>0</v>
      </c>
      <c r="AF28" s="32" t="str">
        <f>SI.ERROR(PROMEDIO(AF13:AF27),"")</f>
        <v>0</v>
      </c>
      <c r="AG28" s="32" t="str">
        <f>SI.ERROR(PROMEDIO(AG13:AG27),"")</f>
        <v>0</v>
      </c>
      <c r="AH28" s="32" t="str">
        <f>SI.ERROR(PROMEDIO(AH13:AH27),"")</f>
        <v>0</v>
      </c>
      <c r="AI28" s="32" t="str">
        <f>SI.ERROR(PROMEDIO(AI13:AI27),"")</f>
        <v>0</v>
      </c>
      <c r="AJ28" s="32" t="str">
        <f>SI.ERROR(PROMEDIO(AJ13:AJ27),"")</f>
        <v>0</v>
      </c>
      <c r="AK28" s="32" t="str">
        <f>SI.ERROR(PROMEDIO(AK13:AK27),"")</f>
        <v>0</v>
      </c>
      <c r="AL28" s="32" t="str">
        <f>SI.ERROR(PROMEDIO(AL13:AL27),"")</f>
        <v>0</v>
      </c>
      <c r="AM28" s="32" t="str">
        <f>SI.ERROR(PROMEDIO(AM13:AM27),"")</f>
        <v>0</v>
      </c>
      <c r="AN28" s="32" t="str">
        <f>SI.ERROR(PROMEDIO(AN13:AN27),"")</f>
        <v>0</v>
      </c>
      <c r="AO28" s="32" t="str">
        <f>CONTAR.SI(AO13:AO27,"SI")</f>
        <v>0</v>
      </c>
      <c r="AP28" s="32" t="str">
        <f>CONTAR.SI(AP13:AP27,"NO")</f>
        <v>0</v>
      </c>
      <c r="AS28" s="32" t="str">
        <f>SI.ERROR(PROMEDIO(AS13:AS27),"")</f>
        <v>0</v>
      </c>
      <c r="AT28" s="32" t="str">
        <f>SI.ERROR(PROMEDIO(AT13:AT27),"")</f>
        <v>0</v>
      </c>
      <c r="AU28" s="32" t="str">
        <f>SI.ERROR(PROMEDIO(AU13:AU27),"")</f>
        <v>0</v>
      </c>
      <c r="AV28" s="32" t="str">
        <f>SI.ERROR(PROMEDIO(AV13:AV27),"")</f>
        <v>0</v>
      </c>
      <c r="AW28" s="32" t="str">
        <f>SI.ERROR(PROMEDIO(AW13:AW27),"")</f>
        <v>0</v>
      </c>
      <c r="AX28" s="32" t="str">
        <f>SI.ERROR(PROMEDIO(AX13:AX27),"")</f>
        <v>0</v>
      </c>
      <c r="AY28" s="32" t="str">
        <f>SI.ERROR(PROMEDIO(AY13:AY27),"")</f>
        <v>0</v>
      </c>
      <c r="AZ28" s="32" t="str">
        <f>SI.ERROR(PROMEDIO(AZ13:AZ27),"")</f>
        <v>0</v>
      </c>
      <c r="BA28" s="32" t="str">
        <f>SI.ERROR(PROMEDIO(BA13:BA27),"")</f>
        <v>0</v>
      </c>
      <c r="BB28" s="32" t="str">
        <f>SI.ERROR(PROMEDIO(BB13:BB27),"")</f>
        <v>0</v>
      </c>
      <c r="BC28" s="32" t="str">
        <f>SI.ERROR(PROMEDIO(BC13:BC27),"")</f>
        <v>0</v>
      </c>
      <c r="BD28" s="32" t="str">
        <f>CONTAR.SI(BD13:BD27,"SI")</f>
        <v>0</v>
      </c>
      <c r="BE28" s="32" t="str">
        <f>CONTAR.SI(BE13:BE27,"NO")</f>
        <v>0</v>
      </c>
      <c r="BH28" s="32" t="str">
        <f>SI.ERROR(PROMEDIO(BH13:BH27),"")</f>
        <v>0</v>
      </c>
      <c r="BI28" s="32" t="str">
        <f>SI.ERROR(PROMEDIO(BI13:BI27),"")</f>
        <v>0</v>
      </c>
      <c r="BJ28" s="32" t="str">
        <f>SI.ERROR(PROMEDIO(BJ13:BJ27),"")</f>
        <v>0</v>
      </c>
      <c r="BK28" s="32" t="str">
        <f>SI.ERROR(PROMEDIO(BK13:BK27),"")</f>
        <v>0</v>
      </c>
      <c r="BL28" s="32" t="str">
        <f>SI.ERROR(PROMEDIO(BL13:BL27),"")</f>
        <v>0</v>
      </c>
      <c r="BM28" s="32" t="str">
        <f>SI.ERROR(PROMEDIO(BM13:BM27),"")</f>
        <v>0</v>
      </c>
      <c r="BN28" s="32" t="str">
        <f>SI.ERROR(PROMEDIO(BN13:BN27),"")</f>
        <v>0</v>
      </c>
      <c r="BO28" s="32" t="str">
        <f>SI.ERROR(PROMEDIO(BO13:BO27),"")</f>
        <v>0</v>
      </c>
      <c r="BP28" s="32" t="str">
        <f>SI.ERROR(PROMEDIO(BP13:BP27),"")</f>
        <v>0</v>
      </c>
      <c r="BQ28" s="32" t="str">
        <f>SI.ERROR(PROMEDIO(BQ13:BQ27),"")</f>
        <v>0</v>
      </c>
      <c r="BR28" s="32" t="str">
        <f>SI.ERROR(PROMEDIO(BR13:BR27),"")</f>
        <v>0</v>
      </c>
      <c r="BS28" s="32" t="str">
        <f>CONTAR.SI(BS13:BS27,"SI")</f>
        <v>0</v>
      </c>
      <c r="BT28" s="32" t="str">
        <f>CONTAR.SI(BT13:BT27,"NO")</f>
        <v>0</v>
      </c>
    </row>
    <row r="30" spans="1:73">
      <c r="E30" s="6" t="s">
        <v>114</v>
      </c>
      <c r="F30" s="9"/>
      <c r="G30" s="9"/>
      <c r="H30" s="9"/>
      <c r="I30" s="9"/>
      <c r="J30" s="11"/>
      <c r="K30" s="42" t="s">
        <v>115</v>
      </c>
      <c r="L30" s="21"/>
      <c r="M30" s="21"/>
      <c r="N30" s="22"/>
      <c r="O30" s="43" t="str">
        <f>CONTAR.SI(O13:O27,"&gt;5.9")</f>
        <v>0</v>
      </c>
      <c r="P30" s="43" t="str">
        <f>CONTAR.SI(P13:P27,"&gt;5.9")</f>
        <v>0</v>
      </c>
      <c r="Q30" s="43" t="str">
        <f>CONTAR.SI(Q13:Q27,"&gt;5.9")</f>
        <v>0</v>
      </c>
      <c r="R30" s="43" t="str">
        <f>CONTAR.SI(R13:R27,"&gt;5.9")</f>
        <v>0</v>
      </c>
      <c r="S30" s="43" t="str">
        <f>CONTAR.SI(S13:S27,"&gt;5.9")</f>
        <v>0</v>
      </c>
      <c r="T30" s="43" t="str">
        <f>CONTAR.SI(T13:T27,"&gt;5.9")</f>
        <v>0</v>
      </c>
      <c r="U30" s="43" t="str">
        <f>CONTAR.SI(U13:U27,"&gt;5.9")</f>
        <v>0</v>
      </c>
      <c r="V30" s="43" t="str">
        <f>CONTAR.SI(V13:V27,"&gt;5.9")</f>
        <v>0</v>
      </c>
      <c r="W30" s="43" t="str">
        <f>CONTAR.SI(W13:W27,"&gt;5.9")</f>
        <v>0</v>
      </c>
      <c r="X30" s="43" t="str">
        <f>CONTAR.SI(X13:X27,"&gt;5.9")</f>
        <v>0</v>
      </c>
      <c r="Y30" s="43" t="str">
        <f>CONTAR.SI(Y13:Y27,"&gt;5.9")</f>
        <v>0</v>
      </c>
      <c r="AD30" s="43" t="str">
        <f>CONTAR.SI(AD13:AD27,"&gt;5.9")</f>
        <v>0</v>
      </c>
      <c r="AE30" s="43" t="str">
        <f>CONTAR.SI(AE13:AE27,"&gt;5.9")</f>
        <v>0</v>
      </c>
      <c r="AF30" s="43" t="str">
        <f>CONTAR.SI(AF13:AF27,"&gt;5.9")</f>
        <v>0</v>
      </c>
      <c r="AG30" s="43" t="str">
        <f>CONTAR.SI(AG13:AG27,"&gt;5.9")</f>
        <v>0</v>
      </c>
      <c r="AH30" s="43" t="str">
        <f>CONTAR.SI(AH13:AH27,"&gt;5.9")</f>
        <v>0</v>
      </c>
      <c r="AI30" s="43" t="str">
        <f>CONTAR.SI(AI13:AI27,"&gt;5.9")</f>
        <v>0</v>
      </c>
      <c r="AJ30" s="43" t="str">
        <f>CONTAR.SI(AJ13:AJ27,"&gt;5.9")</f>
        <v>0</v>
      </c>
      <c r="AK30" s="43" t="str">
        <f>CONTAR.SI(AK13:AK27,"&gt;5.9")</f>
        <v>0</v>
      </c>
      <c r="AL30" s="43" t="str">
        <f>CONTAR.SI(AL13:AL27,"&gt;5.9")</f>
        <v>0</v>
      </c>
      <c r="AM30" s="43" t="str">
        <f>CONTAR.SI(AM13:AM27,"&gt;5.9")</f>
        <v>0</v>
      </c>
      <c r="AN30" s="43" t="str">
        <f>CONTAR.SI(AN13:AN27,"&gt;5.9")</f>
        <v>0</v>
      </c>
      <c r="AS30" s="43" t="str">
        <f>CONTAR.SI(AS13:AS27,"&gt;5.9")</f>
        <v>0</v>
      </c>
      <c r="AT30" s="43" t="str">
        <f>CONTAR.SI(AT13:AT27,"&gt;5.9")</f>
        <v>0</v>
      </c>
      <c r="AU30" s="43" t="str">
        <f>CONTAR.SI(AU13:AU27,"&gt;5.9")</f>
        <v>0</v>
      </c>
      <c r="AV30" s="43" t="str">
        <f>CONTAR.SI(AV13:AV27,"&gt;5.9")</f>
        <v>0</v>
      </c>
      <c r="AW30" s="43" t="str">
        <f>CONTAR.SI(AW13:AW27,"&gt;5.9")</f>
        <v>0</v>
      </c>
      <c r="AX30" s="43" t="str">
        <f>CONTAR.SI(AX13:AX27,"&gt;5.9")</f>
        <v>0</v>
      </c>
      <c r="AY30" s="43" t="str">
        <f>CONTAR.SI(AY13:AY27,"&gt;5.9")</f>
        <v>0</v>
      </c>
      <c r="AZ30" s="43" t="str">
        <f>CONTAR.SI(AZ13:AZ27,"&gt;5.9")</f>
        <v>0</v>
      </c>
      <c r="BA30" s="43" t="str">
        <f>CONTAR.SI(BA13:BA27,"&gt;5.9")</f>
        <v>0</v>
      </c>
      <c r="BB30" s="43" t="str">
        <f>CONTAR.SI(BB13:BB27,"&gt;5.9")</f>
        <v>0</v>
      </c>
      <c r="BC30" s="43" t="str">
        <f>CONTAR.SI(BC13:BC27,"&gt;5.9")</f>
        <v>0</v>
      </c>
      <c r="BH30" s="43" t="str">
        <f>CONTAR.SI(BH13:BH27,"&gt;5.9")</f>
        <v>0</v>
      </c>
      <c r="BI30" s="43" t="str">
        <f>CONTAR.SI(BI13:BI27,"&gt;5.9")</f>
        <v>0</v>
      </c>
      <c r="BJ30" s="43" t="str">
        <f>CONTAR.SI(BJ13:BJ27,"&gt;5.9")</f>
        <v>0</v>
      </c>
      <c r="BK30" s="43" t="str">
        <f>CONTAR.SI(BK13:BK27,"&gt;5.9")</f>
        <v>0</v>
      </c>
      <c r="BL30" s="43" t="str">
        <f>CONTAR.SI(BL13:BL27,"&gt;5.9")</f>
        <v>0</v>
      </c>
      <c r="BM30" s="43" t="str">
        <f>CONTAR.SI(BM13:BM27,"&gt;5.9")</f>
        <v>0</v>
      </c>
      <c r="BN30" s="43" t="str">
        <f>CONTAR.SI(BN13:BN27,"&gt;5.9")</f>
        <v>0</v>
      </c>
      <c r="BO30" s="43" t="str">
        <f>CONTAR.SI(BO13:BO27,"&gt;5.9")</f>
        <v>0</v>
      </c>
      <c r="BP30" s="43" t="str">
        <f>CONTAR.SI(BP13:BP27,"&gt;5.9")</f>
        <v>0</v>
      </c>
      <c r="BQ30" s="43" t="str">
        <f>CONTAR.SI(BQ13:BQ27,"&gt;5.9")</f>
        <v>0</v>
      </c>
      <c r="BR30" s="43" t="str">
        <f>CONTAR.SI(BR13:BR27,"&gt;5.9")</f>
        <v>0</v>
      </c>
    </row>
    <row r="31" spans="1:73">
      <c r="E31" s="7"/>
      <c r="F31" s="5"/>
      <c r="G31" s="5"/>
      <c r="H31" s="5"/>
      <c r="I31" s="5"/>
      <c r="J31" s="12"/>
      <c r="K31" s="42" t="s">
        <v>116</v>
      </c>
      <c r="L31" s="21"/>
      <c r="M31" s="21"/>
      <c r="N31" s="22"/>
      <c r="O31" s="43" t="str">
        <f>CONTAR.SI(O13:O27,"&lt;6")</f>
        <v>0</v>
      </c>
      <c r="P31" s="43" t="str">
        <f>CONTAR.SI(P13:P27,"&lt;6")</f>
        <v>0</v>
      </c>
      <c r="Q31" s="43" t="str">
        <f>CONTAR.SI(Q13:Q27,"&lt;6")</f>
        <v>0</v>
      </c>
      <c r="R31" s="43" t="str">
        <f>CONTAR.SI(R13:R27,"&lt;6")</f>
        <v>0</v>
      </c>
      <c r="S31" s="43" t="str">
        <f>CONTAR.SI(S13:S27,"&lt;6")</f>
        <v>0</v>
      </c>
      <c r="T31" s="43" t="str">
        <f>CONTAR.SI(T13:T27,"&lt;6")</f>
        <v>0</v>
      </c>
      <c r="U31" s="43" t="str">
        <f>CONTAR.SI(U13:U27,"&lt;6")</f>
        <v>0</v>
      </c>
      <c r="V31" s="43" t="str">
        <f>CONTAR.SI(V13:V27,"&lt;6")</f>
        <v>0</v>
      </c>
      <c r="W31" s="43" t="str">
        <f>CONTAR.SI(W13:W27,"&lt;6")</f>
        <v>0</v>
      </c>
      <c r="X31" s="43" t="str">
        <f>CONTAR.SI(X13:X27,"&lt;6")</f>
        <v>0</v>
      </c>
      <c r="Y31" s="43" t="str">
        <f>CONTAR.SI(Y13:Y27,"&lt;6")</f>
        <v>0</v>
      </c>
      <c r="AD31" s="43" t="str">
        <f>CONTAR.SI(AD13:AD27,"&lt;6")</f>
        <v>0</v>
      </c>
      <c r="AE31" s="43" t="str">
        <f>CONTAR.SI(AE13:AE27,"&lt;6")</f>
        <v>0</v>
      </c>
      <c r="AF31" s="43" t="str">
        <f>CONTAR.SI(AF13:AF27,"&lt;6")</f>
        <v>0</v>
      </c>
      <c r="AG31" s="43" t="str">
        <f>CONTAR.SI(AG13:AG27,"&lt;6")</f>
        <v>0</v>
      </c>
      <c r="AH31" s="43" t="str">
        <f>CONTAR.SI(AH13:AH27,"&lt;6")</f>
        <v>0</v>
      </c>
      <c r="AI31" s="43" t="str">
        <f>CONTAR.SI(AI13:AI27,"&lt;6")</f>
        <v>0</v>
      </c>
      <c r="AJ31" s="43" t="str">
        <f>CONTAR.SI(AJ13:AJ27,"&lt;6")</f>
        <v>0</v>
      </c>
      <c r="AK31" s="43" t="str">
        <f>CONTAR.SI(AK13:AK27,"&lt;6")</f>
        <v>0</v>
      </c>
      <c r="AL31" s="43" t="str">
        <f>CONTAR.SI(AL13:AL27,"&lt;6")</f>
        <v>0</v>
      </c>
      <c r="AM31" s="43" t="str">
        <f>CONTAR.SI(AM13:AM27,"&lt;6")</f>
        <v>0</v>
      </c>
      <c r="AN31" s="43" t="str">
        <f>CONTAR.SI(AN13:AN27,"&lt;6")</f>
        <v>0</v>
      </c>
      <c r="AS31" s="43" t="str">
        <f>CONTAR.SI(AS13:AS27,"&lt;6")</f>
        <v>0</v>
      </c>
      <c r="AT31" s="43" t="str">
        <f>CONTAR.SI(AT13:AT27,"&lt;6")</f>
        <v>0</v>
      </c>
      <c r="AU31" s="43" t="str">
        <f>CONTAR.SI(AU13:AU27,"&lt;6")</f>
        <v>0</v>
      </c>
      <c r="AV31" s="43" t="str">
        <f>CONTAR.SI(AV13:AV27,"&lt;6")</f>
        <v>0</v>
      </c>
      <c r="AW31" s="43" t="str">
        <f>CONTAR.SI(AW13:AW27,"&lt;6")</f>
        <v>0</v>
      </c>
      <c r="AX31" s="43" t="str">
        <f>CONTAR.SI(AX13:AX27,"&lt;6")</f>
        <v>0</v>
      </c>
      <c r="AY31" s="43" t="str">
        <f>CONTAR.SI(AY13:AY27,"&lt;6")</f>
        <v>0</v>
      </c>
      <c r="AZ31" s="43" t="str">
        <f>CONTAR.SI(AZ13:AZ27,"&lt;6")</f>
        <v>0</v>
      </c>
      <c r="BA31" s="43" t="str">
        <f>CONTAR.SI(BA13:BA27,"&lt;6")</f>
        <v>0</v>
      </c>
      <c r="BB31" s="43" t="str">
        <f>CONTAR.SI(BB13:BB27,"&lt;6")</f>
        <v>0</v>
      </c>
      <c r="BC31" s="43" t="str">
        <f>CONTAR.SI(BC13:BC27,"&lt;6")</f>
        <v>0</v>
      </c>
      <c r="BH31" s="43" t="str">
        <f>CONTAR.SI(BH13:BH27,"&lt;6")</f>
        <v>0</v>
      </c>
      <c r="BI31" s="43" t="str">
        <f>CONTAR.SI(BI13:BI27,"&lt;6")</f>
        <v>0</v>
      </c>
      <c r="BJ31" s="43" t="str">
        <f>CONTAR.SI(BJ13:BJ27,"&lt;6")</f>
        <v>0</v>
      </c>
      <c r="BK31" s="43" t="str">
        <f>CONTAR.SI(BK13:BK27,"&lt;6")</f>
        <v>0</v>
      </c>
      <c r="BL31" s="43" t="str">
        <f>CONTAR.SI(BL13:BL27,"&lt;6")</f>
        <v>0</v>
      </c>
      <c r="BM31" s="43" t="str">
        <f>CONTAR.SI(BM13:BM27,"&lt;6")</f>
        <v>0</v>
      </c>
      <c r="BN31" s="43" t="str">
        <f>CONTAR.SI(BN13:BN27,"&lt;6")</f>
        <v>0</v>
      </c>
      <c r="BO31" s="43" t="str">
        <f>CONTAR.SI(BO13:BO27,"&lt;6")</f>
        <v>0</v>
      </c>
      <c r="BP31" s="43" t="str">
        <f>CONTAR.SI(BP13:BP27,"&lt;6")</f>
        <v>0</v>
      </c>
      <c r="BQ31" s="43" t="str">
        <f>CONTAR.SI(BQ13:BQ27,"&lt;6")</f>
        <v>0</v>
      </c>
      <c r="BR31" s="43" t="str">
        <f>CONTAR.SI(BR13:BR27,"&lt;6")</f>
        <v>0</v>
      </c>
    </row>
    <row r="32" spans="1:73">
      <c r="E32" s="7"/>
      <c r="F32" s="5"/>
      <c r="G32" s="5"/>
      <c r="H32" s="5"/>
      <c r="I32" s="5"/>
      <c r="J32" s="12"/>
      <c r="K32" s="42" t="s">
        <v>117</v>
      </c>
      <c r="L32" s="21"/>
      <c r="M32" s="21"/>
      <c r="N32" s="22"/>
      <c r="O32" s="43" t="str">
        <f>CONTAR(O13:O27)</f>
        <v>0</v>
      </c>
      <c r="P32" s="43" t="str">
        <f>CONTAR(P13:P27)</f>
        <v>0</v>
      </c>
      <c r="Q32" s="43" t="str">
        <f>CONTAR(Q13:Q27)</f>
        <v>0</v>
      </c>
      <c r="R32" s="43" t="str">
        <f>CONTAR(R13:R27)</f>
        <v>0</v>
      </c>
      <c r="S32" s="43" t="str">
        <f>CONTAR(S13:S27)</f>
        <v>0</v>
      </c>
      <c r="T32" s="43" t="str">
        <f>CONTAR(T13:T27)</f>
        <v>0</v>
      </c>
      <c r="U32" s="43" t="str">
        <f>CONTAR(U13:U27)</f>
        <v>0</v>
      </c>
      <c r="V32" s="43" t="str">
        <f>CONTAR(V13:V27)</f>
        <v>0</v>
      </c>
      <c r="W32" s="43" t="str">
        <f>CONTAR(W13:W27)</f>
        <v>0</v>
      </c>
      <c r="X32" s="43" t="str">
        <f>CONTAR(X13:X27)</f>
        <v>0</v>
      </c>
      <c r="Y32" s="43" t="str">
        <f>CONTAR(Y13:Y27)</f>
        <v>0</v>
      </c>
      <c r="AD32" s="43" t="str">
        <f>CONTAR(AD13:AD27)</f>
        <v>0</v>
      </c>
      <c r="AE32" s="43" t="str">
        <f>CONTAR(AE13:AE27)</f>
        <v>0</v>
      </c>
      <c r="AF32" s="43" t="str">
        <f>CONTAR(AF13:AF27)</f>
        <v>0</v>
      </c>
      <c r="AG32" s="43" t="str">
        <f>CONTAR(AG13:AG27)</f>
        <v>0</v>
      </c>
      <c r="AH32" s="43" t="str">
        <f>CONTAR(AH13:AH27)</f>
        <v>0</v>
      </c>
      <c r="AI32" s="43" t="str">
        <f>CONTAR(AI13:AI27)</f>
        <v>0</v>
      </c>
      <c r="AJ32" s="43" t="str">
        <f>CONTAR(AJ13:AJ27)</f>
        <v>0</v>
      </c>
      <c r="AK32" s="43" t="str">
        <f>CONTAR(AK13:AK27)</f>
        <v>0</v>
      </c>
      <c r="AL32" s="43" t="str">
        <f>CONTAR(AL13:AL27)</f>
        <v>0</v>
      </c>
      <c r="AM32" s="43" t="str">
        <f>CONTAR(AM13:AM27)</f>
        <v>0</v>
      </c>
      <c r="AN32" s="43" t="str">
        <f>CONTAR(AN13:AN27)</f>
        <v>0</v>
      </c>
      <c r="AS32" s="43" t="str">
        <f>CONTAR(AS13:AS27)</f>
        <v>0</v>
      </c>
      <c r="AT32" s="43" t="str">
        <f>CONTAR(AT13:AT27)</f>
        <v>0</v>
      </c>
      <c r="AU32" s="43" t="str">
        <f>CONTAR(AU13:AU27)</f>
        <v>0</v>
      </c>
      <c r="AV32" s="43" t="str">
        <f>CONTAR(AV13:AV27)</f>
        <v>0</v>
      </c>
      <c r="AW32" s="43" t="str">
        <f>CONTAR(AW13:AW27)</f>
        <v>0</v>
      </c>
      <c r="AX32" s="43" t="str">
        <f>CONTAR(AX13:AX27)</f>
        <v>0</v>
      </c>
      <c r="AY32" s="43" t="str">
        <f>CONTAR(AY13:AY27)</f>
        <v>0</v>
      </c>
      <c r="AZ32" s="43" t="str">
        <f>CONTAR(AZ13:AZ27)</f>
        <v>0</v>
      </c>
      <c r="BA32" s="43" t="str">
        <f>CONTAR(BA13:BA27)</f>
        <v>0</v>
      </c>
      <c r="BB32" s="43" t="str">
        <f>CONTAR(BB13:BB27)</f>
        <v>0</v>
      </c>
      <c r="BC32" s="43" t="str">
        <f>CONTAR(BC13:BC27)</f>
        <v>0</v>
      </c>
      <c r="BH32" s="43" t="str">
        <f>CONTAR(BH13:BH27)</f>
        <v>0</v>
      </c>
      <c r="BI32" s="43" t="str">
        <f>CONTAR(BI13:BI27)</f>
        <v>0</v>
      </c>
      <c r="BJ32" s="43" t="str">
        <f>CONTAR(BJ13:BJ27)</f>
        <v>0</v>
      </c>
      <c r="BK32" s="43" t="str">
        <f>CONTAR(BK13:BK27)</f>
        <v>0</v>
      </c>
      <c r="BL32" s="43" t="str">
        <f>CONTAR(BL13:BL27)</f>
        <v>0</v>
      </c>
      <c r="BM32" s="43" t="str">
        <f>CONTAR(BM13:BM27)</f>
        <v>0</v>
      </c>
      <c r="BN32" s="43" t="str">
        <f>CONTAR(BN13:BN27)</f>
        <v>0</v>
      </c>
      <c r="BO32" s="43" t="str">
        <f>CONTAR(BO13:BO27)</f>
        <v>0</v>
      </c>
      <c r="BP32" s="43" t="str">
        <f>CONTAR(BP13:BP27)</f>
        <v>0</v>
      </c>
      <c r="BQ32" s="43" t="str">
        <f>CONTAR(BQ13:BQ27)</f>
        <v>0</v>
      </c>
      <c r="BR32" s="43" t="str">
        <f>CONTAR(BR13:BR27)</f>
        <v>0</v>
      </c>
    </row>
    <row r="33" spans="1:73">
      <c r="E33" s="8"/>
      <c r="F33" s="10"/>
      <c r="G33" s="10"/>
      <c r="H33" s="10"/>
      <c r="I33" s="10"/>
      <c r="J33" s="13"/>
    </row>
    <row r="34" spans="1:73">
      <c r="K34" s="16" t="s">
        <v>118</v>
      </c>
      <c r="L34" s="20" t="s">
        <v>119</v>
      </c>
      <c r="M34" s="21"/>
      <c r="N34" s="22"/>
      <c r="O34" s="33">
        <v>11</v>
      </c>
      <c r="P34" s="33">
        <v>12</v>
      </c>
      <c r="Q34" s="33">
        <v>13</v>
      </c>
      <c r="R34" s="33">
        <v>14</v>
      </c>
      <c r="S34" s="33">
        <v>15</v>
      </c>
      <c r="T34" s="44" t="s">
        <v>120</v>
      </c>
      <c r="U34" s="33" t="s">
        <v>121</v>
      </c>
    </row>
    <row r="35" spans="1:73">
      <c r="K35" s="17"/>
      <c r="L35" s="20" t="s">
        <v>41</v>
      </c>
      <c r="M35" s="22"/>
      <c r="N35" s="33" t="str">
        <f>CONTAR.SI(D13:D27,"H")</f>
        <v>0</v>
      </c>
      <c r="O35" s="33" t="str">
        <f>CONTAR.SI.CONJUNTO(L13:L27,"&lt;=11",D13:D27,"H")</f>
        <v>0</v>
      </c>
      <c r="P35" s="33" t="str">
        <f>CONTAR.SI.CONJUNTO(L13:L27,"&gt;11",L13:L27,"&lt;=12",D13:D27,"H")</f>
        <v>0</v>
      </c>
      <c r="Q35" s="33" t="str">
        <f>CONTAR.SI.CONJUNTO(L13:L27,"&gt;12",L13:L27,"&lt;=13",D13:D27,"H")</f>
        <v>0</v>
      </c>
      <c r="R35" s="33" t="str">
        <f>CONTAR.SI.CONJUNTO(L13:L27,"&gt;13",L13:L27,"&lt;=14",D13:D27,"H")</f>
        <v>0</v>
      </c>
      <c r="S35" s="33" t="str">
        <f>CONTAR.SI.CONJUNTO(L13:L27,"&gt;14",L13:L27,"&lt;=15",D13:D27,"H")</f>
        <v>0</v>
      </c>
      <c r="T35" s="33" t="str">
        <f>CONTAR.SI.CONJUNTO(L13:L27,"&gt;15",D13:D27,"H")</f>
        <v>0</v>
      </c>
      <c r="U35" s="33" t="str">
        <f>CONTAR.SI.CONJUNTO(D13:D27,"H")</f>
        <v>0</v>
      </c>
    </row>
    <row r="36" spans="1:73">
      <c r="K36" s="17"/>
      <c r="L36" s="20" t="s">
        <v>53</v>
      </c>
      <c r="M36" s="22"/>
      <c r="N36" s="33" t="str">
        <f>CONTAR.SI(D13:D27,"M")</f>
        <v>0</v>
      </c>
      <c r="O36" s="33" t="str">
        <f>CONTAR.SI.CONJUNTO(L13:L27,"&lt;=11",D13:D27,"M")</f>
        <v>0</v>
      </c>
      <c r="P36" s="33" t="str">
        <f>CONTAR.SI.CONJUNTO(L13:L27,"&gt;11",L13:L27,"&lt;=12",D13:D27,"M")</f>
        <v>0</v>
      </c>
      <c r="Q36" s="33" t="str">
        <f>CONTAR.SI.CONJUNTO(L13:L27,"&gt;12",L13:L27,"&lt;=13",D13:D27,"M")</f>
        <v>0</v>
      </c>
      <c r="R36" s="33" t="str">
        <f>CONTAR.SI.CONJUNTO(L13:L27,"&gt;13",L13:L27,"&lt;=14",D13:D27,"M")</f>
        <v>0</v>
      </c>
      <c r="S36" s="33" t="str">
        <f>CONTAR.SI.CONJUNTO(L13:L27,"&gt;14",L13:L27,"&lt;=15",D13:D27,"M")</f>
        <v>0</v>
      </c>
      <c r="T36" s="33" t="str">
        <f>CONTAR.SI.CONJUNTO(L13:L27,"&gt;15",D13:D27,"M")</f>
        <v>0</v>
      </c>
      <c r="U36" s="33" t="str">
        <f>CONTAR.SI.CONJUNTO(D13:D27,"M")</f>
        <v>0</v>
      </c>
    </row>
    <row r="37" spans="1:73">
      <c r="K37" s="18"/>
      <c r="L37" s="20" t="s">
        <v>121</v>
      </c>
      <c r="M37" s="22"/>
      <c r="N37" s="33" t="str">
        <f>suma(N35:N36)</f>
        <v>0</v>
      </c>
      <c r="O37" s="33" t="str">
        <f>suma(O35:O36)</f>
        <v>0</v>
      </c>
      <c r="P37" s="33" t="str">
        <f>suma(P35:P36)</f>
        <v>0</v>
      </c>
      <c r="Q37" s="33" t="str">
        <f>suma(Q35:Q36)</f>
        <v>0</v>
      </c>
      <c r="R37" s="33" t="str">
        <f>suma(R35:R36)</f>
        <v>0</v>
      </c>
      <c r="S37" s="33" t="str">
        <f>suma(S35:S36)</f>
        <v>0</v>
      </c>
      <c r="T37" s="33" t="str">
        <f>suma(T35:T36)</f>
        <v>0</v>
      </c>
      <c r="U37" s="33" t="str">
        <f>suma(U35:U36)</f>
        <v>0</v>
      </c>
    </row>
    <row r="40" spans="1:73">
      <c r="U40" t="s">
        <v>122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28:N28"/>
    <mergeCell ref="E30:J33"/>
    <mergeCell ref="K30:N30"/>
    <mergeCell ref="O30:O30"/>
    <mergeCell ref="P30:P30"/>
    <mergeCell ref="Q30:Q30"/>
    <mergeCell ref="R30:R30"/>
    <mergeCell ref="S30:S30"/>
    <mergeCell ref="T30:T30"/>
    <mergeCell ref="U30:U30"/>
    <mergeCell ref="V30:V30"/>
    <mergeCell ref="W30:W30"/>
    <mergeCell ref="X30:X30"/>
    <mergeCell ref="Y30:Y30"/>
    <mergeCell ref="AD30:AD30"/>
    <mergeCell ref="AE30:AE30"/>
    <mergeCell ref="AF30:AF30"/>
    <mergeCell ref="AG30:AG30"/>
    <mergeCell ref="AH30:AH30"/>
    <mergeCell ref="AI30:AI30"/>
    <mergeCell ref="AJ30:AJ30"/>
    <mergeCell ref="AK30:AK30"/>
    <mergeCell ref="AL30:AL30"/>
    <mergeCell ref="AM30:AM30"/>
    <mergeCell ref="AN30:AN30"/>
    <mergeCell ref="AS30:AS30"/>
    <mergeCell ref="AT30:AT30"/>
    <mergeCell ref="AU30:AU30"/>
    <mergeCell ref="AV30:AV30"/>
    <mergeCell ref="AW30:AW30"/>
    <mergeCell ref="AX30:AX30"/>
    <mergeCell ref="AY30:AY30"/>
    <mergeCell ref="AZ30:AZ30"/>
    <mergeCell ref="BA30:BA30"/>
    <mergeCell ref="BB30:BB30"/>
    <mergeCell ref="BC30:BC30"/>
    <mergeCell ref="BH30:BH30"/>
    <mergeCell ref="BI30:BI30"/>
    <mergeCell ref="BJ30:BJ30"/>
    <mergeCell ref="BK30:BK30"/>
    <mergeCell ref="BL30:BL30"/>
    <mergeCell ref="BM30:BM30"/>
    <mergeCell ref="BN30:BN30"/>
    <mergeCell ref="BO30:BO30"/>
    <mergeCell ref="BP30:BP30"/>
    <mergeCell ref="BQ30:BQ30"/>
    <mergeCell ref="BR30:BR30"/>
    <mergeCell ref="K31:N31"/>
    <mergeCell ref="O31:O31"/>
    <mergeCell ref="P31:P31"/>
    <mergeCell ref="Q31:Q31"/>
    <mergeCell ref="R31:R31"/>
    <mergeCell ref="S31:S31"/>
    <mergeCell ref="T31:T31"/>
    <mergeCell ref="U31:U31"/>
    <mergeCell ref="V31:V31"/>
    <mergeCell ref="W31:W31"/>
    <mergeCell ref="X31:X31"/>
    <mergeCell ref="Y31:Y31"/>
    <mergeCell ref="AD31:AD31"/>
    <mergeCell ref="AE31:AE31"/>
    <mergeCell ref="AF31:AF31"/>
    <mergeCell ref="AG31:AG31"/>
    <mergeCell ref="AH31:AH31"/>
    <mergeCell ref="AI31:AI31"/>
    <mergeCell ref="AJ31:AJ31"/>
    <mergeCell ref="AK31:AK31"/>
    <mergeCell ref="AL31:AL31"/>
    <mergeCell ref="AM31:AM31"/>
    <mergeCell ref="AN31:AN31"/>
    <mergeCell ref="AS31:AS31"/>
    <mergeCell ref="AT31:AT31"/>
    <mergeCell ref="AU31:AU31"/>
    <mergeCell ref="AV31:AV31"/>
    <mergeCell ref="AW31:AW31"/>
    <mergeCell ref="AX31:AX31"/>
    <mergeCell ref="AY31:AY31"/>
    <mergeCell ref="AZ31:AZ31"/>
    <mergeCell ref="BA31:BA31"/>
    <mergeCell ref="BB31:BB31"/>
    <mergeCell ref="BC31:BC31"/>
    <mergeCell ref="BH31:BH31"/>
    <mergeCell ref="BI31:BI31"/>
    <mergeCell ref="BJ31:BJ31"/>
    <mergeCell ref="BK31:BK31"/>
    <mergeCell ref="BL31:BL31"/>
    <mergeCell ref="BM31:BM31"/>
    <mergeCell ref="BN31:BN31"/>
    <mergeCell ref="BO31:BO31"/>
    <mergeCell ref="BP31:BP31"/>
    <mergeCell ref="BQ31:BQ31"/>
    <mergeCell ref="BR31:BR31"/>
    <mergeCell ref="K32:N32"/>
    <mergeCell ref="O32:O32"/>
    <mergeCell ref="P32:P32"/>
    <mergeCell ref="Q32:Q32"/>
    <mergeCell ref="R32:R32"/>
    <mergeCell ref="S32:S32"/>
    <mergeCell ref="T32:T32"/>
    <mergeCell ref="U32:U32"/>
    <mergeCell ref="V32:V32"/>
    <mergeCell ref="W32:W32"/>
    <mergeCell ref="X32:X32"/>
    <mergeCell ref="Y32:Y32"/>
    <mergeCell ref="AD32:AD32"/>
    <mergeCell ref="AE32:AE32"/>
    <mergeCell ref="AF32:AF32"/>
    <mergeCell ref="AG32:AG32"/>
    <mergeCell ref="AH32:AH32"/>
    <mergeCell ref="AI32:AI32"/>
    <mergeCell ref="AJ32:AJ32"/>
    <mergeCell ref="AK32:AK32"/>
    <mergeCell ref="AL32:AL32"/>
    <mergeCell ref="AM32:AM32"/>
    <mergeCell ref="AN32:AN32"/>
    <mergeCell ref="AS32:AS32"/>
    <mergeCell ref="AT32:AT32"/>
    <mergeCell ref="AU32:AU32"/>
    <mergeCell ref="AV32:AV32"/>
    <mergeCell ref="AW32:AW32"/>
    <mergeCell ref="AX32:AX32"/>
    <mergeCell ref="AY32:AY32"/>
    <mergeCell ref="AZ32:AZ32"/>
    <mergeCell ref="BA32:BA32"/>
    <mergeCell ref="BB32:BB32"/>
    <mergeCell ref="BC32:BC32"/>
    <mergeCell ref="BH32:BH32"/>
    <mergeCell ref="BI32:BI32"/>
    <mergeCell ref="BJ32:BJ32"/>
    <mergeCell ref="BK32:BK32"/>
    <mergeCell ref="BL32:BL32"/>
    <mergeCell ref="BM32:BM32"/>
    <mergeCell ref="BN32:BN32"/>
    <mergeCell ref="BO32:BO32"/>
    <mergeCell ref="BP32:BP32"/>
    <mergeCell ref="BQ32:BQ32"/>
    <mergeCell ref="BR32:BR32"/>
    <mergeCell ref="K34:K37"/>
    <mergeCell ref="L34:N34"/>
    <mergeCell ref="L35:M35"/>
    <mergeCell ref="L36:M36"/>
    <mergeCell ref="L37:M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grupo1B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2023-03-07T01:00:35-06:00</dcterms:created>
  <dcterms:modified xsi:type="dcterms:W3CDTF">2023-03-07T01:00:35-06:00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