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2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<sst xmlns="http://schemas.openxmlformats.org/spreadsheetml/2006/main" uniqueCount="127">
  <si>
    <t>SUBSECRETARÍA DE EDUCACIÓN BÁSICA</t>
  </si>
  <si>
    <t>CICLO ESCOLAR: 2022-2023</t>
  </si>
  <si>
    <t>DIRECCIÓN DE EDUCACIÓN SECUNDARIA</t>
  </si>
  <si>
    <t>SUBDIRECCIÓN DE TELESECUNDARIAS</t>
  </si>
  <si>
    <t>CLAVE C.T:16ETV0322E</t>
  </si>
  <si>
    <t>GRADO - GRUPO:2-A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</si>
  <si>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</si>
  <si>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</si>
  <si>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</si>
  <si>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</si>
  <si>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</si>
  <si>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</si>
  <si>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</si>
  <si>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</si>
  <si>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</si>
  <si>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</si>
  <si>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</si>
  <si>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</si>
  <si>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</si>
  <si>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</si>
  <si>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</si>
  <si>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</si>
  <si>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</si>
  <si>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FÍSICA</t>
  </si>
  <si>
    <t>HISTORIA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</si>
  <si>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</si>
  <si>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</si>
  <si>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</si>
  <si>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</si>
  <si>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</si>
  <si>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</si>
  <si>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</si>
  <si>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</si>
  <si>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</si>
  <si>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</si>
  <si>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</si>
  <si>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</si>
  <si>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</si>
  <si>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COTP</t>
  </si>
  <si>
    <t>090102</t>
  </si>
  <si>
    <t>M</t>
  </si>
  <si>
    <t>MN</t>
  </si>
  <si>
    <t>R</t>
  </si>
  <si>
    <t>L</t>
  </si>
  <si>
    <t>A</t>
  </si>
  <si>
    <t>8</t>
  </si>
  <si>
    <t>CORIA TELLEZ PALOMA DANNAE</t>
  </si>
  <si>
    <t>9/9</t>
  </si>
  <si>
    <t>0/9</t>
  </si>
  <si>
    <t>CUBJ</t>
  </si>
  <si>
    <t>090401</t>
  </si>
  <si>
    <t>H</t>
  </si>
  <si>
    <t>T</t>
  </si>
  <si>
    <t>S</t>
  </si>
  <si>
    <t>1</t>
  </si>
  <si>
    <t>CRUZ BAUTISTA JESUS</t>
  </si>
  <si>
    <t>GALY</t>
  </si>
  <si>
    <t>090912</t>
  </si>
  <si>
    <t>P</t>
  </si>
  <si>
    <t>2</t>
  </si>
  <si>
    <t>GARCIA LOPEZ YULISA</t>
  </si>
  <si>
    <t>GAOA</t>
  </si>
  <si>
    <t>080715</t>
  </si>
  <si>
    <t>N</t>
  </si>
  <si>
    <t>GARCIA ONTIVEROS ARIANA</t>
  </si>
  <si>
    <t>LOPJ</t>
  </si>
  <si>
    <t>071125</t>
  </si>
  <si>
    <t>D</t>
  </si>
  <si>
    <t>3</t>
  </si>
  <si>
    <t>LOPEZ PADILLA JORGE</t>
  </si>
  <si>
    <t>8/9</t>
  </si>
  <si>
    <t>LOPS</t>
  </si>
  <si>
    <t>090804</t>
  </si>
  <si>
    <t>5</t>
  </si>
  <si>
    <t>LOPEZ PADILLA STEPHANY YATZIRI</t>
  </si>
  <si>
    <t>LOSA</t>
  </si>
  <si>
    <t>090728</t>
  </si>
  <si>
    <t>MC</t>
  </si>
  <si>
    <t>LOPEZ SALAS ALEJANDRO</t>
  </si>
  <si>
    <t>MASG</t>
  </si>
  <si>
    <t>090212</t>
  </si>
  <si>
    <t>0</t>
  </si>
  <si>
    <t>MARTINEZ SUSANO GUADALUPE</t>
  </si>
  <si>
    <t>MEPA</t>
  </si>
  <si>
    <t>080216</t>
  </si>
  <si>
    <t>MERCADO PADILLA ADRIAN</t>
  </si>
  <si>
    <t>OOGC</t>
  </si>
  <si>
    <t>091215</t>
  </si>
  <si>
    <t>OLMOS GONZALEZ CAMILA DAHIANA</t>
  </si>
  <si>
    <t>OOPD</t>
  </si>
  <si>
    <t>090816</t>
  </si>
  <si>
    <t>Z</t>
  </si>
  <si>
    <t>6</t>
  </si>
  <si>
    <t>OZORNIO PEREZ DANIELA</t>
  </si>
  <si>
    <t>PIRM</t>
  </si>
  <si>
    <t>090131</t>
  </si>
  <si>
    <t>J</t>
  </si>
  <si>
    <t>4</t>
  </si>
  <si>
    <t>PITA ROJAS MELISA</t>
  </si>
  <si>
    <t>RURE</t>
  </si>
  <si>
    <t>080711</t>
  </si>
  <si>
    <t>RUIZ RUIZ ELENA CECILIA</t>
  </si>
  <si>
    <t>SOAC</t>
  </si>
  <si>
    <t>071130</t>
  </si>
  <si>
    <t>Y</t>
  </si>
  <si>
    <t>7</t>
  </si>
  <si>
    <t>SOTO AYALA CARMEN ADILENE</t>
  </si>
  <si>
    <t>0/0</t>
  </si>
  <si>
    <t>TEGT</t>
  </si>
  <si>
    <t>080613</t>
  </si>
  <si>
    <t>TELLEZ GONZALEZ TERESA</t>
  </si>
  <si>
    <t>TOBA</t>
  </si>
  <si>
    <t>091114</t>
  </si>
  <si>
    <t>TORRES BARRERA ANA FERNANDA</t>
  </si>
  <si>
    <t>VETC</t>
  </si>
  <si>
    <t>091116</t>
  </si>
  <si>
    <t>VENEGAS TORRES CAMILA YANIN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</si>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</sst>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42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hidden="true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hidden="true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hidden="true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hidden="true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/>
      <c r="U7" s="24" t="s">
        <v>25</v>
      </c>
      <c r="V7" s="24" t="s">
        <v>26</v>
      </c>
      <c r="W7" s="24" t="s">
        <v>27</v>
      </c>
      <c r="X7" s="24" t="s">
        <v>28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/>
      <c r="AJ7" s="25" t="s">
        <v>25</v>
      </c>
      <c r="AK7" s="25" t="s">
        <v>26</v>
      </c>
      <c r="AL7" s="25" t="s">
        <v>27</v>
      </c>
      <c r="AM7" s="25" t="s">
        <v>28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/>
      <c r="AY7" s="26" t="s">
        <v>25</v>
      </c>
      <c r="AZ7" s="26" t="s">
        <v>26</v>
      </c>
      <c r="BA7" s="26" t="s">
        <v>27</v>
      </c>
      <c r="BB7" s="26" t="s">
        <v>28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/>
      <c r="BN7" s="27" t="s">
        <v>25</v>
      </c>
      <c r="BO7" s="27" t="s">
        <v>26</v>
      </c>
      <c r="BP7" s="27" t="s">
        <v>27</v>
      </c>
      <c r="BQ7" s="27" t="s">
        <v>28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29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30</v>
      </c>
      <c r="L9" s="23" t="s">
        <v>31</v>
      </c>
      <c r="M9" s="23" t="s">
        <v>32</v>
      </c>
      <c r="N9" s="23" t="s">
        <v>33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34</v>
      </c>
      <c r="P11" s="23" t="s">
        <v>34</v>
      </c>
      <c r="Q11" s="23" t="s">
        <v>34</v>
      </c>
      <c r="R11" s="23" t="s">
        <v>34</v>
      </c>
      <c r="S11" s="23" t="s">
        <v>34</v>
      </c>
      <c r="T11" s="23" t="s">
        <v>34</v>
      </c>
      <c r="U11" s="23" t="s">
        <v>34</v>
      </c>
      <c r="V11" s="23" t="s">
        <v>34</v>
      </c>
      <c r="W11" s="23" t="s">
        <v>34</v>
      </c>
      <c r="X11" s="23" t="s">
        <v>34</v>
      </c>
      <c r="Y11" s="17"/>
      <c r="Z11" s="8"/>
      <c r="AA11" s="13"/>
      <c r="AB11" s="17"/>
      <c r="AD11" s="23" t="s">
        <v>34</v>
      </c>
      <c r="AE11" s="23" t="s">
        <v>34</v>
      </c>
      <c r="AF11" s="23" t="s">
        <v>34</v>
      </c>
      <c r="AG11" s="23" t="s">
        <v>34</v>
      </c>
      <c r="AH11" s="23" t="s">
        <v>34</v>
      </c>
      <c r="AI11" s="23" t="s">
        <v>34</v>
      </c>
      <c r="AJ11" s="23" t="s">
        <v>34</v>
      </c>
      <c r="AK11" s="23" t="s">
        <v>34</v>
      </c>
      <c r="AL11" s="23" t="s">
        <v>34</v>
      </c>
      <c r="AM11" s="23" t="s">
        <v>34</v>
      </c>
      <c r="AN11" s="17"/>
      <c r="AO11" s="8"/>
      <c r="AP11" s="13"/>
      <c r="AQ11" s="17"/>
      <c r="AS11" s="23" t="s">
        <v>34</v>
      </c>
      <c r="AT11" s="23" t="s">
        <v>34</v>
      </c>
      <c r="AU11" s="23" t="s">
        <v>34</v>
      </c>
      <c r="AV11" s="23" t="s">
        <v>34</v>
      </c>
      <c r="AW11" s="23" t="s">
        <v>34</v>
      </c>
      <c r="AX11" s="23" t="s">
        <v>34</v>
      </c>
      <c r="AY11" s="23" t="s">
        <v>34</v>
      </c>
      <c r="AZ11" s="23" t="s">
        <v>34</v>
      </c>
      <c r="BA11" s="23" t="s">
        <v>34</v>
      </c>
      <c r="BB11" s="23" t="s">
        <v>34</v>
      </c>
      <c r="BC11" s="17"/>
      <c r="BD11" s="8"/>
      <c r="BE11" s="13"/>
      <c r="BF11" s="17"/>
      <c r="BH11" s="23" t="s">
        <v>34</v>
      </c>
      <c r="BI11" s="23" t="s">
        <v>34</v>
      </c>
      <c r="BJ11" s="23" t="s">
        <v>34</v>
      </c>
      <c r="BK11" s="23" t="s">
        <v>34</v>
      </c>
      <c r="BL11" s="23" t="s">
        <v>34</v>
      </c>
      <c r="BM11" s="23" t="s">
        <v>34</v>
      </c>
      <c r="BN11" s="23" t="s">
        <v>34</v>
      </c>
      <c r="BO11" s="23" t="s">
        <v>34</v>
      </c>
      <c r="BP11" s="23" t="s">
        <v>34</v>
      </c>
      <c r="BQ11" s="23" t="s">
        <v>34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36</v>
      </c>
      <c r="AA12" s="34" t="s">
        <v>37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36</v>
      </c>
      <c r="AP12" s="34" t="s">
        <v>37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36</v>
      </c>
      <c r="BE12" s="34" t="s">
        <v>37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36</v>
      </c>
      <c r="BT12" s="34" t="s">
        <v>37</v>
      </c>
      <c r="BU12" s="18"/>
    </row>
    <row r="13" spans="1:73">
      <c r="A13" s="32">
        <v>1</v>
      </c>
      <c r="B13" s="39" t="s">
        <v>38</v>
      </c>
      <c r="C13" s="32" t="s">
        <v>39</v>
      </c>
      <c r="D13" s="32" t="s">
        <v>40</v>
      </c>
      <c r="E13" s="32" t="s">
        <v>41</v>
      </c>
      <c r="F13" s="32" t="s">
        <v>42</v>
      </c>
      <c r="G13" s="32" t="s">
        <v>43</v>
      </c>
      <c r="H13" s="32" t="s">
        <v>43</v>
      </c>
      <c r="I13" s="32" t="s">
        <v>44</v>
      </c>
      <c r="J13" s="32" t="s">
        <v>45</v>
      </c>
      <c r="K13" s="19" t="s">
        <v>46</v>
      </c>
      <c r="L13" s="40" t="str">
        <f>SIFECHA("02/01/2009",L8,"Y")</f>
        <v>0</v>
      </c>
      <c r="M13" s="40" t="str">
        <f>SIFECHA("02/01/2009",L8,"YM")</f>
        <v>0</v>
      </c>
      <c r="N13" s="40" t="str">
        <f>SIFECHA("02/01/2009",L8,"MD")</f>
        <v>0</v>
      </c>
      <c r="O13" s="32">
        <v>8</v>
      </c>
      <c r="P13" s="32">
        <v>7</v>
      </c>
      <c r="Q13" s="32">
        <v>7</v>
      </c>
      <c r="R13" s="32">
        <v>8</v>
      </c>
      <c r="S13" s="32">
        <v>7</v>
      </c>
      <c r="T13" s="32"/>
      <c r="U13" s="32">
        <v>8</v>
      </c>
      <c r="V13" s="32">
        <v>8</v>
      </c>
      <c r="W13" s="32">
        <v>10</v>
      </c>
      <c r="X13" s="32">
        <v>9</v>
      </c>
      <c r="Y13" s="32">
        <v>8</v>
      </c>
      <c r="Z13" s="32" t="s">
        <v>36</v>
      </c>
      <c r="AA13" s="32"/>
      <c r="AB13" s="41" t="s">
        <v>47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32"/>
      <c r="BN13" s="40"/>
      <c r="BO13" s="40"/>
      <c r="BP13" s="40"/>
      <c r="BQ13" s="40"/>
      <c r="BR13" s="32"/>
      <c r="BS13" s="32"/>
      <c r="BT13" s="32" t="s">
        <v>37</v>
      </c>
      <c r="BU13" s="41" t="s">
        <v>48</v>
      </c>
    </row>
    <row r="14" spans="1:73">
      <c r="A14" s="32">
        <v>2</v>
      </c>
      <c r="B14" s="39" t="s">
        <v>49</v>
      </c>
      <c r="C14" s="32" t="s">
        <v>50</v>
      </c>
      <c r="D14" s="32" t="s">
        <v>51</v>
      </c>
      <c r="E14" s="32" t="s">
        <v>41</v>
      </c>
      <c r="F14" s="32" t="s">
        <v>42</v>
      </c>
      <c r="G14" s="32" t="s">
        <v>52</v>
      </c>
      <c r="H14" s="32" t="s">
        <v>53</v>
      </c>
      <c r="I14" s="32" t="s">
        <v>44</v>
      </c>
      <c r="J14" s="32" t="s">
        <v>54</v>
      </c>
      <c r="K14" s="19" t="s">
        <v>55</v>
      </c>
      <c r="L14" s="40" t="str">
        <f>SIFECHA("01/04/2009",L8,"Y")</f>
        <v>0</v>
      </c>
      <c r="M14" s="40" t="str">
        <f>SIFECHA("01/04/2009",L8,"YM")</f>
        <v>0</v>
      </c>
      <c r="N14" s="40" t="str">
        <f>SIFECHA("01/04/2009",L8,"MD")</f>
        <v>0</v>
      </c>
      <c r="O14" s="32">
        <v>10</v>
      </c>
      <c r="P14" s="32">
        <v>9</v>
      </c>
      <c r="Q14" s="32">
        <v>8</v>
      </c>
      <c r="R14" s="32">
        <v>9</v>
      </c>
      <c r="S14" s="32">
        <v>9</v>
      </c>
      <c r="T14" s="32"/>
      <c r="U14" s="32">
        <v>9</v>
      </c>
      <c r="V14" s="32">
        <v>9</v>
      </c>
      <c r="W14" s="32">
        <v>10</v>
      </c>
      <c r="X14" s="32">
        <v>10</v>
      </c>
      <c r="Y14" s="32">
        <v>9.2</v>
      </c>
      <c r="Z14" s="32" t="s">
        <v>36</v>
      </c>
      <c r="AA14" s="32"/>
      <c r="AB14" s="41" t="s">
        <v>47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32"/>
      <c r="BN14" s="40"/>
      <c r="BO14" s="40"/>
      <c r="BP14" s="40"/>
      <c r="BQ14" s="40"/>
      <c r="BR14" s="32"/>
      <c r="BS14" s="32"/>
      <c r="BT14" s="32" t="s">
        <v>37</v>
      </c>
      <c r="BU14" s="41" t="s">
        <v>48</v>
      </c>
    </row>
    <row r="15" spans="1:73">
      <c r="A15" s="32">
        <v>3</v>
      </c>
      <c r="B15" s="39" t="s">
        <v>56</v>
      </c>
      <c r="C15" s="32" t="s">
        <v>57</v>
      </c>
      <c r="D15" s="32" t="s">
        <v>40</v>
      </c>
      <c r="E15" s="32" t="s">
        <v>41</v>
      </c>
      <c r="F15" s="32" t="s">
        <v>42</v>
      </c>
      <c r="G15" s="32" t="s">
        <v>58</v>
      </c>
      <c r="H15" s="32" t="s">
        <v>43</v>
      </c>
      <c r="I15" s="32" t="s">
        <v>44</v>
      </c>
      <c r="J15" s="32" t="s">
        <v>59</v>
      </c>
      <c r="K15" s="19" t="s">
        <v>60</v>
      </c>
      <c r="L15" s="40" t="str">
        <f>SIFECHA("12/09/2009",L8,"Y")</f>
        <v>0</v>
      </c>
      <c r="M15" s="40" t="str">
        <f>SIFECHA("12/09/2009",L8,"YM")</f>
        <v>0</v>
      </c>
      <c r="N15" s="40" t="str">
        <f>SIFECHA("12/09/2009",L8,"MD")</f>
        <v>0</v>
      </c>
      <c r="O15" s="32">
        <v>8</v>
      </c>
      <c r="P15" s="32">
        <v>8</v>
      </c>
      <c r="Q15" s="32">
        <v>7</v>
      </c>
      <c r="R15" s="32">
        <v>9</v>
      </c>
      <c r="S15" s="32">
        <v>7</v>
      </c>
      <c r="T15" s="32"/>
      <c r="U15" s="32">
        <v>7</v>
      </c>
      <c r="V15" s="32">
        <v>7</v>
      </c>
      <c r="W15" s="32">
        <v>10</v>
      </c>
      <c r="X15" s="32">
        <v>8</v>
      </c>
      <c r="Y15" s="32">
        <v>7.8</v>
      </c>
      <c r="Z15" s="32" t="s">
        <v>36</v>
      </c>
      <c r="AA15" s="32"/>
      <c r="AB15" s="41" t="s">
        <v>47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32"/>
      <c r="BN15" s="40"/>
      <c r="BO15" s="40"/>
      <c r="BP15" s="40"/>
      <c r="BQ15" s="40"/>
      <c r="BR15" s="32"/>
      <c r="BS15" s="32"/>
      <c r="BT15" s="32" t="s">
        <v>37</v>
      </c>
      <c r="BU15" s="41" t="s">
        <v>48</v>
      </c>
    </row>
    <row r="16" spans="1:73">
      <c r="A16" s="32">
        <v>4</v>
      </c>
      <c r="B16" s="39" t="s">
        <v>61</v>
      </c>
      <c r="C16" s="32" t="s">
        <v>62</v>
      </c>
      <c r="D16" s="32" t="s">
        <v>40</v>
      </c>
      <c r="E16" s="32" t="s">
        <v>41</v>
      </c>
      <c r="F16" s="32" t="s">
        <v>42</v>
      </c>
      <c r="G16" s="32" t="s">
        <v>63</v>
      </c>
      <c r="H16" s="32" t="s">
        <v>42</v>
      </c>
      <c r="I16" s="32" t="s">
        <v>44</v>
      </c>
      <c r="J16" s="32" t="s">
        <v>59</v>
      </c>
      <c r="K16" s="19" t="s">
        <v>64</v>
      </c>
      <c r="L16" s="40" t="str">
        <f>SIFECHA("15/07/2008",L8,"Y")</f>
        <v>0</v>
      </c>
      <c r="M16" s="40" t="str">
        <f>SIFECHA("15/07/2008",L8,"YM")</f>
        <v>0</v>
      </c>
      <c r="N16" s="40" t="str">
        <f>SIFECHA("15/07/2008",L8,"MD")</f>
        <v>0</v>
      </c>
      <c r="O16" s="32">
        <v>7</v>
      </c>
      <c r="P16" s="32">
        <v>6</v>
      </c>
      <c r="Q16" s="32">
        <v>6</v>
      </c>
      <c r="R16" s="32">
        <v>7</v>
      </c>
      <c r="S16" s="32">
        <v>6</v>
      </c>
      <c r="T16" s="32"/>
      <c r="U16" s="32">
        <v>7</v>
      </c>
      <c r="V16" s="32">
        <v>7</v>
      </c>
      <c r="W16" s="32">
        <v>10</v>
      </c>
      <c r="X16" s="32">
        <v>8</v>
      </c>
      <c r="Y16" s="32">
        <v>7.1</v>
      </c>
      <c r="Z16" s="32" t="s">
        <v>36</v>
      </c>
      <c r="AA16" s="32"/>
      <c r="AB16" s="41" t="s">
        <v>47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32"/>
      <c r="BN16" s="40"/>
      <c r="BO16" s="40"/>
      <c r="BP16" s="40"/>
      <c r="BQ16" s="40"/>
      <c r="BR16" s="32"/>
      <c r="BS16" s="32"/>
      <c r="BT16" s="32" t="s">
        <v>37</v>
      </c>
      <c r="BU16" s="41" t="s">
        <v>48</v>
      </c>
    </row>
    <row r="17" spans="1:73">
      <c r="A17" s="32">
        <v>5</v>
      </c>
      <c r="B17" s="39" t="s">
        <v>65</v>
      </c>
      <c r="C17" s="32" t="s">
        <v>66</v>
      </c>
      <c r="D17" s="32" t="s">
        <v>51</v>
      </c>
      <c r="E17" s="32" t="s">
        <v>41</v>
      </c>
      <c r="F17" s="32" t="s">
        <v>58</v>
      </c>
      <c r="G17" s="32" t="s">
        <v>67</v>
      </c>
      <c r="H17" s="32" t="s">
        <v>42</v>
      </c>
      <c r="I17" s="32" t="s">
        <v>44</v>
      </c>
      <c r="J17" s="32" t="s">
        <v>68</v>
      </c>
      <c r="K17" s="19" t="s">
        <v>69</v>
      </c>
      <c r="L17" s="40" t="str">
        <f>SIFECHA("25/11/2007",L8,"Y")</f>
        <v>0</v>
      </c>
      <c r="M17" s="40" t="str">
        <f>SIFECHA("25/11/2007",L8,"YM")</f>
        <v>0</v>
      </c>
      <c r="N17" s="40" t="str">
        <f>SIFECHA("25/11/2007",L8,"MD")</f>
        <v>0</v>
      </c>
      <c r="O17" s="32">
        <v>6</v>
      </c>
      <c r="P17" s="32">
        <v>9</v>
      </c>
      <c r="Q17" s="32">
        <v>7</v>
      </c>
      <c r="R17" s="32">
        <v>7</v>
      </c>
      <c r="S17" s="32">
        <v>6</v>
      </c>
      <c r="T17" s="32"/>
      <c r="U17" s="32">
        <v>7</v>
      </c>
      <c r="V17" s="32">
        <v>7</v>
      </c>
      <c r="W17" s="32">
        <v>5</v>
      </c>
      <c r="X17" s="32">
        <v>10</v>
      </c>
      <c r="Y17" s="32">
        <v>7.1</v>
      </c>
      <c r="Z17" s="32" t="s">
        <v>36</v>
      </c>
      <c r="AA17" s="32"/>
      <c r="AB17" s="41" t="s">
        <v>70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32"/>
      <c r="BN17" s="40"/>
      <c r="BO17" s="40"/>
      <c r="BP17" s="40"/>
      <c r="BQ17" s="40"/>
      <c r="BR17" s="32"/>
      <c r="BS17" s="32"/>
      <c r="BT17" s="32" t="s">
        <v>37</v>
      </c>
      <c r="BU17" s="41" t="s">
        <v>48</v>
      </c>
    </row>
    <row r="18" spans="1:73">
      <c r="A18" s="32">
        <v>6</v>
      </c>
      <c r="B18" s="39" t="s">
        <v>71</v>
      </c>
      <c r="C18" s="32" t="s">
        <v>72</v>
      </c>
      <c r="D18" s="32" t="s">
        <v>40</v>
      </c>
      <c r="E18" s="32" t="s">
        <v>41</v>
      </c>
      <c r="F18" s="32" t="s">
        <v>58</v>
      </c>
      <c r="G18" s="32" t="s">
        <v>67</v>
      </c>
      <c r="H18" s="32" t="s">
        <v>52</v>
      </c>
      <c r="I18" s="32" t="s">
        <v>44</v>
      </c>
      <c r="J18" s="32" t="s">
        <v>73</v>
      </c>
      <c r="K18" s="19" t="s">
        <v>74</v>
      </c>
      <c r="L18" s="40" t="str">
        <f>SIFECHA("04/08/2009",L8,"Y")</f>
        <v>0</v>
      </c>
      <c r="M18" s="40" t="str">
        <f>SIFECHA("04/08/2009",L8,"YM")</f>
        <v>0</v>
      </c>
      <c r="N18" s="40" t="str">
        <f>SIFECHA("04/08/2009",L8,"MD")</f>
        <v>0</v>
      </c>
      <c r="O18" s="32">
        <v>8</v>
      </c>
      <c r="P18" s="32">
        <v>7</v>
      </c>
      <c r="Q18" s="32">
        <v>7</v>
      </c>
      <c r="R18" s="32">
        <v>7</v>
      </c>
      <c r="S18" s="32">
        <v>6</v>
      </c>
      <c r="T18" s="32"/>
      <c r="U18" s="32">
        <v>7</v>
      </c>
      <c r="V18" s="32">
        <v>8</v>
      </c>
      <c r="W18" s="32">
        <v>10</v>
      </c>
      <c r="X18" s="32">
        <v>10</v>
      </c>
      <c r="Y18" s="32">
        <v>7.7</v>
      </c>
      <c r="Z18" s="32" t="s">
        <v>36</v>
      </c>
      <c r="AA18" s="32"/>
      <c r="AB18" s="41" t="s">
        <v>47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32"/>
      <c r="BN18" s="40"/>
      <c r="BO18" s="40"/>
      <c r="BP18" s="40"/>
      <c r="BQ18" s="40"/>
      <c r="BR18" s="32"/>
      <c r="BS18" s="32"/>
      <c r="BT18" s="32" t="s">
        <v>37</v>
      </c>
      <c r="BU18" s="41" t="s">
        <v>48</v>
      </c>
    </row>
    <row r="19" spans="1:73">
      <c r="A19" s="32">
        <v>7</v>
      </c>
      <c r="B19" s="39" t="s">
        <v>75</v>
      </c>
      <c r="C19" s="32" t="s">
        <v>76</v>
      </c>
      <c r="D19" s="32" t="s">
        <v>51</v>
      </c>
      <c r="E19" s="32" t="s">
        <v>77</v>
      </c>
      <c r="F19" s="32" t="s">
        <v>58</v>
      </c>
      <c r="G19" s="32" t="s">
        <v>43</v>
      </c>
      <c r="H19" s="32" t="s">
        <v>43</v>
      </c>
      <c r="I19" s="32" t="s">
        <v>44</v>
      </c>
      <c r="J19" s="32" t="s">
        <v>45</v>
      </c>
      <c r="K19" s="19" t="s">
        <v>78</v>
      </c>
      <c r="L19" s="40" t="str">
        <f>SIFECHA("28/07/2009",L8,"Y")</f>
        <v>0</v>
      </c>
      <c r="M19" s="40" t="str">
        <f>SIFECHA("28/07/2009",L8,"YM")</f>
        <v>0</v>
      </c>
      <c r="N19" s="40" t="str">
        <f>SIFECHA("28/07/2009",L8,"MD")</f>
        <v>0</v>
      </c>
      <c r="O19" s="32">
        <v>7</v>
      </c>
      <c r="P19" s="32">
        <v>6</v>
      </c>
      <c r="Q19" s="32">
        <v>6</v>
      </c>
      <c r="R19" s="32">
        <v>7</v>
      </c>
      <c r="S19" s="32">
        <v>6</v>
      </c>
      <c r="T19" s="32"/>
      <c r="U19" s="32">
        <v>6</v>
      </c>
      <c r="V19" s="32">
        <v>7</v>
      </c>
      <c r="W19" s="32">
        <v>10</v>
      </c>
      <c r="X19" s="32">
        <v>10</v>
      </c>
      <c r="Y19" s="32">
        <v>7.2</v>
      </c>
      <c r="Z19" s="32" t="s">
        <v>36</v>
      </c>
      <c r="AA19" s="32"/>
      <c r="AB19" s="41" t="s">
        <v>47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32"/>
      <c r="BN19" s="40"/>
      <c r="BO19" s="40"/>
      <c r="BP19" s="40"/>
      <c r="BQ19" s="40"/>
      <c r="BR19" s="32"/>
      <c r="BS19" s="32"/>
      <c r="BT19" s="32" t="s">
        <v>37</v>
      </c>
      <c r="BU19" s="41" t="s">
        <v>48</v>
      </c>
    </row>
    <row r="20" spans="1:73">
      <c r="A20" s="32">
        <v>8</v>
      </c>
      <c r="B20" s="39" t="s">
        <v>79</v>
      </c>
      <c r="C20" s="32" t="s">
        <v>80</v>
      </c>
      <c r="D20" s="32" t="s">
        <v>40</v>
      </c>
      <c r="E20" s="32" t="s">
        <v>41</v>
      </c>
      <c r="F20" s="32" t="s">
        <v>42</v>
      </c>
      <c r="G20" s="32" t="s">
        <v>53</v>
      </c>
      <c r="H20" s="32" t="s">
        <v>67</v>
      </c>
      <c r="I20" s="32" t="s">
        <v>44</v>
      </c>
      <c r="J20" s="32" t="s">
        <v>81</v>
      </c>
      <c r="K20" s="19" t="s">
        <v>82</v>
      </c>
      <c r="L20" s="40" t="str">
        <f>SIFECHA("12/02/2009",L8,"Y")</f>
        <v>0</v>
      </c>
      <c r="M20" s="40" t="str">
        <f>SIFECHA("12/02/2009",L8,"YM")</f>
        <v>0</v>
      </c>
      <c r="N20" s="40" t="str">
        <f>SIFECHA("12/02/2009",L8,"MD")</f>
        <v>0</v>
      </c>
      <c r="O20" s="32">
        <v>7</v>
      </c>
      <c r="P20" s="32">
        <v>6</v>
      </c>
      <c r="Q20" s="32">
        <v>6</v>
      </c>
      <c r="R20" s="32">
        <v>7</v>
      </c>
      <c r="S20" s="32">
        <v>7</v>
      </c>
      <c r="T20" s="32"/>
      <c r="U20" s="32">
        <v>7</v>
      </c>
      <c r="V20" s="32">
        <v>6</v>
      </c>
      <c r="W20" s="32">
        <v>10</v>
      </c>
      <c r="X20" s="32">
        <v>7</v>
      </c>
      <c r="Y20" s="32">
        <v>7</v>
      </c>
      <c r="Z20" s="32" t="s">
        <v>36</v>
      </c>
      <c r="AA20" s="32"/>
      <c r="AB20" s="41" t="s">
        <v>47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32"/>
      <c r="BN20" s="40"/>
      <c r="BO20" s="40"/>
      <c r="BP20" s="40"/>
      <c r="BQ20" s="40"/>
      <c r="BR20" s="32"/>
      <c r="BS20" s="32"/>
      <c r="BT20" s="32" t="s">
        <v>37</v>
      </c>
      <c r="BU20" s="41" t="s">
        <v>48</v>
      </c>
    </row>
    <row r="21" spans="1:73">
      <c r="A21" s="32">
        <v>9</v>
      </c>
      <c r="B21" s="39" t="s">
        <v>83</v>
      </c>
      <c r="C21" s="32" t="s">
        <v>84</v>
      </c>
      <c r="D21" s="32" t="s">
        <v>51</v>
      </c>
      <c r="E21" s="32" t="s">
        <v>41</v>
      </c>
      <c r="F21" s="32" t="s">
        <v>42</v>
      </c>
      <c r="G21" s="32" t="s">
        <v>67</v>
      </c>
      <c r="H21" s="32" t="s">
        <v>67</v>
      </c>
      <c r="I21" s="32" t="s">
        <v>44</v>
      </c>
      <c r="J21" s="32" t="s">
        <v>54</v>
      </c>
      <c r="K21" s="19" t="s">
        <v>85</v>
      </c>
      <c r="L21" s="40" t="str">
        <f>SIFECHA("16/02/2008",L8,"Y")</f>
        <v>0</v>
      </c>
      <c r="M21" s="40" t="str">
        <f>SIFECHA("16/02/2008",L8,"YM")</f>
        <v>0</v>
      </c>
      <c r="N21" s="40" t="str">
        <f>SIFECHA("16/02/2008",L8,"MD")</f>
        <v>0</v>
      </c>
      <c r="O21" s="32">
        <v>6</v>
      </c>
      <c r="P21" s="32">
        <v>6</v>
      </c>
      <c r="Q21" s="32">
        <v>6</v>
      </c>
      <c r="R21" s="32">
        <v>6</v>
      </c>
      <c r="S21" s="32">
        <v>6</v>
      </c>
      <c r="T21" s="32"/>
      <c r="U21" s="32">
        <v>7</v>
      </c>
      <c r="V21" s="32">
        <v>6</v>
      </c>
      <c r="W21" s="32">
        <v>5</v>
      </c>
      <c r="X21" s="32">
        <v>10</v>
      </c>
      <c r="Y21" s="32">
        <v>6.4</v>
      </c>
      <c r="Z21" s="32" t="s">
        <v>36</v>
      </c>
      <c r="AA21" s="32"/>
      <c r="AB21" s="41" t="s">
        <v>70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32"/>
      <c r="BN21" s="40"/>
      <c r="BO21" s="40"/>
      <c r="BP21" s="40"/>
      <c r="BQ21" s="40"/>
      <c r="BR21" s="32"/>
      <c r="BS21" s="32"/>
      <c r="BT21" s="32" t="s">
        <v>37</v>
      </c>
      <c r="BU21" s="41" t="s">
        <v>48</v>
      </c>
    </row>
    <row r="22" spans="1:73">
      <c r="A22" s="32">
        <v>10</v>
      </c>
      <c r="B22" s="39" t="s">
        <v>86</v>
      </c>
      <c r="C22" s="32" t="s">
        <v>87</v>
      </c>
      <c r="D22" s="32" t="s">
        <v>40</v>
      </c>
      <c r="E22" s="32" t="s">
        <v>41</v>
      </c>
      <c r="F22" s="32" t="s">
        <v>43</v>
      </c>
      <c r="G22" s="32" t="s">
        <v>63</v>
      </c>
      <c r="H22" s="32" t="s">
        <v>40</v>
      </c>
      <c r="I22" s="32" t="s">
        <v>44</v>
      </c>
      <c r="J22" s="32" t="s">
        <v>59</v>
      </c>
      <c r="K22" s="19" t="s">
        <v>88</v>
      </c>
      <c r="L22" s="40" t="str">
        <f>SIFECHA("15/12/2009",L8,"Y")</f>
        <v>0</v>
      </c>
      <c r="M22" s="40" t="str">
        <f>SIFECHA("15/12/2009",L8,"YM")</f>
        <v>0</v>
      </c>
      <c r="N22" s="40" t="str">
        <f>SIFECHA("15/12/2009",L8,"MD")</f>
        <v>0</v>
      </c>
      <c r="O22" s="32">
        <v>10</v>
      </c>
      <c r="P22" s="32">
        <v>10</v>
      </c>
      <c r="Q22" s="32">
        <v>10</v>
      </c>
      <c r="R22" s="32">
        <v>9</v>
      </c>
      <c r="S22" s="32">
        <v>8</v>
      </c>
      <c r="T22" s="32"/>
      <c r="U22" s="32">
        <v>10</v>
      </c>
      <c r="V22" s="32">
        <v>10</v>
      </c>
      <c r="W22" s="32">
        <v>10</v>
      </c>
      <c r="X22" s="32">
        <v>10</v>
      </c>
      <c r="Y22" s="32">
        <v>9.6</v>
      </c>
      <c r="Z22" s="32" t="s">
        <v>36</v>
      </c>
      <c r="AA22" s="32"/>
      <c r="AB22" s="41" t="s">
        <v>47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32"/>
      <c r="BN22" s="40"/>
      <c r="BO22" s="40"/>
      <c r="BP22" s="40"/>
      <c r="BQ22" s="40"/>
      <c r="BR22" s="32"/>
      <c r="BS22" s="32"/>
      <c r="BT22" s="32" t="s">
        <v>37</v>
      </c>
      <c r="BU22" s="41" t="s">
        <v>48</v>
      </c>
    </row>
    <row r="23" spans="1:73">
      <c r="A23" s="32">
        <v>11</v>
      </c>
      <c r="B23" s="39" t="s">
        <v>89</v>
      </c>
      <c r="C23" s="32" t="s">
        <v>90</v>
      </c>
      <c r="D23" s="32" t="s">
        <v>40</v>
      </c>
      <c r="E23" s="32" t="s">
        <v>41</v>
      </c>
      <c r="F23" s="32" t="s">
        <v>91</v>
      </c>
      <c r="G23" s="32" t="s">
        <v>42</v>
      </c>
      <c r="H23" s="32" t="s">
        <v>63</v>
      </c>
      <c r="I23" s="32" t="s">
        <v>44</v>
      </c>
      <c r="J23" s="32" t="s">
        <v>92</v>
      </c>
      <c r="K23" s="19" t="s">
        <v>93</v>
      </c>
      <c r="L23" s="40" t="str">
        <f>SIFECHA("16/08/2009",L8,"Y")</f>
        <v>0</v>
      </c>
      <c r="M23" s="40" t="str">
        <f>SIFECHA("16/08/2009",L8,"YM")</f>
        <v>0</v>
      </c>
      <c r="N23" s="40" t="str">
        <f>SIFECHA("16/08/2009",L8,"MD")</f>
        <v>0</v>
      </c>
      <c r="O23" s="32">
        <v>9</v>
      </c>
      <c r="P23" s="32">
        <v>8</v>
      </c>
      <c r="Q23" s="32">
        <v>8</v>
      </c>
      <c r="R23" s="32">
        <v>7</v>
      </c>
      <c r="S23" s="32">
        <v>6</v>
      </c>
      <c r="T23" s="32"/>
      <c r="U23" s="32">
        <v>8</v>
      </c>
      <c r="V23" s="32">
        <v>10</v>
      </c>
      <c r="W23" s="32">
        <v>10</v>
      </c>
      <c r="X23" s="32">
        <v>9</v>
      </c>
      <c r="Y23" s="32">
        <v>8.3</v>
      </c>
      <c r="Z23" s="32" t="s">
        <v>36</v>
      </c>
      <c r="AA23" s="32"/>
      <c r="AB23" s="41" t="s">
        <v>47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32"/>
      <c r="BN23" s="40"/>
      <c r="BO23" s="40"/>
      <c r="BP23" s="40"/>
      <c r="BQ23" s="40"/>
      <c r="BR23" s="32"/>
      <c r="BS23" s="32"/>
      <c r="BT23" s="32" t="s">
        <v>37</v>
      </c>
      <c r="BU23" s="41" t="s">
        <v>48</v>
      </c>
    </row>
    <row r="24" spans="1:73">
      <c r="A24" s="32">
        <v>12</v>
      </c>
      <c r="B24" s="39" t="s">
        <v>94</v>
      </c>
      <c r="C24" s="32" t="s">
        <v>95</v>
      </c>
      <c r="D24" s="32" t="s">
        <v>40</v>
      </c>
      <c r="E24" s="32" t="s">
        <v>41</v>
      </c>
      <c r="F24" s="32" t="s">
        <v>52</v>
      </c>
      <c r="G24" s="32" t="s">
        <v>96</v>
      </c>
      <c r="H24" s="32" t="s">
        <v>43</v>
      </c>
      <c r="I24" s="32" t="s">
        <v>44</v>
      </c>
      <c r="J24" s="32" t="s">
        <v>97</v>
      </c>
      <c r="K24" s="19" t="s">
        <v>98</v>
      </c>
      <c r="L24" s="40" t="str">
        <f>SIFECHA("31/01/2009",L8,"Y")</f>
        <v>0</v>
      </c>
      <c r="M24" s="40" t="str">
        <f>SIFECHA("31/01/2009",L8,"YM")</f>
        <v>0</v>
      </c>
      <c r="N24" s="40" t="str">
        <f>SIFECHA("31/01/2009",L8,"MD")</f>
        <v>0</v>
      </c>
      <c r="O24" s="32">
        <v>6</v>
      </c>
      <c r="P24" s="32">
        <v>6</v>
      </c>
      <c r="Q24" s="32">
        <v>7</v>
      </c>
      <c r="R24" s="32">
        <v>6</v>
      </c>
      <c r="S24" s="32">
        <v>6</v>
      </c>
      <c r="T24" s="32"/>
      <c r="U24" s="32">
        <v>7</v>
      </c>
      <c r="V24" s="32">
        <v>8</v>
      </c>
      <c r="W24" s="32">
        <v>9</v>
      </c>
      <c r="X24" s="32">
        <v>8</v>
      </c>
      <c r="Y24" s="32">
        <v>7</v>
      </c>
      <c r="Z24" s="32" t="s">
        <v>36</v>
      </c>
      <c r="AA24" s="32"/>
      <c r="AB24" s="41" t="s">
        <v>47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H24" s="40"/>
      <c r="BI24" s="40"/>
      <c r="BJ24" s="40"/>
      <c r="BK24" s="40"/>
      <c r="BL24" s="40"/>
      <c r="BM24" s="32"/>
      <c r="BN24" s="40"/>
      <c r="BO24" s="40"/>
      <c r="BP24" s="40"/>
      <c r="BQ24" s="40"/>
      <c r="BR24" s="32"/>
      <c r="BS24" s="32"/>
      <c r="BT24" s="32" t="s">
        <v>37</v>
      </c>
      <c r="BU24" s="41" t="s">
        <v>48</v>
      </c>
    </row>
    <row r="25" spans="1:73">
      <c r="A25" s="32">
        <v>13</v>
      </c>
      <c r="B25" s="39" t="s">
        <v>99</v>
      </c>
      <c r="C25" s="32" t="s">
        <v>100</v>
      </c>
      <c r="D25" s="32" t="s">
        <v>40</v>
      </c>
      <c r="E25" s="32" t="s">
        <v>41</v>
      </c>
      <c r="F25" s="32" t="s">
        <v>91</v>
      </c>
      <c r="G25" s="32" t="s">
        <v>91</v>
      </c>
      <c r="H25" s="32" t="s">
        <v>43</v>
      </c>
      <c r="I25" s="32" t="s">
        <v>44</v>
      </c>
      <c r="J25" s="32" t="s">
        <v>92</v>
      </c>
      <c r="K25" s="19" t="s">
        <v>101</v>
      </c>
      <c r="L25" s="40" t="str">
        <f>SIFECHA("11/07/2008",L8,"Y")</f>
        <v>0</v>
      </c>
      <c r="M25" s="40" t="str">
        <f>SIFECHA("11/07/2008",L8,"YM")</f>
        <v>0</v>
      </c>
      <c r="N25" s="40" t="str">
        <f>SIFECHA("11/07/2008",L8,"MD")</f>
        <v>0</v>
      </c>
      <c r="O25" s="32">
        <v>10</v>
      </c>
      <c r="P25" s="32">
        <v>7</v>
      </c>
      <c r="Q25" s="32">
        <v>8</v>
      </c>
      <c r="R25" s="32">
        <v>8</v>
      </c>
      <c r="S25" s="32">
        <v>9</v>
      </c>
      <c r="T25" s="32"/>
      <c r="U25" s="32">
        <v>7</v>
      </c>
      <c r="V25" s="32">
        <v>9</v>
      </c>
      <c r="W25" s="32">
        <v>9</v>
      </c>
      <c r="X25" s="32">
        <v>8</v>
      </c>
      <c r="Y25" s="32">
        <v>8.3</v>
      </c>
      <c r="Z25" s="32" t="s">
        <v>36</v>
      </c>
      <c r="AA25" s="32"/>
      <c r="AB25" s="41" t="s">
        <v>47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H25" s="40"/>
      <c r="BI25" s="40"/>
      <c r="BJ25" s="40"/>
      <c r="BK25" s="40"/>
      <c r="BL25" s="40"/>
      <c r="BM25" s="32"/>
      <c r="BN25" s="40"/>
      <c r="BO25" s="40"/>
      <c r="BP25" s="40"/>
      <c r="BQ25" s="40"/>
      <c r="BR25" s="32"/>
      <c r="BS25" s="32"/>
      <c r="BT25" s="32" t="s">
        <v>37</v>
      </c>
      <c r="BU25" s="41" t="s">
        <v>48</v>
      </c>
    </row>
    <row r="26" spans="1:73">
      <c r="A26" s="32">
        <v>14</v>
      </c>
      <c r="B26" s="39" t="s">
        <v>102</v>
      </c>
      <c r="C26" s="32" t="s">
        <v>103</v>
      </c>
      <c r="D26" s="32" t="s">
        <v>40</v>
      </c>
      <c r="E26" s="32" t="s">
        <v>41</v>
      </c>
      <c r="F26" s="32" t="s">
        <v>52</v>
      </c>
      <c r="G26" s="32" t="s">
        <v>104</v>
      </c>
      <c r="H26" s="32" t="s">
        <v>42</v>
      </c>
      <c r="I26" s="32" t="s">
        <v>81</v>
      </c>
      <c r="J26" s="32" t="s">
        <v>105</v>
      </c>
      <c r="K26" s="19" t="s">
        <v>106</v>
      </c>
      <c r="L26" s="40" t="str">
        <f>SIFECHA("30/11/2007",L8,"Y")</f>
        <v>0</v>
      </c>
      <c r="M26" s="40" t="str">
        <f>SIFECHA("30/11/2007",L8,"YM")</f>
        <v>0</v>
      </c>
      <c r="N26" s="40" t="str">
        <f>SIFECHA("30/11/2007",L8,"MD")</f>
        <v>0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H26" s="40"/>
      <c r="BI26" s="40"/>
      <c r="BJ26" s="40"/>
      <c r="BK26" s="40"/>
      <c r="BL26" s="40"/>
      <c r="BM26" s="32"/>
      <c r="BN26" s="40"/>
      <c r="BO26" s="40"/>
      <c r="BP26" s="40"/>
      <c r="BQ26" s="40"/>
      <c r="BR26" s="32"/>
      <c r="BS26" s="32"/>
      <c r="BT26" s="32" t="s">
        <v>37</v>
      </c>
      <c r="BU26" s="41" t="s">
        <v>107</v>
      </c>
    </row>
    <row r="27" spans="1:73">
      <c r="A27" s="32">
        <v>15</v>
      </c>
      <c r="B27" s="39" t="s">
        <v>108</v>
      </c>
      <c r="C27" s="32" t="s">
        <v>109</v>
      </c>
      <c r="D27" s="32" t="s">
        <v>40</v>
      </c>
      <c r="E27" s="32" t="s">
        <v>41</v>
      </c>
      <c r="F27" s="32" t="s">
        <v>43</v>
      </c>
      <c r="G27" s="32" t="s">
        <v>63</v>
      </c>
      <c r="H27" s="32" t="s">
        <v>42</v>
      </c>
      <c r="I27" s="32" t="s">
        <v>44</v>
      </c>
      <c r="J27" s="32" t="s">
        <v>81</v>
      </c>
      <c r="K27" s="19" t="s">
        <v>110</v>
      </c>
      <c r="L27" s="40" t="str">
        <f>SIFECHA("13/06/2008",L8,"Y")</f>
        <v>0</v>
      </c>
      <c r="M27" s="40" t="str">
        <f>SIFECHA("13/06/2008",L8,"YM")</f>
        <v>0</v>
      </c>
      <c r="N27" s="40" t="str">
        <f>SIFECHA("13/06/2008",L8,"MD")</f>
        <v>0</v>
      </c>
      <c r="O27" s="32">
        <v>9</v>
      </c>
      <c r="P27" s="32">
        <v>9</v>
      </c>
      <c r="Q27" s="32">
        <v>8</v>
      </c>
      <c r="R27" s="32">
        <v>8</v>
      </c>
      <c r="S27" s="32">
        <v>7</v>
      </c>
      <c r="T27" s="32"/>
      <c r="U27" s="32">
        <v>8</v>
      </c>
      <c r="V27" s="32">
        <v>9</v>
      </c>
      <c r="W27" s="32">
        <v>10</v>
      </c>
      <c r="X27" s="32">
        <v>9</v>
      </c>
      <c r="Y27" s="32">
        <v>8.5</v>
      </c>
      <c r="Z27" s="32" t="s">
        <v>36</v>
      </c>
      <c r="AA27" s="32"/>
      <c r="AB27" s="41" t="s">
        <v>47</v>
      </c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H27" s="40"/>
      <c r="BI27" s="40"/>
      <c r="BJ27" s="40"/>
      <c r="BK27" s="40"/>
      <c r="BL27" s="40"/>
      <c r="BM27" s="32"/>
      <c r="BN27" s="40"/>
      <c r="BO27" s="40"/>
      <c r="BP27" s="40"/>
      <c r="BQ27" s="40"/>
      <c r="BR27" s="32"/>
      <c r="BS27" s="32"/>
      <c r="BT27" s="32" t="s">
        <v>37</v>
      </c>
      <c r="BU27" s="41" t="s">
        <v>48</v>
      </c>
    </row>
    <row r="28" spans="1:73">
      <c r="A28" s="32">
        <v>16</v>
      </c>
      <c r="B28" s="39" t="s">
        <v>111</v>
      </c>
      <c r="C28" s="32" t="s">
        <v>112</v>
      </c>
      <c r="D28" s="32" t="s">
        <v>40</v>
      </c>
      <c r="E28" s="32" t="s">
        <v>41</v>
      </c>
      <c r="F28" s="32" t="s">
        <v>42</v>
      </c>
      <c r="G28" s="32" t="s">
        <v>42</v>
      </c>
      <c r="H28" s="32" t="s">
        <v>63</v>
      </c>
      <c r="I28" s="32" t="s">
        <v>44</v>
      </c>
      <c r="J28" s="32" t="s">
        <v>97</v>
      </c>
      <c r="K28" s="19" t="s">
        <v>113</v>
      </c>
      <c r="L28" s="40" t="str">
        <f>SIFECHA("14/11/2009",L8,"Y")</f>
        <v>0</v>
      </c>
      <c r="M28" s="40" t="str">
        <f>SIFECHA("14/11/2009",L8,"YM")</f>
        <v>0</v>
      </c>
      <c r="N28" s="40" t="str">
        <f>SIFECHA("14/11/2009",L8,"MD")</f>
        <v>0</v>
      </c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H28" s="40"/>
      <c r="BI28" s="40"/>
      <c r="BJ28" s="40"/>
      <c r="BK28" s="40"/>
      <c r="BL28" s="40"/>
      <c r="BM28" s="32"/>
      <c r="BN28" s="40"/>
      <c r="BO28" s="40"/>
      <c r="BP28" s="40"/>
      <c r="BQ28" s="40"/>
      <c r="BR28" s="32"/>
      <c r="BS28" s="32"/>
      <c r="BT28" s="32" t="s">
        <v>37</v>
      </c>
      <c r="BU28" s="41" t="s">
        <v>107</v>
      </c>
    </row>
    <row r="29" spans="1:73">
      <c r="A29" s="32">
        <v>17</v>
      </c>
      <c r="B29" s="39" t="s">
        <v>114</v>
      </c>
      <c r="C29" s="32" t="s">
        <v>115</v>
      </c>
      <c r="D29" s="32" t="s">
        <v>40</v>
      </c>
      <c r="E29" s="32" t="s">
        <v>41</v>
      </c>
      <c r="F29" s="32" t="s">
        <v>63</v>
      </c>
      <c r="G29" s="32" t="s">
        <v>42</v>
      </c>
      <c r="H29" s="32" t="s">
        <v>40</v>
      </c>
      <c r="I29" s="32" t="s">
        <v>44</v>
      </c>
      <c r="J29" s="32" t="s">
        <v>54</v>
      </c>
      <c r="K29" s="19" t="s">
        <v>116</v>
      </c>
      <c r="L29" s="40" t="str">
        <f>SIFECHA("16/11/2009",L8,"Y")</f>
        <v>0</v>
      </c>
      <c r="M29" s="40" t="str">
        <f>SIFECHA("16/11/2009",L8,"YM")</f>
        <v>0</v>
      </c>
      <c r="N29" s="40" t="str">
        <f>SIFECHA("16/11/2009",L8,"MD")</f>
        <v>0</v>
      </c>
      <c r="O29" s="32">
        <v>9</v>
      </c>
      <c r="P29" s="32">
        <v>6</v>
      </c>
      <c r="Q29" s="32">
        <v>7</v>
      </c>
      <c r="R29" s="32">
        <v>7</v>
      </c>
      <c r="S29" s="32">
        <v>9</v>
      </c>
      <c r="T29" s="32"/>
      <c r="U29" s="32">
        <v>6</v>
      </c>
      <c r="V29" s="32">
        <v>8</v>
      </c>
      <c r="W29" s="32">
        <v>10</v>
      </c>
      <c r="X29" s="32">
        <v>10</v>
      </c>
      <c r="Y29" s="32">
        <v>8</v>
      </c>
      <c r="Z29" s="32" t="s">
        <v>36</v>
      </c>
      <c r="AA29" s="32"/>
      <c r="AB29" s="41" t="s">
        <v>47</v>
      </c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H29" s="40"/>
      <c r="BI29" s="40"/>
      <c r="BJ29" s="40"/>
      <c r="BK29" s="40"/>
      <c r="BL29" s="40"/>
      <c r="BM29" s="32"/>
      <c r="BN29" s="40"/>
      <c r="BO29" s="40"/>
      <c r="BP29" s="40"/>
      <c r="BQ29" s="40"/>
      <c r="BR29" s="32"/>
      <c r="BS29" s="32"/>
      <c r="BT29" s="32" t="s">
        <v>37</v>
      </c>
      <c r="BU29" s="41" t="s">
        <v>48</v>
      </c>
    </row>
    <row r="30" spans="1:73">
      <c r="A30" s="20" t="s">
        <v>117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  <c r="O30" s="32" t="str">
        <f>SI.ERROR(PROMEDIO(O13:O29),"")</f>
        <v>0</v>
      </c>
      <c r="P30" s="32" t="str">
        <f>SI.ERROR(PROMEDIO(P13:P29),"")</f>
        <v>0</v>
      </c>
      <c r="Q30" s="32" t="str">
        <f>SI.ERROR(PROMEDIO(Q13:Q29),"")</f>
        <v>0</v>
      </c>
      <c r="R30" s="32" t="str">
        <f>SI.ERROR(PROMEDIO(R13:R29),"")</f>
        <v>0</v>
      </c>
      <c r="S30" s="32" t="str">
        <f>SI.ERROR(PROMEDIO(S13:S29),"")</f>
        <v>0</v>
      </c>
      <c r="T30" s="32" t="str">
        <f>SI.ERROR(PROMEDIO(T13:T29),"")</f>
        <v>0</v>
      </c>
      <c r="U30" s="32" t="str">
        <f>SI.ERROR(PROMEDIO(U13:U29),"")</f>
        <v>0</v>
      </c>
      <c r="V30" s="32" t="str">
        <f>SI.ERROR(PROMEDIO(V13:V29),"")</f>
        <v>0</v>
      </c>
      <c r="W30" s="32" t="str">
        <f>SI.ERROR(PROMEDIO(W13:W29),"")</f>
        <v>0</v>
      </c>
      <c r="X30" s="32" t="str">
        <f>SI.ERROR(PROMEDIO(X13:X29),"")</f>
        <v>0</v>
      </c>
      <c r="Y30" s="32" t="str">
        <f>SI.ERROR(PROMEDIO(Y13:Y29),"")</f>
        <v>0</v>
      </c>
      <c r="Z30" s="32" t="str">
        <f>CONTAR.SI(Z13:Z29,"SI")</f>
        <v>0</v>
      </c>
      <c r="AA30" s="32" t="str">
        <f>CONTAR.SI(AA13:AA29,"NO")</f>
        <v>0</v>
      </c>
      <c r="AD30" s="32" t="str">
        <f>SI.ERROR(PROMEDIO(AD13:AD29),"")</f>
        <v>0</v>
      </c>
      <c r="AE30" s="32" t="str">
        <f>SI.ERROR(PROMEDIO(AE13:AE29),"")</f>
        <v>0</v>
      </c>
      <c r="AF30" s="32" t="str">
        <f>SI.ERROR(PROMEDIO(AF13:AF29),"")</f>
        <v>0</v>
      </c>
      <c r="AG30" s="32" t="str">
        <f>SI.ERROR(PROMEDIO(AG13:AG29),"")</f>
        <v>0</v>
      </c>
      <c r="AH30" s="32" t="str">
        <f>SI.ERROR(PROMEDIO(AH13:AH29),"")</f>
        <v>0</v>
      </c>
      <c r="AI30" s="32" t="str">
        <f>SI.ERROR(PROMEDIO(AI13:AI29),"")</f>
        <v>0</v>
      </c>
      <c r="AJ30" s="32" t="str">
        <f>SI.ERROR(PROMEDIO(AJ13:AJ29),"")</f>
        <v>0</v>
      </c>
      <c r="AK30" s="32" t="str">
        <f>SI.ERROR(PROMEDIO(AK13:AK29),"")</f>
        <v>0</v>
      </c>
      <c r="AL30" s="32" t="str">
        <f>SI.ERROR(PROMEDIO(AL13:AL29),"")</f>
        <v>0</v>
      </c>
      <c r="AM30" s="32" t="str">
        <f>SI.ERROR(PROMEDIO(AM13:AM29),"")</f>
        <v>0</v>
      </c>
      <c r="AN30" s="32" t="str">
        <f>SI.ERROR(PROMEDIO(AN13:AN29),"")</f>
        <v>0</v>
      </c>
      <c r="AO30" s="32" t="str">
        <f>CONTAR.SI(AO13:AO29,"SI")</f>
        <v>0</v>
      </c>
      <c r="AP30" s="32" t="str">
        <f>CONTAR.SI(AP13:AP29,"NO")</f>
        <v>0</v>
      </c>
      <c r="AS30" s="32" t="str">
        <f>SI.ERROR(PROMEDIO(AS13:AS29),"")</f>
        <v>0</v>
      </c>
      <c r="AT30" s="32" t="str">
        <f>SI.ERROR(PROMEDIO(AT13:AT29),"")</f>
        <v>0</v>
      </c>
      <c r="AU30" s="32" t="str">
        <f>SI.ERROR(PROMEDIO(AU13:AU29),"")</f>
        <v>0</v>
      </c>
      <c r="AV30" s="32" t="str">
        <f>SI.ERROR(PROMEDIO(AV13:AV29),"")</f>
        <v>0</v>
      </c>
      <c r="AW30" s="32" t="str">
        <f>SI.ERROR(PROMEDIO(AW13:AW29),"")</f>
        <v>0</v>
      </c>
      <c r="AX30" s="32" t="str">
        <f>SI.ERROR(PROMEDIO(AX13:AX29),"")</f>
        <v>0</v>
      </c>
      <c r="AY30" s="32" t="str">
        <f>SI.ERROR(PROMEDIO(AY13:AY29),"")</f>
        <v>0</v>
      </c>
      <c r="AZ30" s="32" t="str">
        <f>SI.ERROR(PROMEDIO(AZ13:AZ29),"")</f>
        <v>0</v>
      </c>
      <c r="BA30" s="32" t="str">
        <f>SI.ERROR(PROMEDIO(BA13:BA29),"")</f>
        <v>0</v>
      </c>
      <c r="BB30" s="32" t="str">
        <f>SI.ERROR(PROMEDIO(BB13:BB29),"")</f>
        <v>0</v>
      </c>
      <c r="BC30" s="32" t="str">
        <f>SI.ERROR(PROMEDIO(BC13:BC29),"")</f>
        <v>0</v>
      </c>
      <c r="BD30" s="32" t="str">
        <f>CONTAR.SI(BD13:BD29,"SI")</f>
        <v>0</v>
      </c>
      <c r="BE30" s="32" t="str">
        <f>CONTAR.SI(BE13:BE29,"NO")</f>
        <v>0</v>
      </c>
      <c r="BH30" s="32" t="str">
        <f>SI.ERROR(PROMEDIO(BH13:BH29),"")</f>
        <v>0</v>
      </c>
      <c r="BI30" s="32" t="str">
        <f>SI.ERROR(PROMEDIO(BI13:BI29),"")</f>
        <v>0</v>
      </c>
      <c r="BJ30" s="32" t="str">
        <f>SI.ERROR(PROMEDIO(BJ13:BJ29),"")</f>
        <v>0</v>
      </c>
      <c r="BK30" s="32" t="str">
        <f>SI.ERROR(PROMEDIO(BK13:BK29),"")</f>
        <v>0</v>
      </c>
      <c r="BL30" s="32" t="str">
        <f>SI.ERROR(PROMEDIO(BL13:BL29),"")</f>
        <v>0</v>
      </c>
      <c r="BM30" s="32" t="str">
        <f>SI.ERROR(PROMEDIO(BM13:BM29),"")</f>
        <v>0</v>
      </c>
      <c r="BN30" s="32" t="str">
        <f>SI.ERROR(PROMEDIO(BN13:BN29),"")</f>
        <v>0</v>
      </c>
      <c r="BO30" s="32" t="str">
        <f>SI.ERROR(PROMEDIO(BO13:BO29),"")</f>
        <v>0</v>
      </c>
      <c r="BP30" s="32" t="str">
        <f>SI.ERROR(PROMEDIO(BP13:BP29),"")</f>
        <v>0</v>
      </c>
      <c r="BQ30" s="32" t="str">
        <f>SI.ERROR(PROMEDIO(BQ13:BQ29),"")</f>
        <v>0</v>
      </c>
      <c r="BR30" s="32" t="str">
        <f>SI.ERROR(PROMEDIO(BR13:BR29),"")</f>
        <v>0</v>
      </c>
      <c r="BS30" s="32" t="str">
        <f>CONTAR.SI(BS13:BS29,"SI")</f>
        <v>0</v>
      </c>
      <c r="BT30" s="32" t="str">
        <f>CONTAR.SI(BT13:BT29,"NO")</f>
        <v>0</v>
      </c>
    </row>
    <row r="32" spans="1:73">
      <c r="E32" s="6" t="s">
        <v>118</v>
      </c>
      <c r="F32" s="9"/>
      <c r="G32" s="9"/>
      <c r="H32" s="9"/>
      <c r="I32" s="9"/>
      <c r="J32" s="11"/>
      <c r="K32" s="42" t="s">
        <v>119</v>
      </c>
      <c r="L32" s="21"/>
      <c r="M32" s="21"/>
      <c r="N32" s="22"/>
      <c r="O32" s="43" t="str">
        <f>CONTAR.SI(O13:O29,"&gt;5.9")</f>
        <v>0</v>
      </c>
      <c r="P32" s="43" t="str">
        <f>CONTAR.SI(P13:P29,"&gt;5.9")</f>
        <v>0</v>
      </c>
      <c r="Q32" s="43" t="str">
        <f>CONTAR.SI(Q13:Q29,"&gt;5.9")</f>
        <v>0</v>
      </c>
      <c r="R32" s="43" t="str">
        <f>CONTAR.SI(R13:R29,"&gt;5.9")</f>
        <v>0</v>
      </c>
      <c r="S32" s="43" t="str">
        <f>CONTAR.SI(S13:S29,"&gt;5.9")</f>
        <v>0</v>
      </c>
      <c r="T32" s="43" t="str">
        <f>CONTAR.SI(T13:T29,"&gt;5.9")</f>
        <v>0</v>
      </c>
      <c r="U32" s="43" t="str">
        <f>CONTAR.SI(U13:U29,"&gt;5.9")</f>
        <v>0</v>
      </c>
      <c r="V32" s="43" t="str">
        <f>CONTAR.SI(V13:V29,"&gt;5.9")</f>
        <v>0</v>
      </c>
      <c r="W32" s="43" t="str">
        <f>CONTAR.SI(W13:W29,"&gt;5.9")</f>
        <v>0</v>
      </c>
      <c r="X32" s="43" t="str">
        <f>CONTAR.SI(X13:X29,"&gt;5.9")</f>
        <v>0</v>
      </c>
      <c r="Y32" s="43" t="str">
        <f>CONTAR.SI(Y13:Y29,"&gt;5.9")</f>
        <v>0</v>
      </c>
      <c r="AD32" s="43" t="str">
        <f>CONTAR.SI(AD13:AD29,"&gt;5.9")</f>
        <v>0</v>
      </c>
      <c r="AE32" s="43" t="str">
        <f>CONTAR.SI(AE13:AE29,"&gt;5.9")</f>
        <v>0</v>
      </c>
      <c r="AF32" s="43" t="str">
        <f>CONTAR.SI(AF13:AF29,"&gt;5.9")</f>
        <v>0</v>
      </c>
      <c r="AG32" s="43" t="str">
        <f>CONTAR.SI(AG13:AG29,"&gt;5.9")</f>
        <v>0</v>
      </c>
      <c r="AH32" s="43" t="str">
        <f>CONTAR.SI(AH13:AH29,"&gt;5.9")</f>
        <v>0</v>
      </c>
      <c r="AI32" s="43" t="str">
        <f>CONTAR.SI(AI13:AI29,"&gt;5.9")</f>
        <v>0</v>
      </c>
      <c r="AJ32" s="43" t="str">
        <f>CONTAR.SI(AJ13:AJ29,"&gt;5.9")</f>
        <v>0</v>
      </c>
      <c r="AK32" s="43" t="str">
        <f>CONTAR.SI(AK13:AK29,"&gt;5.9")</f>
        <v>0</v>
      </c>
      <c r="AL32" s="43" t="str">
        <f>CONTAR.SI(AL13:AL29,"&gt;5.9")</f>
        <v>0</v>
      </c>
      <c r="AM32" s="43" t="str">
        <f>CONTAR.SI(AM13:AM29,"&gt;5.9")</f>
        <v>0</v>
      </c>
      <c r="AN32" s="43" t="str">
        <f>CONTAR.SI(AN13:AN29,"&gt;5.9")</f>
        <v>0</v>
      </c>
      <c r="AS32" s="43" t="str">
        <f>CONTAR.SI(AS13:AS29,"&gt;5.9")</f>
        <v>0</v>
      </c>
      <c r="AT32" s="43" t="str">
        <f>CONTAR.SI(AT13:AT29,"&gt;5.9")</f>
        <v>0</v>
      </c>
      <c r="AU32" s="43" t="str">
        <f>CONTAR.SI(AU13:AU29,"&gt;5.9")</f>
        <v>0</v>
      </c>
      <c r="AV32" s="43" t="str">
        <f>CONTAR.SI(AV13:AV29,"&gt;5.9")</f>
        <v>0</v>
      </c>
      <c r="AW32" s="43" t="str">
        <f>CONTAR.SI(AW13:AW29,"&gt;5.9")</f>
        <v>0</v>
      </c>
      <c r="AX32" s="43" t="str">
        <f>CONTAR.SI(AX13:AX29,"&gt;5.9")</f>
        <v>0</v>
      </c>
      <c r="AY32" s="43" t="str">
        <f>CONTAR.SI(AY13:AY29,"&gt;5.9")</f>
        <v>0</v>
      </c>
      <c r="AZ32" s="43" t="str">
        <f>CONTAR.SI(AZ13:AZ29,"&gt;5.9")</f>
        <v>0</v>
      </c>
      <c r="BA32" s="43" t="str">
        <f>CONTAR.SI(BA13:BA29,"&gt;5.9")</f>
        <v>0</v>
      </c>
      <c r="BB32" s="43" t="str">
        <f>CONTAR.SI(BB13:BB29,"&gt;5.9")</f>
        <v>0</v>
      </c>
      <c r="BC32" s="43" t="str">
        <f>CONTAR.SI(BC13:BC29,"&gt;5.9")</f>
        <v>0</v>
      </c>
      <c r="BH32" s="43" t="str">
        <f>CONTAR.SI(BH13:BH29,"&gt;5.9")</f>
        <v>0</v>
      </c>
      <c r="BI32" s="43" t="str">
        <f>CONTAR.SI(BI13:BI29,"&gt;5.9")</f>
        <v>0</v>
      </c>
      <c r="BJ32" s="43" t="str">
        <f>CONTAR.SI(BJ13:BJ29,"&gt;5.9")</f>
        <v>0</v>
      </c>
      <c r="BK32" s="43" t="str">
        <f>CONTAR.SI(BK13:BK29,"&gt;5.9")</f>
        <v>0</v>
      </c>
      <c r="BL32" s="43" t="str">
        <f>CONTAR.SI(BL13:BL29,"&gt;5.9")</f>
        <v>0</v>
      </c>
      <c r="BM32" s="43" t="str">
        <f>CONTAR.SI(BM13:BM29,"&gt;5.9")</f>
        <v>0</v>
      </c>
      <c r="BN32" s="43" t="str">
        <f>CONTAR.SI(BN13:BN29,"&gt;5.9")</f>
        <v>0</v>
      </c>
      <c r="BO32" s="43" t="str">
        <f>CONTAR.SI(BO13:BO29,"&gt;5.9")</f>
        <v>0</v>
      </c>
      <c r="BP32" s="43" t="str">
        <f>CONTAR.SI(BP13:BP29,"&gt;5.9")</f>
        <v>0</v>
      </c>
      <c r="BQ32" s="43" t="str">
        <f>CONTAR.SI(BQ13:BQ29,"&gt;5.9")</f>
        <v>0</v>
      </c>
      <c r="BR32" s="43" t="str">
        <f>CONTAR.SI(BR13:BR29,"&gt;5.9")</f>
        <v>0</v>
      </c>
    </row>
    <row r="33" spans="1:73">
      <c r="E33" s="7"/>
      <c r="F33" s="5"/>
      <c r="G33" s="5"/>
      <c r="H33" s="5"/>
      <c r="I33" s="5"/>
      <c r="J33" s="12"/>
      <c r="K33" s="42" t="s">
        <v>120</v>
      </c>
      <c r="L33" s="21"/>
      <c r="M33" s="21"/>
      <c r="N33" s="22"/>
      <c r="O33" s="43" t="str">
        <f>CONTAR.SI(O13:O29,"&lt;6")</f>
        <v>0</v>
      </c>
      <c r="P33" s="43" t="str">
        <f>CONTAR.SI(P13:P29,"&lt;6")</f>
        <v>0</v>
      </c>
      <c r="Q33" s="43" t="str">
        <f>CONTAR.SI(Q13:Q29,"&lt;6")</f>
        <v>0</v>
      </c>
      <c r="R33" s="43" t="str">
        <f>CONTAR.SI(R13:R29,"&lt;6")</f>
        <v>0</v>
      </c>
      <c r="S33" s="43" t="str">
        <f>CONTAR.SI(S13:S29,"&lt;6")</f>
        <v>0</v>
      </c>
      <c r="T33" s="43" t="str">
        <f>CONTAR.SI(T13:T29,"&lt;6")</f>
        <v>0</v>
      </c>
      <c r="U33" s="43" t="str">
        <f>CONTAR.SI(U13:U29,"&lt;6")</f>
        <v>0</v>
      </c>
      <c r="V33" s="43" t="str">
        <f>CONTAR.SI(V13:V29,"&lt;6")</f>
        <v>0</v>
      </c>
      <c r="W33" s="43" t="str">
        <f>CONTAR.SI(W13:W29,"&lt;6")</f>
        <v>0</v>
      </c>
      <c r="X33" s="43" t="str">
        <f>CONTAR.SI(X13:X29,"&lt;6")</f>
        <v>0</v>
      </c>
      <c r="Y33" s="43" t="str">
        <f>CONTAR.SI(Y13:Y29,"&lt;6")</f>
        <v>0</v>
      </c>
      <c r="AD33" s="43" t="str">
        <f>CONTAR.SI(AD13:AD29,"&lt;6")</f>
        <v>0</v>
      </c>
      <c r="AE33" s="43" t="str">
        <f>CONTAR.SI(AE13:AE29,"&lt;6")</f>
        <v>0</v>
      </c>
      <c r="AF33" s="43" t="str">
        <f>CONTAR.SI(AF13:AF29,"&lt;6")</f>
        <v>0</v>
      </c>
      <c r="AG33" s="43" t="str">
        <f>CONTAR.SI(AG13:AG29,"&lt;6")</f>
        <v>0</v>
      </c>
      <c r="AH33" s="43" t="str">
        <f>CONTAR.SI(AH13:AH29,"&lt;6")</f>
        <v>0</v>
      </c>
      <c r="AI33" s="43" t="str">
        <f>CONTAR.SI(AI13:AI29,"&lt;6")</f>
        <v>0</v>
      </c>
      <c r="AJ33" s="43" t="str">
        <f>CONTAR.SI(AJ13:AJ29,"&lt;6")</f>
        <v>0</v>
      </c>
      <c r="AK33" s="43" t="str">
        <f>CONTAR.SI(AK13:AK29,"&lt;6")</f>
        <v>0</v>
      </c>
      <c r="AL33" s="43" t="str">
        <f>CONTAR.SI(AL13:AL29,"&lt;6")</f>
        <v>0</v>
      </c>
      <c r="AM33" s="43" t="str">
        <f>CONTAR.SI(AM13:AM29,"&lt;6")</f>
        <v>0</v>
      </c>
      <c r="AN33" s="43" t="str">
        <f>CONTAR.SI(AN13:AN29,"&lt;6")</f>
        <v>0</v>
      </c>
      <c r="AS33" s="43" t="str">
        <f>CONTAR.SI(AS13:AS29,"&lt;6")</f>
        <v>0</v>
      </c>
      <c r="AT33" s="43" t="str">
        <f>CONTAR.SI(AT13:AT29,"&lt;6")</f>
        <v>0</v>
      </c>
      <c r="AU33" s="43" t="str">
        <f>CONTAR.SI(AU13:AU29,"&lt;6")</f>
        <v>0</v>
      </c>
      <c r="AV33" s="43" t="str">
        <f>CONTAR.SI(AV13:AV29,"&lt;6")</f>
        <v>0</v>
      </c>
      <c r="AW33" s="43" t="str">
        <f>CONTAR.SI(AW13:AW29,"&lt;6")</f>
        <v>0</v>
      </c>
      <c r="AX33" s="43" t="str">
        <f>CONTAR.SI(AX13:AX29,"&lt;6")</f>
        <v>0</v>
      </c>
      <c r="AY33" s="43" t="str">
        <f>CONTAR.SI(AY13:AY29,"&lt;6")</f>
        <v>0</v>
      </c>
      <c r="AZ33" s="43" t="str">
        <f>CONTAR.SI(AZ13:AZ29,"&lt;6")</f>
        <v>0</v>
      </c>
      <c r="BA33" s="43" t="str">
        <f>CONTAR.SI(BA13:BA29,"&lt;6")</f>
        <v>0</v>
      </c>
      <c r="BB33" s="43" t="str">
        <f>CONTAR.SI(BB13:BB29,"&lt;6")</f>
        <v>0</v>
      </c>
      <c r="BC33" s="43" t="str">
        <f>CONTAR.SI(BC13:BC29,"&lt;6")</f>
        <v>0</v>
      </c>
      <c r="BH33" s="43" t="str">
        <f>CONTAR.SI(BH13:BH29,"&lt;6")</f>
        <v>0</v>
      </c>
      <c r="BI33" s="43" t="str">
        <f>CONTAR.SI(BI13:BI29,"&lt;6")</f>
        <v>0</v>
      </c>
      <c r="BJ33" s="43" t="str">
        <f>CONTAR.SI(BJ13:BJ29,"&lt;6")</f>
        <v>0</v>
      </c>
      <c r="BK33" s="43" t="str">
        <f>CONTAR.SI(BK13:BK29,"&lt;6")</f>
        <v>0</v>
      </c>
      <c r="BL33" s="43" t="str">
        <f>CONTAR.SI(BL13:BL29,"&lt;6")</f>
        <v>0</v>
      </c>
      <c r="BM33" s="43" t="str">
        <f>CONTAR.SI(BM13:BM29,"&lt;6")</f>
        <v>0</v>
      </c>
      <c r="BN33" s="43" t="str">
        <f>CONTAR.SI(BN13:BN29,"&lt;6")</f>
        <v>0</v>
      </c>
      <c r="BO33" s="43" t="str">
        <f>CONTAR.SI(BO13:BO29,"&lt;6")</f>
        <v>0</v>
      </c>
      <c r="BP33" s="43" t="str">
        <f>CONTAR.SI(BP13:BP29,"&lt;6")</f>
        <v>0</v>
      </c>
      <c r="BQ33" s="43" t="str">
        <f>CONTAR.SI(BQ13:BQ29,"&lt;6")</f>
        <v>0</v>
      </c>
      <c r="BR33" s="43" t="str">
        <f>CONTAR.SI(BR13:BR29,"&lt;6")</f>
        <v>0</v>
      </c>
    </row>
    <row r="34" spans="1:73">
      <c r="E34" s="7"/>
      <c r="F34" s="5"/>
      <c r="G34" s="5"/>
      <c r="H34" s="5"/>
      <c r="I34" s="5"/>
      <c r="J34" s="12"/>
      <c r="K34" s="42" t="s">
        <v>121</v>
      </c>
      <c r="L34" s="21"/>
      <c r="M34" s="21"/>
      <c r="N34" s="22"/>
      <c r="O34" s="43" t="str">
        <f>CONTAR(O13:O29)</f>
        <v>0</v>
      </c>
      <c r="P34" s="43" t="str">
        <f>CONTAR(P13:P29)</f>
        <v>0</v>
      </c>
      <c r="Q34" s="43" t="str">
        <f>CONTAR(Q13:Q29)</f>
        <v>0</v>
      </c>
      <c r="R34" s="43" t="str">
        <f>CONTAR(R13:R29)</f>
        <v>0</v>
      </c>
      <c r="S34" s="43" t="str">
        <f>CONTAR(S13:S29)</f>
        <v>0</v>
      </c>
      <c r="T34" s="43" t="str">
        <f>CONTAR(T13:T29)</f>
        <v>0</v>
      </c>
      <c r="U34" s="43" t="str">
        <f>CONTAR(U13:U29)</f>
        <v>0</v>
      </c>
      <c r="V34" s="43" t="str">
        <f>CONTAR(V13:V29)</f>
        <v>0</v>
      </c>
      <c r="W34" s="43" t="str">
        <f>CONTAR(W13:W29)</f>
        <v>0</v>
      </c>
      <c r="X34" s="43" t="str">
        <f>CONTAR(X13:X29)</f>
        <v>0</v>
      </c>
      <c r="Y34" s="43" t="str">
        <f>CONTAR(Y13:Y29)</f>
        <v>0</v>
      </c>
      <c r="AD34" s="43" t="str">
        <f>CONTAR(AD13:AD29)</f>
        <v>0</v>
      </c>
      <c r="AE34" s="43" t="str">
        <f>CONTAR(AE13:AE29)</f>
        <v>0</v>
      </c>
      <c r="AF34" s="43" t="str">
        <f>CONTAR(AF13:AF29)</f>
        <v>0</v>
      </c>
      <c r="AG34" s="43" t="str">
        <f>CONTAR(AG13:AG29)</f>
        <v>0</v>
      </c>
      <c r="AH34" s="43" t="str">
        <f>CONTAR(AH13:AH29)</f>
        <v>0</v>
      </c>
      <c r="AI34" s="43" t="str">
        <f>CONTAR(AI13:AI29)</f>
        <v>0</v>
      </c>
      <c r="AJ34" s="43" t="str">
        <f>CONTAR(AJ13:AJ29)</f>
        <v>0</v>
      </c>
      <c r="AK34" s="43" t="str">
        <f>CONTAR(AK13:AK29)</f>
        <v>0</v>
      </c>
      <c r="AL34" s="43" t="str">
        <f>CONTAR(AL13:AL29)</f>
        <v>0</v>
      </c>
      <c r="AM34" s="43" t="str">
        <f>CONTAR(AM13:AM29)</f>
        <v>0</v>
      </c>
      <c r="AN34" s="43" t="str">
        <f>CONTAR(AN13:AN29)</f>
        <v>0</v>
      </c>
      <c r="AS34" s="43" t="str">
        <f>CONTAR(AS13:AS29)</f>
        <v>0</v>
      </c>
      <c r="AT34" s="43" t="str">
        <f>CONTAR(AT13:AT29)</f>
        <v>0</v>
      </c>
      <c r="AU34" s="43" t="str">
        <f>CONTAR(AU13:AU29)</f>
        <v>0</v>
      </c>
      <c r="AV34" s="43" t="str">
        <f>CONTAR(AV13:AV29)</f>
        <v>0</v>
      </c>
      <c r="AW34" s="43" t="str">
        <f>CONTAR(AW13:AW29)</f>
        <v>0</v>
      </c>
      <c r="AX34" s="43" t="str">
        <f>CONTAR(AX13:AX29)</f>
        <v>0</v>
      </c>
      <c r="AY34" s="43" t="str">
        <f>CONTAR(AY13:AY29)</f>
        <v>0</v>
      </c>
      <c r="AZ34" s="43" t="str">
        <f>CONTAR(AZ13:AZ29)</f>
        <v>0</v>
      </c>
      <c r="BA34" s="43" t="str">
        <f>CONTAR(BA13:BA29)</f>
        <v>0</v>
      </c>
      <c r="BB34" s="43" t="str">
        <f>CONTAR(BB13:BB29)</f>
        <v>0</v>
      </c>
      <c r="BC34" s="43" t="str">
        <f>CONTAR(BC13:BC29)</f>
        <v>0</v>
      </c>
      <c r="BH34" s="43" t="str">
        <f>CONTAR(BH13:BH29)</f>
        <v>0</v>
      </c>
      <c r="BI34" s="43" t="str">
        <f>CONTAR(BI13:BI29)</f>
        <v>0</v>
      </c>
      <c r="BJ34" s="43" t="str">
        <f>CONTAR(BJ13:BJ29)</f>
        <v>0</v>
      </c>
      <c r="BK34" s="43" t="str">
        <f>CONTAR(BK13:BK29)</f>
        <v>0</v>
      </c>
      <c r="BL34" s="43" t="str">
        <f>CONTAR(BL13:BL29)</f>
        <v>0</v>
      </c>
      <c r="BM34" s="43" t="str">
        <f>CONTAR(BM13:BM29)</f>
        <v>0</v>
      </c>
      <c r="BN34" s="43" t="str">
        <f>CONTAR(BN13:BN29)</f>
        <v>0</v>
      </c>
      <c r="BO34" s="43" t="str">
        <f>CONTAR(BO13:BO29)</f>
        <v>0</v>
      </c>
      <c r="BP34" s="43" t="str">
        <f>CONTAR(BP13:BP29)</f>
        <v>0</v>
      </c>
      <c r="BQ34" s="43" t="str">
        <f>CONTAR(BQ13:BQ29)</f>
        <v>0</v>
      </c>
      <c r="BR34" s="43" t="str">
        <f>CONTAR(BR13:BR29)</f>
        <v>0</v>
      </c>
    </row>
    <row r="35" spans="1:73">
      <c r="E35" s="8"/>
      <c r="F35" s="10"/>
      <c r="G35" s="10"/>
      <c r="H35" s="10"/>
      <c r="I35" s="10"/>
      <c r="J35" s="13"/>
    </row>
    <row r="36" spans="1:73">
      <c r="K36" s="16" t="s">
        <v>122</v>
      </c>
      <c r="L36" s="20" t="s">
        <v>123</v>
      </c>
      <c r="M36" s="21"/>
      <c r="N36" s="22"/>
      <c r="O36" s="33">
        <v>11</v>
      </c>
      <c r="P36" s="33">
        <v>12</v>
      </c>
      <c r="Q36" s="33">
        <v>13</v>
      </c>
      <c r="R36" s="33">
        <v>14</v>
      </c>
      <c r="S36" s="33">
        <v>15</v>
      </c>
      <c r="U36" s="44" t="s">
        <v>124</v>
      </c>
      <c r="V36" s="33" t="s">
        <v>125</v>
      </c>
    </row>
    <row r="37" spans="1:73">
      <c r="K37" s="17"/>
      <c r="L37" s="20" t="s">
        <v>51</v>
      </c>
      <c r="M37" s="22"/>
      <c r="N37" s="33" t="str">
        <f>CONTAR.SI(D13:D29,"H")</f>
        <v>0</v>
      </c>
      <c r="O37" s="33" t="str">
        <f>CONTAR.SI.CONJUNTO(L13:L29,"&lt;=11",D13:D29,"H")</f>
        <v>0</v>
      </c>
      <c r="P37" s="33" t="str">
        <f>CONTAR.SI.CONJUNTO(L13:L29,"&gt;11",L13:L29,"&lt;=12",D13:D29,"H")</f>
        <v>0</v>
      </c>
      <c r="Q37" s="33" t="str">
        <f>CONTAR.SI.CONJUNTO(L13:L29,"&gt;12",L13:L29,"&lt;=13",D13:D29,"H")</f>
        <v>0</v>
      </c>
      <c r="R37" s="33" t="str">
        <f>CONTAR.SI.CONJUNTO(L13:L29,"&gt;13",L13:L29,"&lt;=14",D13:D29,"H")</f>
        <v>0</v>
      </c>
      <c r="S37" s="33" t="str">
        <f>CONTAR.SI.CONJUNTO(L13:L29,"&gt;14",L13:L29,"&lt;=15",D13:D29,"H")</f>
        <v>0</v>
      </c>
      <c r="U37" s="33" t="str">
        <f>CONTAR.SI.CONJUNTO(L13:L29,"&gt;15",D13:D29,"H")</f>
        <v>0</v>
      </c>
      <c r="V37" s="33" t="str">
        <f>CONTAR.SI.CONJUNTO(D13:D29,"H")</f>
        <v>0</v>
      </c>
    </row>
    <row r="38" spans="1:73">
      <c r="K38" s="17"/>
      <c r="L38" s="20" t="s">
        <v>40</v>
      </c>
      <c r="M38" s="22"/>
      <c r="N38" s="33" t="str">
        <f>CONTAR.SI(D13:D29,"M")</f>
        <v>0</v>
      </c>
      <c r="O38" s="33" t="str">
        <f>CONTAR.SI.CONJUNTO(L13:L29,"&lt;=11",D13:D29,"M")</f>
        <v>0</v>
      </c>
      <c r="P38" s="33" t="str">
        <f>CONTAR.SI.CONJUNTO(L13:L29,"&gt;11",L13:L29,"&lt;=12",D13:D29,"M")</f>
        <v>0</v>
      </c>
      <c r="Q38" s="33" t="str">
        <f>CONTAR.SI.CONJUNTO(L13:L29,"&gt;12",L13:L29,"&lt;=13",D13:D29,"M")</f>
        <v>0</v>
      </c>
      <c r="R38" s="33" t="str">
        <f>CONTAR.SI.CONJUNTO(L13:L29,"&gt;13",L13:L29,"&lt;=14",D13:D29,"M")</f>
        <v>0</v>
      </c>
      <c r="S38" s="33" t="str">
        <f>CONTAR.SI.CONJUNTO(L13:L29,"&gt;14",L13:L29,"&lt;=15",D13:D29,"M")</f>
        <v>0</v>
      </c>
      <c r="U38" s="33" t="str">
        <f>CONTAR.SI.CONJUNTO(L13:L29,"&gt;15",D13:D29,"M")</f>
        <v>0</v>
      </c>
      <c r="V38" s="33" t="str">
        <f>CONTAR.SI.CONJUNTO(D13:D29,"M")</f>
        <v>0</v>
      </c>
    </row>
    <row r="39" spans="1:73">
      <c r="K39" s="18"/>
      <c r="L39" s="20" t="s">
        <v>125</v>
      </c>
      <c r="M39" s="22"/>
      <c r="N39" s="33" t="str">
        <f>suma(N37:N38)</f>
        <v>0</v>
      </c>
      <c r="O39" s="33" t="str">
        <f>suma(O37:O38)</f>
        <v>0</v>
      </c>
      <c r="P39" s="33" t="str">
        <f>suma(P37:P38)</f>
        <v>0</v>
      </c>
      <c r="Q39" s="33" t="str">
        <f>suma(Q37:Q38)</f>
        <v>0</v>
      </c>
      <c r="R39" s="33" t="str">
        <f>suma(R37:R38)</f>
        <v>0</v>
      </c>
      <c r="S39" s="33" t="str">
        <f>suma(S37:S38)</f>
        <v>0</v>
      </c>
      <c r="U39" s="33" t="str">
        <f>suma(U37:U38)</f>
        <v>0</v>
      </c>
      <c r="V39" s="33" t="str">
        <f>suma(V37:V38)</f>
        <v>0</v>
      </c>
    </row>
    <row r="42" spans="1:73">
      <c r="U42" t="s">
        <v>126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30:N30"/>
    <mergeCell ref="E32:J35"/>
    <mergeCell ref="K32:N32"/>
    <mergeCell ref="O32:O32"/>
    <mergeCell ref="P32:P32"/>
    <mergeCell ref="Q32:Q32"/>
    <mergeCell ref="R32:R32"/>
    <mergeCell ref="S32:S32"/>
    <mergeCell ref="T32:T32"/>
    <mergeCell ref="U32:U32"/>
    <mergeCell ref="V32:V32"/>
    <mergeCell ref="W32:W32"/>
    <mergeCell ref="X32:X32"/>
    <mergeCell ref="Y32:Y32"/>
    <mergeCell ref="AD32:AD32"/>
    <mergeCell ref="AE32:AE32"/>
    <mergeCell ref="AF32:AF32"/>
    <mergeCell ref="AG32:AG32"/>
    <mergeCell ref="AH32:AH32"/>
    <mergeCell ref="AI32:AI32"/>
    <mergeCell ref="AJ32:AJ32"/>
    <mergeCell ref="AK32:AK32"/>
    <mergeCell ref="AL32:AL32"/>
    <mergeCell ref="AM32:AM32"/>
    <mergeCell ref="AN32:AN32"/>
    <mergeCell ref="AS32:AS32"/>
    <mergeCell ref="AT32:AT32"/>
    <mergeCell ref="AU32:AU32"/>
    <mergeCell ref="AV32:AV32"/>
    <mergeCell ref="AW32:AW32"/>
    <mergeCell ref="AX32:AX32"/>
    <mergeCell ref="AY32:AY32"/>
    <mergeCell ref="AZ32:AZ32"/>
    <mergeCell ref="BA32:BA32"/>
    <mergeCell ref="BB32:BB32"/>
    <mergeCell ref="BC32:BC32"/>
    <mergeCell ref="BH32:BH32"/>
    <mergeCell ref="BI32:BI32"/>
    <mergeCell ref="BJ32:BJ32"/>
    <mergeCell ref="BK32:BK32"/>
    <mergeCell ref="BL32:BL32"/>
    <mergeCell ref="BM32:BM32"/>
    <mergeCell ref="BN32:BN32"/>
    <mergeCell ref="BO32:BO32"/>
    <mergeCell ref="BP32:BP32"/>
    <mergeCell ref="BQ32:BQ32"/>
    <mergeCell ref="BR32:BR32"/>
    <mergeCell ref="K33:N33"/>
    <mergeCell ref="O33:O33"/>
    <mergeCell ref="P33:P33"/>
    <mergeCell ref="Q33:Q33"/>
    <mergeCell ref="R33:R33"/>
    <mergeCell ref="S33:S33"/>
    <mergeCell ref="T33:T33"/>
    <mergeCell ref="U33:U33"/>
    <mergeCell ref="V33:V33"/>
    <mergeCell ref="W33:W33"/>
    <mergeCell ref="X33:X33"/>
    <mergeCell ref="Y33:Y33"/>
    <mergeCell ref="AD33:AD33"/>
    <mergeCell ref="AE33:AE33"/>
    <mergeCell ref="AF33:AF33"/>
    <mergeCell ref="AG33:AG33"/>
    <mergeCell ref="AH33:AH33"/>
    <mergeCell ref="AI33:AI33"/>
    <mergeCell ref="AJ33:AJ33"/>
    <mergeCell ref="AK33:AK33"/>
    <mergeCell ref="AL33:AL33"/>
    <mergeCell ref="AM33:AM33"/>
    <mergeCell ref="AN33:AN33"/>
    <mergeCell ref="AS33:AS33"/>
    <mergeCell ref="AT33:AT33"/>
    <mergeCell ref="AU33:AU33"/>
    <mergeCell ref="AV33:AV33"/>
    <mergeCell ref="AW33:AW33"/>
    <mergeCell ref="AX33:AX33"/>
    <mergeCell ref="AY33:AY33"/>
    <mergeCell ref="AZ33:AZ33"/>
    <mergeCell ref="BA33:BA33"/>
    <mergeCell ref="BB33:BB33"/>
    <mergeCell ref="BC33:BC33"/>
    <mergeCell ref="BH33:BH33"/>
    <mergeCell ref="BI33:BI33"/>
    <mergeCell ref="BJ33:BJ33"/>
    <mergeCell ref="BK33:BK33"/>
    <mergeCell ref="BL33:BL33"/>
    <mergeCell ref="BM33:BM33"/>
    <mergeCell ref="BN33:BN33"/>
    <mergeCell ref="BO33:BO33"/>
    <mergeCell ref="BP33:BP33"/>
    <mergeCell ref="BQ33:BQ33"/>
    <mergeCell ref="BR33:BR33"/>
    <mergeCell ref="K34:N34"/>
    <mergeCell ref="O34:O34"/>
    <mergeCell ref="P34:P34"/>
    <mergeCell ref="Q34:Q34"/>
    <mergeCell ref="R34:R34"/>
    <mergeCell ref="S34:S34"/>
    <mergeCell ref="T34:T34"/>
    <mergeCell ref="U34:U34"/>
    <mergeCell ref="V34:V34"/>
    <mergeCell ref="W34:W34"/>
    <mergeCell ref="X34:X34"/>
    <mergeCell ref="Y34:Y34"/>
    <mergeCell ref="AD34:AD34"/>
    <mergeCell ref="AE34:AE34"/>
    <mergeCell ref="AF34:AF34"/>
    <mergeCell ref="AG34:AG34"/>
    <mergeCell ref="AH34:AH34"/>
    <mergeCell ref="AI34:AI34"/>
    <mergeCell ref="AJ34:AJ34"/>
    <mergeCell ref="AK34:AK34"/>
    <mergeCell ref="AL34:AL34"/>
    <mergeCell ref="AM34:AM34"/>
    <mergeCell ref="AN34:AN34"/>
    <mergeCell ref="AS34:AS34"/>
    <mergeCell ref="AT34:AT34"/>
    <mergeCell ref="AU34:AU34"/>
    <mergeCell ref="AV34:AV34"/>
    <mergeCell ref="AW34:AW34"/>
    <mergeCell ref="AX34:AX34"/>
    <mergeCell ref="AY34:AY34"/>
    <mergeCell ref="AZ34:AZ34"/>
    <mergeCell ref="BA34:BA34"/>
    <mergeCell ref="BB34:BB34"/>
    <mergeCell ref="BC34:BC34"/>
    <mergeCell ref="BH34:BH34"/>
    <mergeCell ref="BI34:BI34"/>
    <mergeCell ref="BJ34:BJ34"/>
    <mergeCell ref="BK34:BK34"/>
    <mergeCell ref="BL34:BL34"/>
    <mergeCell ref="BM34:BM34"/>
    <mergeCell ref="BN34:BN34"/>
    <mergeCell ref="BO34:BO34"/>
    <mergeCell ref="BP34:BP34"/>
    <mergeCell ref="BQ34:BQ34"/>
    <mergeCell ref="BR34:BR34"/>
    <mergeCell ref="K36:K39"/>
    <mergeCell ref="L36:N36"/>
    <mergeCell ref="L37:M37"/>
    <mergeCell ref="L38:M38"/>
    <mergeCell ref="L39:M3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grupo2A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2023-03-07T01:00:49-06:00</dcterms:created>
  <dcterms:modified xsi:type="dcterms:W3CDTF">2023-03-07T01:00:49-06:00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