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3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<sst xmlns="http://schemas.openxmlformats.org/spreadsheetml/2006/main" uniqueCount="150">
  <si>
    <t>SUBSECRETARÍA DE EDUCACIÓN BÁSICA</t>
  </si>
  <si>
    <t>CICLO ESCOLAR: 2022-2023</t>
  </si>
  <si>
    <t>DIRECCIÓN DE EDUCACIÓN SECUNDARIA</t>
  </si>
  <si>
    <t>SUBDIRECCIÓN DE TELESECUNDARIAS</t>
  </si>
  <si>
    <t>CLAVE C.T:16ETV0881P</t>
  </si>
  <si>
    <t>GRADO - GRUPO:3-A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</si>
  <si>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</si>
  <si>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</si>
  <si>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</si>
  <si>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</si>
  <si>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</si>
  <si>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</si>
  <si>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</si>
  <si>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</si>
  <si>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</si>
  <si>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</si>
  <si>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</si>
  <si>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</si>
  <si>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</si>
  <si>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</si>
  <si>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</si>
  <si>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</si>
  <si>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</si>
  <si>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</si>
  <si>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</si>
  <si>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</si>
  <si>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</si>
  <si>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</si>
  <si>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</si>
  <si>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</si>
  <si>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</si>
  <si>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</si>
  <si>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</si>
  <si>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</si>
  <si>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</si>
  <si>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</si>
  <si>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</si>
  <si>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</si>
  <si>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AANY</t>
  </si>
  <si>
    <t>080318</t>
  </si>
  <si>
    <t>M</t>
  </si>
  <si>
    <t>MN</t>
  </si>
  <si>
    <t>L</t>
  </si>
  <si>
    <t>X</t>
  </si>
  <si>
    <t>S</t>
  </si>
  <si>
    <t>A</t>
  </si>
  <si>
    <t>2</t>
  </si>
  <si>
    <t>ALVAREZ NUÑEZ YOSELIN</t>
  </si>
  <si>
    <t>9/9</t>
  </si>
  <si>
    <t>0/9</t>
  </si>
  <si>
    <t>BARJ</t>
  </si>
  <si>
    <t>081124</t>
  </si>
  <si>
    <t>H</t>
  </si>
  <si>
    <t>R</t>
  </si>
  <si>
    <t>V</t>
  </si>
  <si>
    <t>N</t>
  </si>
  <si>
    <t>1</t>
  </si>
  <si>
    <t>BARRERA RIVERA JUAN DIEGO</t>
  </si>
  <si>
    <t>BICE</t>
  </si>
  <si>
    <t>080801</t>
  </si>
  <si>
    <t>7</t>
  </si>
  <si>
    <t>BRIGIDO CRUZ EMMANUEL</t>
  </si>
  <si>
    <t>CUGK</t>
  </si>
  <si>
    <t>081223</t>
  </si>
  <si>
    <t>T</t>
  </si>
  <si>
    <t>6</t>
  </si>
  <si>
    <t>CRUZ GARCIA KATHIA</t>
  </si>
  <si>
    <t>CUGB</t>
  </si>
  <si>
    <t>080525</t>
  </si>
  <si>
    <t>CRUZ GUILLEN BRIANA PAMELA</t>
  </si>
  <si>
    <t>CUSA</t>
  </si>
  <si>
    <t>080516</t>
  </si>
  <si>
    <t>3</t>
  </si>
  <si>
    <t>CRUZ SANCHEZ ASHLI DENISSE</t>
  </si>
  <si>
    <t>DEAM</t>
  </si>
  <si>
    <t>080428</t>
  </si>
  <si>
    <t>G</t>
  </si>
  <si>
    <t>5</t>
  </si>
  <si>
    <t>DELGADO ANDRADE MIGUEL ANGEL</t>
  </si>
  <si>
    <t>GAGA</t>
  </si>
  <si>
    <t>081129</t>
  </si>
  <si>
    <t>GARCIA GUTIERREZ ALEXIS FERNANDO</t>
  </si>
  <si>
    <t>GAAF</t>
  </si>
  <si>
    <t>070503</t>
  </si>
  <si>
    <t>GARDUÑO ALVAREZ FANY ALEXA</t>
  </si>
  <si>
    <t>GOPG</t>
  </si>
  <si>
    <t>080923</t>
  </si>
  <si>
    <t>D</t>
  </si>
  <si>
    <t>GONZALEZ PEREZ MARIA GUADALUPE</t>
  </si>
  <si>
    <t>GUOE</t>
  </si>
  <si>
    <t>080108</t>
  </si>
  <si>
    <t>GUILLEN ORIBIO EMIR OMAR</t>
  </si>
  <si>
    <t>GURK</t>
  </si>
  <si>
    <t>080824</t>
  </si>
  <si>
    <t>GUILLEN RIVERA KEVIN ALEXANDER</t>
  </si>
  <si>
    <t>JIRM</t>
  </si>
  <si>
    <t>080520</t>
  </si>
  <si>
    <t>JIMENEZ RODRIGUEZ MARELI</t>
  </si>
  <si>
    <t>PASE</t>
  </si>
  <si>
    <t>080825</t>
  </si>
  <si>
    <t>PADILLA SALAS EDGAR RODRIGO</t>
  </si>
  <si>
    <t>RIDI</t>
  </si>
  <si>
    <t>081028</t>
  </si>
  <si>
    <t>RIVERA DELGADO ISIDRO</t>
  </si>
  <si>
    <t>RINK</t>
  </si>
  <si>
    <t>080512</t>
  </si>
  <si>
    <t>8</t>
  </si>
  <si>
    <t>RIVERA NUÑEZ KEILY PAOLA</t>
  </si>
  <si>
    <t>RIOL</t>
  </si>
  <si>
    <t>080717</t>
  </si>
  <si>
    <t>Z</t>
  </si>
  <si>
    <t>RIVERA ORTEGA LIZBETH</t>
  </si>
  <si>
    <t>RIPL</t>
  </si>
  <si>
    <t>081119</t>
  </si>
  <si>
    <t>0</t>
  </si>
  <si>
    <t>RIVERA PASAYE LUIS ANGEL</t>
  </si>
  <si>
    <t>RITA</t>
  </si>
  <si>
    <t>080826</t>
  </si>
  <si>
    <t>RIVERA TORRES ADRIAN</t>
  </si>
  <si>
    <t>ROCP</t>
  </si>
  <si>
    <t>080317</t>
  </si>
  <si>
    <t>RODRIGUEZ CRUZ PERLA</t>
  </si>
  <si>
    <t>SAPJ</t>
  </si>
  <si>
    <t>080617</t>
  </si>
  <si>
    <t>Q</t>
  </si>
  <si>
    <t>SALAS PEREZ JAQUELINE</t>
  </si>
  <si>
    <t>SASD</t>
  </si>
  <si>
    <t>081114</t>
  </si>
  <si>
    <t>SALAS SOLIS DIEGO ELEVIT</t>
  </si>
  <si>
    <t>0/0</t>
  </si>
  <si>
    <t>SODA</t>
  </si>
  <si>
    <t>080316</t>
  </si>
  <si>
    <t>SOTO DIAZ AARON</t>
  </si>
  <si>
    <t>SOUJ</t>
  </si>
  <si>
    <t>080904</t>
  </si>
  <si>
    <t>SOTO URBINA JATZIRI</t>
  </si>
  <si>
    <t>VISV</t>
  </si>
  <si>
    <t>080127</t>
  </si>
  <si>
    <t>C</t>
  </si>
  <si>
    <t>VILCHIS SALAS VICTOR ANGEL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</si>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</sst>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50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SIFECHA("18/03/2008",L8,"Y")</f>
        <v>0</v>
      </c>
      <c r="M13" s="40" t="str">
        <f>SIFECHA("18/03/2008",L8,"YM")</f>
        <v>0</v>
      </c>
      <c r="N13" s="40" t="str">
        <f>SIFECHA("18/03/2008",L8,"MD")</f>
        <v>0</v>
      </c>
      <c r="O13" s="32">
        <v>7</v>
      </c>
      <c r="P13" s="32">
        <v>8</v>
      </c>
      <c r="Q13" s="32">
        <v>7</v>
      </c>
      <c r="R13" s="32">
        <v>8</v>
      </c>
      <c r="S13" s="32">
        <v>8</v>
      </c>
      <c r="T13" s="32"/>
      <c r="U13" s="32">
        <v>10</v>
      </c>
      <c r="V13" s="32">
        <v>10</v>
      </c>
      <c r="W13" s="32">
        <v>8</v>
      </c>
      <c r="X13" s="32">
        <v>9</v>
      </c>
      <c r="Y13" s="32">
        <v>8.3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52</v>
      </c>
      <c r="E14" s="32" t="s">
        <v>41</v>
      </c>
      <c r="F14" s="32" t="s">
        <v>53</v>
      </c>
      <c r="G14" s="32" t="s">
        <v>54</v>
      </c>
      <c r="H14" s="32" t="s">
        <v>55</v>
      </c>
      <c r="I14" s="32" t="s">
        <v>45</v>
      </c>
      <c r="J14" s="32" t="s">
        <v>56</v>
      </c>
      <c r="K14" s="19" t="s">
        <v>57</v>
      </c>
      <c r="L14" s="40" t="str">
        <f>SIFECHA("24/11/2008",L8,"Y")</f>
        <v>0</v>
      </c>
      <c r="M14" s="40" t="str">
        <f>SIFECHA("24/11/2008",L8,"YM")</f>
        <v>0</v>
      </c>
      <c r="N14" s="40" t="str">
        <f>SIFECHA("24/11/2008",L8,"MD")</f>
        <v>0</v>
      </c>
      <c r="O14" s="32">
        <v>8</v>
      </c>
      <c r="P14" s="32">
        <v>7</v>
      </c>
      <c r="Q14" s="32">
        <v>9</v>
      </c>
      <c r="R14" s="32">
        <v>8</v>
      </c>
      <c r="S14" s="32">
        <v>8</v>
      </c>
      <c r="T14" s="32"/>
      <c r="U14" s="32">
        <v>9</v>
      </c>
      <c r="V14" s="32">
        <v>9</v>
      </c>
      <c r="W14" s="32">
        <v>8</v>
      </c>
      <c r="X14" s="32">
        <v>10</v>
      </c>
      <c r="Y14" s="32">
        <v>8.4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58</v>
      </c>
      <c r="C15" s="32" t="s">
        <v>59</v>
      </c>
      <c r="D15" s="32" t="s">
        <v>52</v>
      </c>
      <c r="E15" s="32" t="s">
        <v>41</v>
      </c>
      <c r="F15" s="32" t="s">
        <v>53</v>
      </c>
      <c r="G15" s="32" t="s">
        <v>53</v>
      </c>
      <c r="H15" s="32" t="s">
        <v>40</v>
      </c>
      <c r="I15" s="32" t="s">
        <v>45</v>
      </c>
      <c r="J15" s="32" t="s">
        <v>60</v>
      </c>
      <c r="K15" s="19" t="s">
        <v>61</v>
      </c>
      <c r="L15" s="40" t="str">
        <f>SIFECHA("01/08/2008",L8,"Y")</f>
        <v>0</v>
      </c>
      <c r="M15" s="40" t="str">
        <f>SIFECHA("01/08/2008",L8,"YM")</f>
        <v>0</v>
      </c>
      <c r="N15" s="40" t="str">
        <f>SIFECHA("01/08/2008",L8,"MD")</f>
        <v>0</v>
      </c>
      <c r="O15" s="32">
        <v>9</v>
      </c>
      <c r="P15" s="32">
        <v>7</v>
      </c>
      <c r="Q15" s="32">
        <v>10</v>
      </c>
      <c r="R15" s="32">
        <v>8</v>
      </c>
      <c r="S15" s="32">
        <v>9</v>
      </c>
      <c r="T15" s="32"/>
      <c r="U15" s="32">
        <v>8</v>
      </c>
      <c r="V15" s="32">
        <v>9</v>
      </c>
      <c r="W15" s="32">
        <v>8</v>
      </c>
      <c r="X15" s="32">
        <v>10</v>
      </c>
      <c r="Y15" s="32">
        <v>8.6</v>
      </c>
      <c r="Z15" s="32" t="s">
        <v>36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62</v>
      </c>
      <c r="C16" s="32" t="s">
        <v>63</v>
      </c>
      <c r="D16" s="32" t="s">
        <v>40</v>
      </c>
      <c r="E16" s="32" t="s">
        <v>41</v>
      </c>
      <c r="F16" s="32" t="s">
        <v>53</v>
      </c>
      <c r="G16" s="32" t="s">
        <v>53</v>
      </c>
      <c r="H16" s="32" t="s">
        <v>64</v>
      </c>
      <c r="I16" s="32" t="s">
        <v>45</v>
      </c>
      <c r="J16" s="32" t="s">
        <v>65</v>
      </c>
      <c r="K16" s="19" t="s">
        <v>66</v>
      </c>
      <c r="L16" s="40" t="str">
        <f>SIFECHA("23/12/2008",L8,"Y")</f>
        <v>0</v>
      </c>
      <c r="M16" s="40" t="str">
        <f>SIFECHA("23/12/2008",L8,"YM")</f>
        <v>0</v>
      </c>
      <c r="N16" s="40" t="str">
        <f>SIFECHA("23/12/2008",L8,"MD")</f>
        <v>0</v>
      </c>
      <c r="O16" s="32">
        <v>8</v>
      </c>
      <c r="P16" s="32">
        <v>8</v>
      </c>
      <c r="Q16" s="32">
        <v>10</v>
      </c>
      <c r="R16" s="32">
        <v>8</v>
      </c>
      <c r="S16" s="32">
        <v>10</v>
      </c>
      <c r="T16" s="32"/>
      <c r="U16" s="32">
        <v>10</v>
      </c>
      <c r="V16" s="32">
        <v>9</v>
      </c>
      <c r="W16" s="32">
        <v>9</v>
      </c>
      <c r="X16" s="32">
        <v>10</v>
      </c>
      <c r="Y16" s="32">
        <v>9.1</v>
      </c>
      <c r="Z16" s="32" t="s">
        <v>36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49</v>
      </c>
    </row>
    <row r="17" spans="1:73">
      <c r="A17" s="32">
        <v>5</v>
      </c>
      <c r="B17" s="39" t="s">
        <v>67</v>
      </c>
      <c r="C17" s="32" t="s">
        <v>68</v>
      </c>
      <c r="D17" s="32" t="s">
        <v>40</v>
      </c>
      <c r="E17" s="32" t="s">
        <v>41</v>
      </c>
      <c r="F17" s="32" t="s">
        <v>53</v>
      </c>
      <c r="G17" s="32" t="s">
        <v>42</v>
      </c>
      <c r="H17" s="32" t="s">
        <v>53</v>
      </c>
      <c r="I17" s="32" t="s">
        <v>45</v>
      </c>
      <c r="J17" s="32" t="s">
        <v>65</v>
      </c>
      <c r="K17" s="19" t="s">
        <v>69</v>
      </c>
      <c r="L17" s="40" t="str">
        <f>SIFECHA("25/05/2008",L8,"Y")</f>
        <v>0</v>
      </c>
      <c r="M17" s="40" t="str">
        <f>SIFECHA("25/05/2008",L8,"YM")</f>
        <v>0</v>
      </c>
      <c r="N17" s="40" t="str">
        <f>SIFECHA("25/05/2008",L8,"MD")</f>
        <v>0</v>
      </c>
      <c r="O17" s="32">
        <v>7</v>
      </c>
      <c r="P17" s="32">
        <v>6</v>
      </c>
      <c r="Q17" s="32">
        <v>6</v>
      </c>
      <c r="R17" s="32">
        <v>8</v>
      </c>
      <c r="S17" s="32">
        <v>7</v>
      </c>
      <c r="T17" s="32"/>
      <c r="U17" s="32">
        <v>8</v>
      </c>
      <c r="V17" s="32">
        <v>9</v>
      </c>
      <c r="W17" s="32">
        <v>7</v>
      </c>
      <c r="X17" s="32">
        <v>9</v>
      </c>
      <c r="Y17" s="32">
        <v>7.4</v>
      </c>
      <c r="Z17" s="32" t="s">
        <v>36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49</v>
      </c>
    </row>
    <row r="18" spans="1:73">
      <c r="A18" s="32">
        <v>6</v>
      </c>
      <c r="B18" s="39" t="s">
        <v>70</v>
      </c>
      <c r="C18" s="32" t="s">
        <v>71</v>
      </c>
      <c r="D18" s="32" t="s">
        <v>40</v>
      </c>
      <c r="E18" s="32" t="s">
        <v>41</v>
      </c>
      <c r="F18" s="32" t="s">
        <v>53</v>
      </c>
      <c r="G18" s="32" t="s">
        <v>55</v>
      </c>
      <c r="H18" s="32" t="s">
        <v>44</v>
      </c>
      <c r="I18" s="32" t="s">
        <v>45</v>
      </c>
      <c r="J18" s="32" t="s">
        <v>72</v>
      </c>
      <c r="K18" s="19" t="s">
        <v>73</v>
      </c>
      <c r="L18" s="40" t="str">
        <f>SIFECHA("16/05/2008",L8,"Y")</f>
        <v>0</v>
      </c>
      <c r="M18" s="40" t="str">
        <f>SIFECHA("16/05/2008",L8,"YM")</f>
        <v>0</v>
      </c>
      <c r="N18" s="40" t="str">
        <f>SIFECHA("16/05/2008",L8,"MD")</f>
        <v>0</v>
      </c>
      <c r="O18" s="32">
        <v>9</v>
      </c>
      <c r="P18" s="32">
        <v>9</v>
      </c>
      <c r="Q18" s="32">
        <v>10</v>
      </c>
      <c r="R18" s="32">
        <v>10</v>
      </c>
      <c r="S18" s="32">
        <v>9</v>
      </c>
      <c r="T18" s="32"/>
      <c r="U18" s="32">
        <v>10</v>
      </c>
      <c r="V18" s="32">
        <v>10</v>
      </c>
      <c r="W18" s="32">
        <v>10</v>
      </c>
      <c r="X18" s="32">
        <v>10</v>
      </c>
      <c r="Y18" s="32">
        <v>9.6</v>
      </c>
      <c r="Z18" s="32" t="s">
        <v>36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49</v>
      </c>
    </row>
    <row r="19" spans="1:73">
      <c r="A19" s="32">
        <v>7</v>
      </c>
      <c r="B19" s="39" t="s">
        <v>74</v>
      </c>
      <c r="C19" s="32" t="s">
        <v>75</v>
      </c>
      <c r="D19" s="32" t="s">
        <v>52</v>
      </c>
      <c r="E19" s="32" t="s">
        <v>41</v>
      </c>
      <c r="F19" s="32" t="s">
        <v>42</v>
      </c>
      <c r="G19" s="32" t="s">
        <v>55</v>
      </c>
      <c r="H19" s="32" t="s">
        <v>76</v>
      </c>
      <c r="I19" s="32" t="s">
        <v>45</v>
      </c>
      <c r="J19" s="32" t="s">
        <v>77</v>
      </c>
      <c r="K19" s="19" t="s">
        <v>78</v>
      </c>
      <c r="L19" s="40" t="str">
        <f>SIFECHA("28/04/2008",L8,"Y")</f>
        <v>0</v>
      </c>
      <c r="M19" s="40" t="str">
        <f>SIFECHA("28/04/2008",L8,"YM")</f>
        <v>0</v>
      </c>
      <c r="N19" s="40" t="str">
        <f>SIFECHA("28/04/2008",L8,"MD")</f>
        <v>0</v>
      </c>
      <c r="O19" s="32">
        <v>6</v>
      </c>
      <c r="P19" s="32">
        <v>6</v>
      </c>
      <c r="Q19" s="32">
        <v>6</v>
      </c>
      <c r="R19" s="32">
        <v>6</v>
      </c>
      <c r="S19" s="32">
        <v>6</v>
      </c>
      <c r="T19" s="32"/>
      <c r="U19" s="32">
        <v>8</v>
      </c>
      <c r="V19" s="32">
        <v>8</v>
      </c>
      <c r="W19" s="32">
        <v>6</v>
      </c>
      <c r="X19" s="32">
        <v>9</v>
      </c>
      <c r="Y19" s="32">
        <v>6.7</v>
      </c>
      <c r="Z19" s="32" t="s">
        <v>36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49</v>
      </c>
    </row>
    <row r="20" spans="1:73">
      <c r="A20" s="32">
        <v>8</v>
      </c>
      <c r="B20" s="39" t="s">
        <v>79</v>
      </c>
      <c r="C20" s="32" t="s">
        <v>80</v>
      </c>
      <c r="D20" s="32" t="s">
        <v>52</v>
      </c>
      <c r="E20" s="32" t="s">
        <v>41</v>
      </c>
      <c r="F20" s="32" t="s">
        <v>53</v>
      </c>
      <c r="G20" s="32" t="s">
        <v>64</v>
      </c>
      <c r="H20" s="32" t="s">
        <v>42</v>
      </c>
      <c r="I20" s="32" t="s">
        <v>45</v>
      </c>
      <c r="J20" s="32" t="s">
        <v>60</v>
      </c>
      <c r="K20" s="19" t="s">
        <v>81</v>
      </c>
      <c r="L20" s="40" t="str">
        <f>SIFECHA("29/11/2008",L8,"Y")</f>
        <v>0</v>
      </c>
      <c r="M20" s="40" t="str">
        <f>SIFECHA("29/11/2008",L8,"YM")</f>
        <v>0</v>
      </c>
      <c r="N20" s="40" t="str">
        <f>SIFECHA("29/11/2008",L8,"MD")</f>
        <v>0</v>
      </c>
      <c r="O20" s="32">
        <v>6</v>
      </c>
      <c r="P20" s="32">
        <v>6</v>
      </c>
      <c r="Q20" s="32">
        <v>6</v>
      </c>
      <c r="R20" s="32">
        <v>8</v>
      </c>
      <c r="S20" s="32">
        <v>8</v>
      </c>
      <c r="T20" s="32"/>
      <c r="U20" s="32">
        <v>8</v>
      </c>
      <c r="V20" s="32">
        <v>9</v>
      </c>
      <c r="W20" s="32">
        <v>7</v>
      </c>
      <c r="X20" s="32">
        <v>9</v>
      </c>
      <c r="Y20" s="32">
        <v>7.4</v>
      </c>
      <c r="Z20" s="32" t="s">
        <v>36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49</v>
      </c>
    </row>
    <row r="21" spans="1:73">
      <c r="A21" s="32">
        <v>9</v>
      </c>
      <c r="B21" s="39" t="s">
        <v>82</v>
      </c>
      <c r="C21" s="32" t="s">
        <v>83</v>
      </c>
      <c r="D21" s="32" t="s">
        <v>40</v>
      </c>
      <c r="E21" s="32" t="s">
        <v>41</v>
      </c>
      <c r="F21" s="32" t="s">
        <v>53</v>
      </c>
      <c r="G21" s="32" t="s">
        <v>42</v>
      </c>
      <c r="H21" s="32" t="s">
        <v>55</v>
      </c>
      <c r="I21" s="32" t="s">
        <v>45</v>
      </c>
      <c r="J21" s="32" t="s">
        <v>72</v>
      </c>
      <c r="K21" s="19" t="s">
        <v>84</v>
      </c>
      <c r="L21" s="40" t="str">
        <f>SIFECHA("03/05/2007",L8,"Y")</f>
        <v>0</v>
      </c>
      <c r="M21" s="40" t="str">
        <f>SIFECHA("03/05/2007",L8,"YM")</f>
        <v>0</v>
      </c>
      <c r="N21" s="40" t="str">
        <f>SIFECHA("03/05/2007",L8,"MD")</f>
        <v>0</v>
      </c>
      <c r="O21" s="32">
        <v>9</v>
      </c>
      <c r="P21" s="32">
        <v>8</v>
      </c>
      <c r="Q21" s="32">
        <v>9</v>
      </c>
      <c r="R21" s="32">
        <v>10</v>
      </c>
      <c r="S21" s="32">
        <v>9</v>
      </c>
      <c r="T21" s="32"/>
      <c r="U21" s="32">
        <v>9</v>
      </c>
      <c r="V21" s="32">
        <v>9</v>
      </c>
      <c r="W21" s="32">
        <v>7</v>
      </c>
      <c r="X21" s="32">
        <v>10</v>
      </c>
      <c r="Y21" s="32">
        <v>8.8</v>
      </c>
      <c r="Z21" s="32" t="s">
        <v>36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49</v>
      </c>
    </row>
    <row r="22" spans="1:73">
      <c r="A22" s="32">
        <v>10</v>
      </c>
      <c r="B22" s="39" t="s">
        <v>85</v>
      </c>
      <c r="C22" s="32" t="s">
        <v>86</v>
      </c>
      <c r="D22" s="32" t="s">
        <v>40</v>
      </c>
      <c r="E22" s="32" t="s">
        <v>41</v>
      </c>
      <c r="F22" s="32" t="s">
        <v>55</v>
      </c>
      <c r="G22" s="32" t="s">
        <v>53</v>
      </c>
      <c r="H22" s="32" t="s">
        <v>87</v>
      </c>
      <c r="I22" s="32" t="s">
        <v>45</v>
      </c>
      <c r="J22" s="32" t="s">
        <v>60</v>
      </c>
      <c r="K22" s="19" t="s">
        <v>88</v>
      </c>
      <c r="L22" s="40" t="str">
        <f>SIFECHA("23/09/2008",L8,"Y")</f>
        <v>0</v>
      </c>
      <c r="M22" s="40" t="str">
        <f>SIFECHA("23/09/2008",L8,"YM")</f>
        <v>0</v>
      </c>
      <c r="N22" s="40" t="str">
        <f>SIFECHA("23/09/2008",L8,"MD")</f>
        <v>0</v>
      </c>
      <c r="O22" s="32">
        <v>10</v>
      </c>
      <c r="P22" s="32">
        <v>7</v>
      </c>
      <c r="Q22" s="32">
        <v>9</v>
      </c>
      <c r="R22" s="32">
        <v>10</v>
      </c>
      <c r="S22" s="32">
        <v>10</v>
      </c>
      <c r="T22" s="32"/>
      <c r="U22" s="32">
        <v>10</v>
      </c>
      <c r="V22" s="32">
        <v>10</v>
      </c>
      <c r="W22" s="32">
        <v>10</v>
      </c>
      <c r="X22" s="32">
        <v>9</v>
      </c>
      <c r="Y22" s="32">
        <v>9.4</v>
      </c>
      <c r="Z22" s="32" t="s">
        <v>36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49</v>
      </c>
    </row>
    <row r="23" spans="1:73">
      <c r="A23" s="32">
        <v>11</v>
      </c>
      <c r="B23" s="39" t="s">
        <v>89</v>
      </c>
      <c r="C23" s="32" t="s">
        <v>90</v>
      </c>
      <c r="D23" s="32" t="s">
        <v>52</v>
      </c>
      <c r="E23" s="32" t="s">
        <v>41</v>
      </c>
      <c r="F23" s="32" t="s">
        <v>42</v>
      </c>
      <c r="G23" s="32" t="s">
        <v>53</v>
      </c>
      <c r="H23" s="32" t="s">
        <v>40</v>
      </c>
      <c r="I23" s="32" t="s">
        <v>45</v>
      </c>
      <c r="J23" s="32" t="s">
        <v>60</v>
      </c>
      <c r="K23" s="19" t="s">
        <v>91</v>
      </c>
      <c r="L23" s="40" t="str">
        <f>SIFECHA("08/01/2008",L8,"Y")</f>
        <v>0</v>
      </c>
      <c r="M23" s="40" t="str">
        <f>SIFECHA("08/01/2008",L8,"YM")</f>
        <v>0</v>
      </c>
      <c r="N23" s="40" t="str">
        <f>SIFECHA("08/01/2008",L8,"MD")</f>
        <v>0</v>
      </c>
      <c r="O23" s="32">
        <v>7</v>
      </c>
      <c r="P23" s="32">
        <v>7</v>
      </c>
      <c r="Q23" s="32">
        <v>6</v>
      </c>
      <c r="R23" s="32">
        <v>8</v>
      </c>
      <c r="S23" s="32">
        <v>7</v>
      </c>
      <c r="T23" s="32"/>
      <c r="U23" s="32">
        <v>8</v>
      </c>
      <c r="V23" s="32">
        <v>9</v>
      </c>
      <c r="W23" s="32">
        <v>7</v>
      </c>
      <c r="X23" s="32">
        <v>10</v>
      </c>
      <c r="Y23" s="32">
        <v>7.6</v>
      </c>
      <c r="Z23" s="32" t="s">
        <v>36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49</v>
      </c>
    </row>
    <row r="24" spans="1:73">
      <c r="A24" s="32">
        <v>12</v>
      </c>
      <c r="B24" s="39" t="s">
        <v>92</v>
      </c>
      <c r="C24" s="32" t="s">
        <v>93</v>
      </c>
      <c r="D24" s="32" t="s">
        <v>52</v>
      </c>
      <c r="E24" s="32" t="s">
        <v>41</v>
      </c>
      <c r="F24" s="32" t="s">
        <v>42</v>
      </c>
      <c r="G24" s="32" t="s">
        <v>54</v>
      </c>
      <c r="H24" s="32" t="s">
        <v>54</v>
      </c>
      <c r="I24" s="32" t="s">
        <v>45</v>
      </c>
      <c r="J24" s="32" t="s">
        <v>46</v>
      </c>
      <c r="K24" s="19" t="s">
        <v>94</v>
      </c>
      <c r="L24" s="40" t="str">
        <f>SIFECHA("24/08/2008",L8,"Y")</f>
        <v>0</v>
      </c>
      <c r="M24" s="40" t="str">
        <f>SIFECHA("24/08/2008",L8,"YM")</f>
        <v>0</v>
      </c>
      <c r="N24" s="40" t="str">
        <f>SIFECHA("24/08/2008",L8,"MD")</f>
        <v>0</v>
      </c>
      <c r="O24" s="32">
        <v>6</v>
      </c>
      <c r="P24" s="32">
        <v>6</v>
      </c>
      <c r="Q24" s="32">
        <v>6</v>
      </c>
      <c r="R24" s="32">
        <v>6</v>
      </c>
      <c r="S24" s="32">
        <v>8</v>
      </c>
      <c r="T24" s="32"/>
      <c r="U24" s="32">
        <v>8</v>
      </c>
      <c r="V24" s="32">
        <v>9</v>
      </c>
      <c r="W24" s="32">
        <v>6</v>
      </c>
      <c r="X24" s="32">
        <v>10</v>
      </c>
      <c r="Y24" s="32">
        <v>7.2</v>
      </c>
      <c r="Z24" s="32" t="s">
        <v>36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49</v>
      </c>
    </row>
    <row r="25" spans="1:73">
      <c r="A25" s="32">
        <v>13</v>
      </c>
      <c r="B25" s="39" t="s">
        <v>95</v>
      </c>
      <c r="C25" s="32" t="s">
        <v>96</v>
      </c>
      <c r="D25" s="32" t="s">
        <v>40</v>
      </c>
      <c r="E25" s="32" t="s">
        <v>41</v>
      </c>
      <c r="F25" s="32" t="s">
        <v>40</v>
      </c>
      <c r="G25" s="32" t="s">
        <v>87</v>
      </c>
      <c r="H25" s="32" t="s">
        <v>53</v>
      </c>
      <c r="I25" s="32" t="s">
        <v>45</v>
      </c>
      <c r="J25" s="32" t="s">
        <v>56</v>
      </c>
      <c r="K25" s="19" t="s">
        <v>97</v>
      </c>
      <c r="L25" s="40" t="str">
        <f>SIFECHA("20/05/2008",L8,"Y")</f>
        <v>0</v>
      </c>
      <c r="M25" s="40" t="str">
        <f>SIFECHA("20/05/2008",L8,"YM")</f>
        <v>0</v>
      </c>
      <c r="N25" s="40" t="str">
        <f>SIFECHA("20/05/2008",L8,"MD")</f>
        <v>0</v>
      </c>
      <c r="O25" s="32">
        <v>9</v>
      </c>
      <c r="P25" s="32">
        <v>10</v>
      </c>
      <c r="Q25" s="32">
        <v>10</v>
      </c>
      <c r="R25" s="32">
        <v>10</v>
      </c>
      <c r="S25" s="32">
        <v>10</v>
      </c>
      <c r="T25" s="32"/>
      <c r="U25" s="32">
        <v>10</v>
      </c>
      <c r="V25" s="32">
        <v>10</v>
      </c>
      <c r="W25" s="32">
        <v>10</v>
      </c>
      <c r="X25" s="32">
        <v>10</v>
      </c>
      <c r="Y25" s="32">
        <v>9.8</v>
      </c>
      <c r="Z25" s="32" t="s">
        <v>36</v>
      </c>
      <c r="AA25" s="32"/>
      <c r="AB25" s="41" t="s">
        <v>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49</v>
      </c>
    </row>
    <row r="26" spans="1:73">
      <c r="A26" s="32">
        <v>14</v>
      </c>
      <c r="B26" s="39" t="s">
        <v>98</v>
      </c>
      <c r="C26" s="32" t="s">
        <v>99</v>
      </c>
      <c r="D26" s="32" t="s">
        <v>52</v>
      </c>
      <c r="E26" s="32" t="s">
        <v>41</v>
      </c>
      <c r="F26" s="32" t="s">
        <v>87</v>
      </c>
      <c r="G26" s="32" t="s">
        <v>42</v>
      </c>
      <c r="H26" s="32" t="s">
        <v>87</v>
      </c>
      <c r="I26" s="32" t="s">
        <v>45</v>
      </c>
      <c r="J26" s="32" t="s">
        <v>77</v>
      </c>
      <c r="K26" s="19" t="s">
        <v>100</v>
      </c>
      <c r="L26" s="40" t="str">
        <f>SIFECHA("25/08/2008",L8,"Y")</f>
        <v>0</v>
      </c>
      <c r="M26" s="40" t="str">
        <f>SIFECHA("25/08/2008",L8,"YM")</f>
        <v>0</v>
      </c>
      <c r="N26" s="40" t="str">
        <f>SIFECHA("25/08/2008",L8,"MD")</f>
        <v>0</v>
      </c>
      <c r="O26" s="32">
        <v>8</v>
      </c>
      <c r="P26" s="32">
        <v>8</v>
      </c>
      <c r="Q26" s="32">
        <v>8</v>
      </c>
      <c r="R26" s="32">
        <v>8</v>
      </c>
      <c r="S26" s="32">
        <v>10</v>
      </c>
      <c r="T26" s="32"/>
      <c r="U26" s="32">
        <v>10</v>
      </c>
      <c r="V26" s="32">
        <v>9</v>
      </c>
      <c r="W26" s="32">
        <v>9</v>
      </c>
      <c r="X26" s="32">
        <v>10</v>
      </c>
      <c r="Y26" s="32">
        <v>8.8</v>
      </c>
      <c r="Z26" s="32" t="s">
        <v>36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49</v>
      </c>
    </row>
    <row r="27" spans="1:73">
      <c r="A27" s="32">
        <v>15</v>
      </c>
      <c r="B27" s="39" t="s">
        <v>101</v>
      </c>
      <c r="C27" s="32" t="s">
        <v>102</v>
      </c>
      <c r="D27" s="32" t="s">
        <v>52</v>
      </c>
      <c r="E27" s="32" t="s">
        <v>41</v>
      </c>
      <c r="F27" s="32" t="s">
        <v>54</v>
      </c>
      <c r="G27" s="32" t="s">
        <v>42</v>
      </c>
      <c r="H27" s="32" t="s">
        <v>44</v>
      </c>
      <c r="I27" s="32" t="s">
        <v>45</v>
      </c>
      <c r="J27" s="32" t="s">
        <v>77</v>
      </c>
      <c r="K27" s="19" t="s">
        <v>103</v>
      </c>
      <c r="L27" s="40" t="str">
        <f>SIFECHA("28/10/2008",L8,"Y")</f>
        <v>0</v>
      </c>
      <c r="M27" s="40" t="str">
        <f>SIFECHA("28/10/2008",L8,"YM")</f>
        <v>0</v>
      </c>
      <c r="N27" s="40" t="str">
        <f>SIFECHA("28/10/2008",L8,"MD")</f>
        <v>0</v>
      </c>
      <c r="O27" s="32">
        <v>8</v>
      </c>
      <c r="P27" s="32">
        <v>8</v>
      </c>
      <c r="Q27" s="32">
        <v>9</v>
      </c>
      <c r="R27" s="32">
        <v>10</v>
      </c>
      <c r="S27" s="32">
        <v>10</v>
      </c>
      <c r="T27" s="32"/>
      <c r="U27" s="32">
        <v>10</v>
      </c>
      <c r="V27" s="32">
        <v>9</v>
      </c>
      <c r="W27" s="32">
        <v>10</v>
      </c>
      <c r="X27" s="32">
        <v>10</v>
      </c>
      <c r="Y27" s="32">
        <v>9.3</v>
      </c>
      <c r="Z27" s="32" t="s">
        <v>36</v>
      </c>
      <c r="AA27" s="32"/>
      <c r="AB27" s="41" t="s">
        <v>48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49</v>
      </c>
    </row>
    <row r="28" spans="1:73">
      <c r="A28" s="32">
        <v>16</v>
      </c>
      <c r="B28" s="39" t="s">
        <v>104</v>
      </c>
      <c r="C28" s="32" t="s">
        <v>105</v>
      </c>
      <c r="D28" s="32" t="s">
        <v>40</v>
      </c>
      <c r="E28" s="32" t="s">
        <v>41</v>
      </c>
      <c r="F28" s="32" t="s">
        <v>54</v>
      </c>
      <c r="G28" s="32" t="s">
        <v>43</v>
      </c>
      <c r="H28" s="32" t="s">
        <v>42</v>
      </c>
      <c r="I28" s="32" t="s">
        <v>45</v>
      </c>
      <c r="J28" s="32" t="s">
        <v>106</v>
      </c>
      <c r="K28" s="19" t="s">
        <v>107</v>
      </c>
      <c r="L28" s="40" t="str">
        <f>SIFECHA("12/05/2008",L8,"Y")</f>
        <v>0</v>
      </c>
      <c r="M28" s="40" t="str">
        <f>SIFECHA("12/05/2008",L8,"YM")</f>
        <v>0</v>
      </c>
      <c r="N28" s="40" t="str">
        <f>SIFECHA("12/05/2008",L8,"MD")</f>
        <v>0</v>
      </c>
      <c r="O28" s="32">
        <v>9</v>
      </c>
      <c r="P28" s="32">
        <v>9</v>
      </c>
      <c r="Q28" s="32">
        <v>10</v>
      </c>
      <c r="R28" s="32">
        <v>9</v>
      </c>
      <c r="S28" s="32">
        <v>10</v>
      </c>
      <c r="T28" s="32"/>
      <c r="U28" s="32">
        <v>10</v>
      </c>
      <c r="V28" s="32">
        <v>10</v>
      </c>
      <c r="W28" s="32">
        <v>9</v>
      </c>
      <c r="X28" s="32">
        <v>10</v>
      </c>
      <c r="Y28" s="32">
        <v>9.5</v>
      </c>
      <c r="Z28" s="32" t="s">
        <v>36</v>
      </c>
      <c r="AA28" s="32"/>
      <c r="AB28" s="41" t="s">
        <v>48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49</v>
      </c>
    </row>
    <row r="29" spans="1:73">
      <c r="A29" s="32">
        <v>17</v>
      </c>
      <c r="B29" s="39" t="s">
        <v>108</v>
      </c>
      <c r="C29" s="32" t="s">
        <v>109</v>
      </c>
      <c r="D29" s="32" t="s">
        <v>40</v>
      </c>
      <c r="E29" s="32" t="s">
        <v>41</v>
      </c>
      <c r="F29" s="32" t="s">
        <v>54</v>
      </c>
      <c r="G29" s="32" t="s">
        <v>53</v>
      </c>
      <c r="H29" s="32" t="s">
        <v>110</v>
      </c>
      <c r="I29" s="32" t="s">
        <v>45</v>
      </c>
      <c r="J29" s="32" t="s">
        <v>72</v>
      </c>
      <c r="K29" s="19" t="s">
        <v>111</v>
      </c>
      <c r="L29" s="40" t="str">
        <f>SIFECHA("17/07/2008",L8,"Y")</f>
        <v>0</v>
      </c>
      <c r="M29" s="40" t="str">
        <f>SIFECHA("17/07/2008",L8,"YM")</f>
        <v>0</v>
      </c>
      <c r="N29" s="40" t="str">
        <f>SIFECHA("17/07/2008",L8,"MD")</f>
        <v>0</v>
      </c>
      <c r="O29" s="32">
        <v>9</v>
      </c>
      <c r="P29" s="32">
        <v>9</v>
      </c>
      <c r="Q29" s="32">
        <v>7</v>
      </c>
      <c r="R29" s="32">
        <v>10</v>
      </c>
      <c r="S29" s="32">
        <v>10</v>
      </c>
      <c r="T29" s="32"/>
      <c r="U29" s="32">
        <v>10</v>
      </c>
      <c r="V29" s="32">
        <v>9</v>
      </c>
      <c r="W29" s="32">
        <v>9</v>
      </c>
      <c r="X29" s="32">
        <v>9</v>
      </c>
      <c r="Y29" s="32">
        <v>9.1</v>
      </c>
      <c r="Z29" s="32" t="s">
        <v>36</v>
      </c>
      <c r="AA29" s="32"/>
      <c r="AB29" s="41" t="s">
        <v>48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49</v>
      </c>
    </row>
    <row r="30" spans="1:73">
      <c r="A30" s="32">
        <v>18</v>
      </c>
      <c r="B30" s="39" t="s">
        <v>112</v>
      </c>
      <c r="C30" s="32" t="s">
        <v>113</v>
      </c>
      <c r="D30" s="32" t="s">
        <v>52</v>
      </c>
      <c r="E30" s="32" t="s">
        <v>41</v>
      </c>
      <c r="F30" s="32" t="s">
        <v>54</v>
      </c>
      <c r="G30" s="32" t="s">
        <v>44</v>
      </c>
      <c r="H30" s="32" t="s">
        <v>44</v>
      </c>
      <c r="I30" s="32" t="s">
        <v>45</v>
      </c>
      <c r="J30" s="32" t="s">
        <v>114</v>
      </c>
      <c r="K30" s="19" t="s">
        <v>115</v>
      </c>
      <c r="L30" s="40" t="str">
        <f>SIFECHA("19/11/2008",L8,"Y")</f>
        <v>0</v>
      </c>
      <c r="M30" s="40" t="str">
        <f>SIFECHA("19/11/2008",L8,"YM")</f>
        <v>0</v>
      </c>
      <c r="N30" s="40" t="str">
        <f>SIFECHA("19/11/2008",L8,"MD")</f>
        <v>0</v>
      </c>
      <c r="O30" s="32">
        <v>8</v>
      </c>
      <c r="P30" s="32">
        <v>8</v>
      </c>
      <c r="Q30" s="32">
        <v>10</v>
      </c>
      <c r="R30" s="32">
        <v>10</v>
      </c>
      <c r="S30" s="32">
        <v>9</v>
      </c>
      <c r="T30" s="32"/>
      <c r="U30" s="32">
        <v>10</v>
      </c>
      <c r="V30" s="32">
        <v>9</v>
      </c>
      <c r="W30" s="32">
        <v>9</v>
      </c>
      <c r="X30" s="32">
        <v>10</v>
      </c>
      <c r="Y30" s="32">
        <v>9.2</v>
      </c>
      <c r="Z30" s="32" t="s">
        <v>36</v>
      </c>
      <c r="AA30" s="32"/>
      <c r="AB30" s="41" t="s">
        <v>48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32"/>
      <c r="BN30" s="40"/>
      <c r="BO30" s="40"/>
      <c r="BP30" s="40"/>
      <c r="BQ30" s="40"/>
      <c r="BR30" s="32"/>
      <c r="BS30" s="32"/>
      <c r="BT30" s="32" t="s">
        <v>37</v>
      </c>
      <c r="BU30" s="41" t="s">
        <v>49</v>
      </c>
    </row>
    <row r="31" spans="1:73">
      <c r="A31" s="32">
        <v>19</v>
      </c>
      <c r="B31" s="39" t="s">
        <v>116</v>
      </c>
      <c r="C31" s="32" t="s">
        <v>117</v>
      </c>
      <c r="D31" s="32" t="s">
        <v>52</v>
      </c>
      <c r="E31" s="32" t="s">
        <v>41</v>
      </c>
      <c r="F31" s="32" t="s">
        <v>54</v>
      </c>
      <c r="G31" s="32" t="s">
        <v>53</v>
      </c>
      <c r="H31" s="32" t="s">
        <v>87</v>
      </c>
      <c r="I31" s="32" t="s">
        <v>45</v>
      </c>
      <c r="J31" s="32" t="s">
        <v>77</v>
      </c>
      <c r="K31" s="19" t="s">
        <v>118</v>
      </c>
      <c r="L31" s="40" t="str">
        <f>SIFECHA("26/08/2008",L8,"Y")</f>
        <v>0</v>
      </c>
      <c r="M31" s="40" t="str">
        <f>SIFECHA("26/08/2008",L8,"YM")</f>
        <v>0</v>
      </c>
      <c r="N31" s="40" t="str">
        <f>SIFECHA("26/08/2008",L8,"MD")</f>
        <v>0</v>
      </c>
      <c r="O31" s="32">
        <v>7</v>
      </c>
      <c r="P31" s="32">
        <v>6</v>
      </c>
      <c r="Q31" s="32">
        <v>7</v>
      </c>
      <c r="R31" s="32">
        <v>6</v>
      </c>
      <c r="S31" s="32">
        <v>6</v>
      </c>
      <c r="T31" s="32"/>
      <c r="U31" s="32">
        <v>8</v>
      </c>
      <c r="V31" s="32">
        <v>9</v>
      </c>
      <c r="W31" s="32">
        <v>7</v>
      </c>
      <c r="X31" s="32">
        <v>10</v>
      </c>
      <c r="Y31" s="32">
        <v>7.3</v>
      </c>
      <c r="Z31" s="32" t="s">
        <v>36</v>
      </c>
      <c r="AA31" s="32"/>
      <c r="AB31" s="41" t="s">
        <v>48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32"/>
      <c r="BN31" s="40"/>
      <c r="BO31" s="40"/>
      <c r="BP31" s="40"/>
      <c r="BQ31" s="40"/>
      <c r="BR31" s="32"/>
      <c r="BS31" s="32"/>
      <c r="BT31" s="32" t="s">
        <v>37</v>
      </c>
      <c r="BU31" s="41" t="s">
        <v>49</v>
      </c>
    </row>
    <row r="32" spans="1:73">
      <c r="A32" s="32">
        <v>20</v>
      </c>
      <c r="B32" s="39" t="s">
        <v>119</v>
      </c>
      <c r="C32" s="32" t="s">
        <v>120</v>
      </c>
      <c r="D32" s="32" t="s">
        <v>40</v>
      </c>
      <c r="E32" s="32" t="s">
        <v>41</v>
      </c>
      <c r="F32" s="32" t="s">
        <v>87</v>
      </c>
      <c r="G32" s="32" t="s">
        <v>53</v>
      </c>
      <c r="H32" s="32" t="s">
        <v>53</v>
      </c>
      <c r="I32" s="32" t="s">
        <v>45</v>
      </c>
      <c r="J32" s="32" t="s">
        <v>114</v>
      </c>
      <c r="K32" s="19" t="s">
        <v>121</v>
      </c>
      <c r="L32" s="40" t="str">
        <f>SIFECHA("17/03/2008",L8,"Y")</f>
        <v>0</v>
      </c>
      <c r="M32" s="40" t="str">
        <f>SIFECHA("17/03/2008",L8,"YM")</f>
        <v>0</v>
      </c>
      <c r="N32" s="40" t="str">
        <f>SIFECHA("17/03/2008",L8,"MD")</f>
        <v>0</v>
      </c>
      <c r="O32" s="32">
        <v>7</v>
      </c>
      <c r="P32" s="32">
        <v>8</v>
      </c>
      <c r="Q32" s="32">
        <v>7</v>
      </c>
      <c r="R32" s="32">
        <v>8</v>
      </c>
      <c r="S32" s="32">
        <v>8</v>
      </c>
      <c r="T32" s="32"/>
      <c r="U32" s="32">
        <v>8</v>
      </c>
      <c r="V32" s="32">
        <v>9</v>
      </c>
      <c r="W32" s="32">
        <v>7</v>
      </c>
      <c r="X32" s="32">
        <v>10</v>
      </c>
      <c r="Y32" s="32">
        <v>8</v>
      </c>
      <c r="Z32" s="32" t="s">
        <v>36</v>
      </c>
      <c r="AA32" s="32"/>
      <c r="AB32" s="41" t="s">
        <v>48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32"/>
      <c r="BN32" s="40"/>
      <c r="BO32" s="40"/>
      <c r="BP32" s="40"/>
      <c r="BQ32" s="40"/>
      <c r="BR32" s="32"/>
      <c r="BS32" s="32"/>
      <c r="BT32" s="32" t="s">
        <v>37</v>
      </c>
      <c r="BU32" s="41" t="s">
        <v>49</v>
      </c>
    </row>
    <row r="33" spans="1:73">
      <c r="A33" s="32">
        <v>21</v>
      </c>
      <c r="B33" s="39" t="s">
        <v>122</v>
      </c>
      <c r="C33" s="32" t="s">
        <v>123</v>
      </c>
      <c r="D33" s="32" t="s">
        <v>40</v>
      </c>
      <c r="E33" s="32" t="s">
        <v>41</v>
      </c>
      <c r="F33" s="32" t="s">
        <v>42</v>
      </c>
      <c r="G33" s="32" t="s">
        <v>53</v>
      </c>
      <c r="H33" s="32" t="s">
        <v>124</v>
      </c>
      <c r="I33" s="32" t="s">
        <v>45</v>
      </c>
      <c r="J33" s="32" t="s">
        <v>106</v>
      </c>
      <c r="K33" s="19" t="s">
        <v>125</v>
      </c>
      <c r="L33" s="40" t="str">
        <f>SIFECHA("17/06/2008",L8,"Y")</f>
        <v>0</v>
      </c>
      <c r="M33" s="40" t="str">
        <f>SIFECHA("17/06/2008",L8,"YM")</f>
        <v>0</v>
      </c>
      <c r="N33" s="40" t="str">
        <f>SIFECHA("17/06/2008",L8,"MD")</f>
        <v>0</v>
      </c>
      <c r="O33" s="32">
        <v>9</v>
      </c>
      <c r="P33" s="32">
        <v>9</v>
      </c>
      <c r="Q33" s="32">
        <v>10</v>
      </c>
      <c r="R33" s="32">
        <v>10</v>
      </c>
      <c r="S33" s="32">
        <v>9</v>
      </c>
      <c r="T33" s="32"/>
      <c r="U33" s="32">
        <v>10</v>
      </c>
      <c r="V33" s="32">
        <v>10</v>
      </c>
      <c r="W33" s="32">
        <v>10</v>
      </c>
      <c r="X33" s="32">
        <v>10</v>
      </c>
      <c r="Y33" s="32">
        <v>9.6</v>
      </c>
      <c r="Z33" s="32" t="s">
        <v>36</v>
      </c>
      <c r="AA33" s="32"/>
      <c r="AB33" s="41" t="s">
        <v>48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32"/>
      <c r="BN33" s="40"/>
      <c r="BO33" s="40"/>
      <c r="BP33" s="40"/>
      <c r="BQ33" s="40"/>
      <c r="BR33" s="32"/>
      <c r="BS33" s="32"/>
      <c r="BT33" s="32" t="s">
        <v>37</v>
      </c>
      <c r="BU33" s="41" t="s">
        <v>49</v>
      </c>
    </row>
    <row r="34" spans="1:73">
      <c r="A34" s="32">
        <v>22</v>
      </c>
      <c r="B34" s="39" t="s">
        <v>126</v>
      </c>
      <c r="C34" s="32" t="s">
        <v>127</v>
      </c>
      <c r="D34" s="32" t="s">
        <v>52</v>
      </c>
      <c r="E34" s="32" t="s">
        <v>41</v>
      </c>
      <c r="F34" s="32" t="s">
        <v>42</v>
      </c>
      <c r="G34" s="32" t="s">
        <v>42</v>
      </c>
      <c r="H34" s="32" t="s">
        <v>76</v>
      </c>
      <c r="I34" s="32" t="s">
        <v>45</v>
      </c>
      <c r="J34" s="32" t="s">
        <v>56</v>
      </c>
      <c r="K34" s="19" t="s">
        <v>128</v>
      </c>
      <c r="L34" s="40" t="str">
        <f>SIFECHA("14/11/2008",L8,"Y")</f>
        <v>0</v>
      </c>
      <c r="M34" s="40" t="str">
        <f>SIFECHA("14/11/2008",L8,"YM")</f>
        <v>0</v>
      </c>
      <c r="N34" s="40" t="str">
        <f>SIFECHA("14/11/2008",L8,"MD")</f>
        <v>0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H34" s="40"/>
      <c r="BI34" s="40"/>
      <c r="BJ34" s="40"/>
      <c r="BK34" s="40"/>
      <c r="BL34" s="40"/>
      <c r="BM34" s="32"/>
      <c r="BN34" s="40"/>
      <c r="BO34" s="40"/>
      <c r="BP34" s="40"/>
      <c r="BQ34" s="40"/>
      <c r="BR34" s="32"/>
      <c r="BS34" s="32"/>
      <c r="BT34" s="32" t="s">
        <v>37</v>
      </c>
      <c r="BU34" s="41" t="s">
        <v>129</v>
      </c>
    </row>
    <row r="35" spans="1:73">
      <c r="A35" s="32">
        <v>23</v>
      </c>
      <c r="B35" s="39" t="s">
        <v>130</v>
      </c>
      <c r="C35" s="32" t="s">
        <v>131</v>
      </c>
      <c r="D35" s="32" t="s">
        <v>52</v>
      </c>
      <c r="E35" s="32" t="s">
        <v>41</v>
      </c>
      <c r="F35" s="32" t="s">
        <v>64</v>
      </c>
      <c r="G35" s="32" t="s">
        <v>110</v>
      </c>
      <c r="H35" s="32" t="s">
        <v>53</v>
      </c>
      <c r="I35" s="32" t="s">
        <v>45</v>
      </c>
      <c r="J35" s="32" t="s">
        <v>106</v>
      </c>
      <c r="K35" s="19" t="s">
        <v>132</v>
      </c>
      <c r="L35" s="40" t="str">
        <f>SIFECHA("16/03/2008",L8,"Y")</f>
        <v>0</v>
      </c>
      <c r="M35" s="40" t="str">
        <f>SIFECHA("16/03/2008",L8,"YM")</f>
        <v>0</v>
      </c>
      <c r="N35" s="40" t="str">
        <f>SIFECHA("16/03/2008",L8,"MD")</f>
        <v>0</v>
      </c>
      <c r="O35" s="32">
        <v>7</v>
      </c>
      <c r="P35" s="32">
        <v>6</v>
      </c>
      <c r="Q35" s="32">
        <v>7</v>
      </c>
      <c r="R35" s="32">
        <v>8</v>
      </c>
      <c r="S35" s="32">
        <v>7</v>
      </c>
      <c r="T35" s="32"/>
      <c r="U35" s="32">
        <v>8</v>
      </c>
      <c r="V35" s="32">
        <v>9</v>
      </c>
      <c r="W35" s="32">
        <v>7</v>
      </c>
      <c r="X35" s="32">
        <v>10</v>
      </c>
      <c r="Y35" s="32">
        <v>7.6</v>
      </c>
      <c r="Z35" s="32" t="s">
        <v>36</v>
      </c>
      <c r="AA35" s="32"/>
      <c r="AB35" s="41" t="s">
        <v>48</v>
      </c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H35" s="40"/>
      <c r="BI35" s="40"/>
      <c r="BJ35" s="40"/>
      <c r="BK35" s="40"/>
      <c r="BL35" s="40"/>
      <c r="BM35" s="32"/>
      <c r="BN35" s="40"/>
      <c r="BO35" s="40"/>
      <c r="BP35" s="40"/>
      <c r="BQ35" s="40"/>
      <c r="BR35" s="32"/>
      <c r="BS35" s="32"/>
      <c r="BT35" s="32" t="s">
        <v>37</v>
      </c>
      <c r="BU35" s="41" t="s">
        <v>49</v>
      </c>
    </row>
    <row r="36" spans="1:73">
      <c r="A36" s="32">
        <v>24</v>
      </c>
      <c r="B36" s="39" t="s">
        <v>133</v>
      </c>
      <c r="C36" s="32" t="s">
        <v>134</v>
      </c>
      <c r="D36" s="32" t="s">
        <v>40</v>
      </c>
      <c r="E36" s="32" t="s">
        <v>41</v>
      </c>
      <c r="F36" s="32" t="s">
        <v>64</v>
      </c>
      <c r="G36" s="32" t="s">
        <v>53</v>
      </c>
      <c r="H36" s="32" t="s">
        <v>64</v>
      </c>
      <c r="I36" s="32" t="s">
        <v>45</v>
      </c>
      <c r="J36" s="32" t="s">
        <v>72</v>
      </c>
      <c r="K36" s="19" t="s">
        <v>135</v>
      </c>
      <c r="L36" s="40" t="str">
        <f>SIFECHA("04/09/2008",L8,"Y")</f>
        <v>0</v>
      </c>
      <c r="M36" s="40" t="str">
        <f>SIFECHA("04/09/2008",L8,"YM")</f>
        <v>0</v>
      </c>
      <c r="N36" s="40" t="str">
        <f>SIFECHA("04/09/2008",L8,"MD")</f>
        <v>0</v>
      </c>
      <c r="O36" s="32">
        <v>10</v>
      </c>
      <c r="P36" s="32">
        <v>9</v>
      </c>
      <c r="Q36" s="32">
        <v>10</v>
      </c>
      <c r="R36" s="32">
        <v>10</v>
      </c>
      <c r="S36" s="32">
        <v>10</v>
      </c>
      <c r="T36" s="32"/>
      <c r="U36" s="32">
        <v>10</v>
      </c>
      <c r="V36" s="32">
        <v>10</v>
      </c>
      <c r="W36" s="32">
        <v>10</v>
      </c>
      <c r="X36" s="32">
        <v>10</v>
      </c>
      <c r="Y36" s="32">
        <v>9.8</v>
      </c>
      <c r="Z36" s="32" t="s">
        <v>36</v>
      </c>
      <c r="AA36" s="32"/>
      <c r="AB36" s="41" t="s">
        <v>48</v>
      </c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H36" s="40"/>
      <c r="BI36" s="40"/>
      <c r="BJ36" s="40"/>
      <c r="BK36" s="40"/>
      <c r="BL36" s="40"/>
      <c r="BM36" s="32"/>
      <c r="BN36" s="40"/>
      <c r="BO36" s="40"/>
      <c r="BP36" s="40"/>
      <c r="BQ36" s="40"/>
      <c r="BR36" s="32"/>
      <c r="BS36" s="32"/>
      <c r="BT36" s="32" t="s">
        <v>37</v>
      </c>
      <c r="BU36" s="41" t="s">
        <v>49</v>
      </c>
    </row>
    <row r="37" spans="1:73">
      <c r="A37" s="32">
        <v>25</v>
      </c>
      <c r="B37" s="39" t="s">
        <v>136</v>
      </c>
      <c r="C37" s="32" t="s">
        <v>137</v>
      </c>
      <c r="D37" s="32" t="s">
        <v>52</v>
      </c>
      <c r="E37" s="32" t="s">
        <v>41</v>
      </c>
      <c r="F37" s="32" t="s">
        <v>42</v>
      </c>
      <c r="G37" s="32" t="s">
        <v>42</v>
      </c>
      <c r="H37" s="32" t="s">
        <v>138</v>
      </c>
      <c r="I37" s="32" t="s">
        <v>45</v>
      </c>
      <c r="J37" s="32" t="s">
        <v>72</v>
      </c>
      <c r="K37" s="19" t="s">
        <v>139</v>
      </c>
      <c r="L37" s="40" t="str">
        <f>SIFECHA("27/01/2008",L8,"Y")</f>
        <v>0</v>
      </c>
      <c r="M37" s="40" t="str">
        <f>SIFECHA("27/01/2008",L8,"YM")</f>
        <v>0</v>
      </c>
      <c r="N37" s="40" t="str">
        <f>SIFECHA("27/01/2008",L8,"MD")</f>
        <v>0</v>
      </c>
      <c r="O37" s="32">
        <v>9</v>
      </c>
      <c r="P37" s="32">
        <v>10</v>
      </c>
      <c r="Q37" s="32">
        <v>10</v>
      </c>
      <c r="R37" s="32">
        <v>9</v>
      </c>
      <c r="S37" s="32">
        <v>10</v>
      </c>
      <c r="T37" s="32"/>
      <c r="U37" s="32">
        <v>10</v>
      </c>
      <c r="V37" s="32">
        <v>9</v>
      </c>
      <c r="W37" s="32">
        <v>9</v>
      </c>
      <c r="X37" s="32">
        <v>10</v>
      </c>
      <c r="Y37" s="32">
        <v>9.5</v>
      </c>
      <c r="Z37" s="32" t="s">
        <v>36</v>
      </c>
      <c r="AA37" s="32"/>
      <c r="AB37" s="41" t="s">
        <v>48</v>
      </c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H37" s="40"/>
      <c r="BI37" s="40"/>
      <c r="BJ37" s="40"/>
      <c r="BK37" s="40"/>
      <c r="BL37" s="40"/>
      <c r="BM37" s="32"/>
      <c r="BN37" s="40"/>
      <c r="BO37" s="40"/>
      <c r="BP37" s="40"/>
      <c r="BQ37" s="40"/>
      <c r="BR37" s="32"/>
      <c r="BS37" s="32"/>
      <c r="BT37" s="32" t="s">
        <v>37</v>
      </c>
      <c r="BU37" s="41" t="s">
        <v>49</v>
      </c>
    </row>
    <row r="38" spans="1:73">
      <c r="A38" s="20" t="s">
        <v>140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  <c r="O38" s="32" t="str">
        <f>SI.ERROR(PROMEDIO(O13:O37),"")</f>
        <v>0</v>
      </c>
      <c r="P38" s="32" t="str">
        <f>SI.ERROR(PROMEDIO(P13:P37),"")</f>
        <v>0</v>
      </c>
      <c r="Q38" s="32" t="str">
        <f>SI.ERROR(PROMEDIO(Q13:Q37),"")</f>
        <v>0</v>
      </c>
      <c r="R38" s="32" t="str">
        <f>SI.ERROR(PROMEDIO(R13:R37),"")</f>
        <v>0</v>
      </c>
      <c r="S38" s="32" t="str">
        <f>SI.ERROR(PROMEDIO(S13:S37),"")</f>
        <v>0</v>
      </c>
      <c r="T38" s="32" t="str">
        <f>SI.ERROR(PROMEDIO(T13:T37),"")</f>
        <v>0</v>
      </c>
      <c r="U38" s="32" t="str">
        <f>SI.ERROR(PROMEDIO(U13:U37),"")</f>
        <v>0</v>
      </c>
      <c r="V38" s="32" t="str">
        <f>SI.ERROR(PROMEDIO(V13:V37),"")</f>
        <v>0</v>
      </c>
      <c r="W38" s="32" t="str">
        <f>SI.ERROR(PROMEDIO(W13:W37),"")</f>
        <v>0</v>
      </c>
      <c r="X38" s="32" t="str">
        <f>SI.ERROR(PROMEDIO(X13:X37),"")</f>
        <v>0</v>
      </c>
      <c r="Y38" s="32" t="str">
        <f>SI.ERROR(PROMEDIO(Y13:Y37),"")</f>
        <v>0</v>
      </c>
      <c r="Z38" s="32" t="str">
        <f>CONTAR.SI(Z13:Z37,"SI")</f>
        <v>0</v>
      </c>
      <c r="AA38" s="32" t="str">
        <f>CONTAR.SI(AA13:AA37,"NO")</f>
        <v>0</v>
      </c>
      <c r="AD38" s="32" t="str">
        <f>SI.ERROR(PROMEDIO(AD13:AD37),"")</f>
        <v>0</v>
      </c>
      <c r="AE38" s="32" t="str">
        <f>SI.ERROR(PROMEDIO(AE13:AE37),"")</f>
        <v>0</v>
      </c>
      <c r="AF38" s="32" t="str">
        <f>SI.ERROR(PROMEDIO(AF13:AF37),"")</f>
        <v>0</v>
      </c>
      <c r="AG38" s="32" t="str">
        <f>SI.ERROR(PROMEDIO(AG13:AG37),"")</f>
        <v>0</v>
      </c>
      <c r="AH38" s="32" t="str">
        <f>SI.ERROR(PROMEDIO(AH13:AH37),"")</f>
        <v>0</v>
      </c>
      <c r="AI38" s="32" t="str">
        <f>SI.ERROR(PROMEDIO(AI13:AI37),"")</f>
        <v>0</v>
      </c>
      <c r="AJ38" s="32" t="str">
        <f>SI.ERROR(PROMEDIO(AJ13:AJ37),"")</f>
        <v>0</v>
      </c>
      <c r="AK38" s="32" t="str">
        <f>SI.ERROR(PROMEDIO(AK13:AK37),"")</f>
        <v>0</v>
      </c>
      <c r="AL38" s="32" t="str">
        <f>SI.ERROR(PROMEDIO(AL13:AL37),"")</f>
        <v>0</v>
      </c>
      <c r="AM38" s="32" t="str">
        <f>SI.ERROR(PROMEDIO(AM13:AM37),"")</f>
        <v>0</v>
      </c>
      <c r="AN38" s="32" t="str">
        <f>SI.ERROR(PROMEDIO(AN13:AN37),"")</f>
        <v>0</v>
      </c>
      <c r="AO38" s="32" t="str">
        <f>CONTAR.SI(AO13:AO37,"SI")</f>
        <v>0</v>
      </c>
      <c r="AP38" s="32" t="str">
        <f>CONTAR.SI(AP13:AP37,"NO")</f>
        <v>0</v>
      </c>
      <c r="AS38" s="32" t="str">
        <f>SI.ERROR(PROMEDIO(AS13:AS37),"")</f>
        <v>0</v>
      </c>
      <c r="AT38" s="32" t="str">
        <f>SI.ERROR(PROMEDIO(AT13:AT37),"")</f>
        <v>0</v>
      </c>
      <c r="AU38" s="32" t="str">
        <f>SI.ERROR(PROMEDIO(AU13:AU37),"")</f>
        <v>0</v>
      </c>
      <c r="AV38" s="32" t="str">
        <f>SI.ERROR(PROMEDIO(AV13:AV37),"")</f>
        <v>0</v>
      </c>
      <c r="AW38" s="32" t="str">
        <f>SI.ERROR(PROMEDIO(AW13:AW37),"")</f>
        <v>0</v>
      </c>
      <c r="AX38" s="32" t="str">
        <f>SI.ERROR(PROMEDIO(AX13:AX37),"")</f>
        <v>0</v>
      </c>
      <c r="AY38" s="32" t="str">
        <f>SI.ERROR(PROMEDIO(AY13:AY37),"")</f>
        <v>0</v>
      </c>
      <c r="AZ38" s="32" t="str">
        <f>SI.ERROR(PROMEDIO(AZ13:AZ37),"")</f>
        <v>0</v>
      </c>
      <c r="BA38" s="32" t="str">
        <f>SI.ERROR(PROMEDIO(BA13:BA37),"")</f>
        <v>0</v>
      </c>
      <c r="BB38" s="32" t="str">
        <f>SI.ERROR(PROMEDIO(BB13:BB37),"")</f>
        <v>0</v>
      </c>
      <c r="BC38" s="32" t="str">
        <f>SI.ERROR(PROMEDIO(BC13:BC37),"")</f>
        <v>0</v>
      </c>
      <c r="BD38" s="32" t="str">
        <f>CONTAR.SI(BD13:BD37,"SI")</f>
        <v>0</v>
      </c>
      <c r="BE38" s="32" t="str">
        <f>CONTAR.SI(BE13:BE37,"NO")</f>
        <v>0</v>
      </c>
      <c r="BH38" s="32" t="str">
        <f>SI.ERROR(PROMEDIO(BH13:BH37),"")</f>
        <v>0</v>
      </c>
      <c r="BI38" s="32" t="str">
        <f>SI.ERROR(PROMEDIO(BI13:BI37),"")</f>
        <v>0</v>
      </c>
      <c r="BJ38" s="32" t="str">
        <f>SI.ERROR(PROMEDIO(BJ13:BJ37),"")</f>
        <v>0</v>
      </c>
      <c r="BK38" s="32" t="str">
        <f>SI.ERROR(PROMEDIO(BK13:BK37),"")</f>
        <v>0</v>
      </c>
      <c r="BL38" s="32" t="str">
        <f>SI.ERROR(PROMEDIO(BL13:BL37),"")</f>
        <v>0</v>
      </c>
      <c r="BM38" s="32" t="str">
        <f>SI.ERROR(PROMEDIO(BM13:BM37),"")</f>
        <v>0</v>
      </c>
      <c r="BN38" s="32" t="str">
        <f>SI.ERROR(PROMEDIO(BN13:BN37),"")</f>
        <v>0</v>
      </c>
      <c r="BO38" s="32" t="str">
        <f>SI.ERROR(PROMEDIO(BO13:BO37),"")</f>
        <v>0</v>
      </c>
      <c r="BP38" s="32" t="str">
        <f>SI.ERROR(PROMEDIO(BP13:BP37),"")</f>
        <v>0</v>
      </c>
      <c r="BQ38" s="32" t="str">
        <f>SI.ERROR(PROMEDIO(BQ13:BQ37),"")</f>
        <v>0</v>
      </c>
      <c r="BR38" s="32" t="str">
        <f>SI.ERROR(PROMEDIO(BR13:BR37),"")</f>
        <v>0</v>
      </c>
      <c r="BS38" s="32" t="str">
        <f>CONTAR.SI(BS13:BS37,"SI")</f>
        <v>0</v>
      </c>
      <c r="BT38" s="32" t="str">
        <f>CONTAR.SI(BT13:BT37,"NO")</f>
        <v>0</v>
      </c>
    </row>
    <row r="40" spans="1:73">
      <c r="E40" s="6" t="s">
        <v>141</v>
      </c>
      <c r="F40" s="9"/>
      <c r="G40" s="9"/>
      <c r="H40" s="9"/>
      <c r="I40" s="9"/>
      <c r="J40" s="11"/>
      <c r="K40" s="42" t="s">
        <v>142</v>
      </c>
      <c r="L40" s="21"/>
      <c r="M40" s="21"/>
      <c r="N40" s="22"/>
      <c r="O40" s="43" t="str">
        <f>CONTAR.SI(O13:O37,"&gt;5.9")</f>
        <v>0</v>
      </c>
      <c r="P40" s="43" t="str">
        <f>CONTAR.SI(P13:P37,"&gt;5.9")</f>
        <v>0</v>
      </c>
      <c r="Q40" s="43" t="str">
        <f>CONTAR.SI(Q13:Q37,"&gt;5.9")</f>
        <v>0</v>
      </c>
      <c r="R40" s="43" t="str">
        <f>CONTAR.SI(R13:R37,"&gt;5.9")</f>
        <v>0</v>
      </c>
      <c r="S40" s="43" t="str">
        <f>CONTAR.SI(S13:S37,"&gt;5.9")</f>
        <v>0</v>
      </c>
      <c r="T40" s="43" t="str">
        <f>CONTAR.SI(T13:T37,"&gt;5.9")</f>
        <v>0</v>
      </c>
      <c r="U40" s="43" t="str">
        <f>CONTAR.SI(U13:U37,"&gt;5.9")</f>
        <v>0</v>
      </c>
      <c r="V40" s="43" t="str">
        <f>CONTAR.SI(V13:V37,"&gt;5.9")</f>
        <v>0</v>
      </c>
      <c r="W40" s="43" t="str">
        <f>CONTAR.SI(W13:W37,"&gt;5.9")</f>
        <v>0</v>
      </c>
      <c r="X40" s="43" t="str">
        <f>CONTAR.SI(X13:X37,"&gt;5.9")</f>
        <v>0</v>
      </c>
      <c r="Y40" s="43" t="str">
        <f>CONTAR.SI(Y13:Y37,"&gt;5.9")</f>
        <v>0</v>
      </c>
      <c r="AD40" s="43" t="str">
        <f>CONTAR.SI(AD13:AD37,"&gt;5.9")</f>
        <v>0</v>
      </c>
      <c r="AE40" s="43" t="str">
        <f>CONTAR.SI(AE13:AE37,"&gt;5.9")</f>
        <v>0</v>
      </c>
      <c r="AF40" s="43" t="str">
        <f>CONTAR.SI(AF13:AF37,"&gt;5.9")</f>
        <v>0</v>
      </c>
      <c r="AG40" s="43" t="str">
        <f>CONTAR.SI(AG13:AG37,"&gt;5.9")</f>
        <v>0</v>
      </c>
      <c r="AH40" s="43" t="str">
        <f>CONTAR.SI(AH13:AH37,"&gt;5.9")</f>
        <v>0</v>
      </c>
      <c r="AI40" s="43" t="str">
        <f>CONTAR.SI(AI13:AI37,"&gt;5.9")</f>
        <v>0</v>
      </c>
      <c r="AJ40" s="43" t="str">
        <f>CONTAR.SI(AJ13:AJ37,"&gt;5.9")</f>
        <v>0</v>
      </c>
      <c r="AK40" s="43" t="str">
        <f>CONTAR.SI(AK13:AK37,"&gt;5.9")</f>
        <v>0</v>
      </c>
      <c r="AL40" s="43" t="str">
        <f>CONTAR.SI(AL13:AL37,"&gt;5.9")</f>
        <v>0</v>
      </c>
      <c r="AM40" s="43" t="str">
        <f>CONTAR.SI(AM13:AM37,"&gt;5.9")</f>
        <v>0</v>
      </c>
      <c r="AN40" s="43" t="str">
        <f>CONTAR.SI(AN13:AN37,"&gt;5.9")</f>
        <v>0</v>
      </c>
      <c r="AS40" s="43" t="str">
        <f>CONTAR.SI(AS13:AS37,"&gt;5.9")</f>
        <v>0</v>
      </c>
      <c r="AT40" s="43" t="str">
        <f>CONTAR.SI(AT13:AT37,"&gt;5.9")</f>
        <v>0</v>
      </c>
      <c r="AU40" s="43" t="str">
        <f>CONTAR.SI(AU13:AU37,"&gt;5.9")</f>
        <v>0</v>
      </c>
      <c r="AV40" s="43" t="str">
        <f>CONTAR.SI(AV13:AV37,"&gt;5.9")</f>
        <v>0</v>
      </c>
      <c r="AW40" s="43" t="str">
        <f>CONTAR.SI(AW13:AW37,"&gt;5.9")</f>
        <v>0</v>
      </c>
      <c r="AX40" s="43" t="str">
        <f>CONTAR.SI(AX13:AX37,"&gt;5.9")</f>
        <v>0</v>
      </c>
      <c r="AY40" s="43" t="str">
        <f>CONTAR.SI(AY13:AY37,"&gt;5.9")</f>
        <v>0</v>
      </c>
      <c r="AZ40" s="43" t="str">
        <f>CONTAR.SI(AZ13:AZ37,"&gt;5.9")</f>
        <v>0</v>
      </c>
      <c r="BA40" s="43" t="str">
        <f>CONTAR.SI(BA13:BA37,"&gt;5.9")</f>
        <v>0</v>
      </c>
      <c r="BB40" s="43" t="str">
        <f>CONTAR.SI(BB13:BB37,"&gt;5.9")</f>
        <v>0</v>
      </c>
      <c r="BC40" s="43" t="str">
        <f>CONTAR.SI(BC13:BC37,"&gt;5.9")</f>
        <v>0</v>
      </c>
      <c r="BH40" s="43" t="str">
        <f>CONTAR.SI(BH13:BH37,"&gt;5.9")</f>
        <v>0</v>
      </c>
      <c r="BI40" s="43" t="str">
        <f>CONTAR.SI(BI13:BI37,"&gt;5.9")</f>
        <v>0</v>
      </c>
      <c r="BJ40" s="43" t="str">
        <f>CONTAR.SI(BJ13:BJ37,"&gt;5.9")</f>
        <v>0</v>
      </c>
      <c r="BK40" s="43" t="str">
        <f>CONTAR.SI(BK13:BK37,"&gt;5.9")</f>
        <v>0</v>
      </c>
      <c r="BL40" s="43" t="str">
        <f>CONTAR.SI(BL13:BL37,"&gt;5.9")</f>
        <v>0</v>
      </c>
      <c r="BM40" s="43" t="str">
        <f>CONTAR.SI(BM13:BM37,"&gt;5.9")</f>
        <v>0</v>
      </c>
      <c r="BN40" s="43" t="str">
        <f>CONTAR.SI(BN13:BN37,"&gt;5.9")</f>
        <v>0</v>
      </c>
      <c r="BO40" s="43" t="str">
        <f>CONTAR.SI(BO13:BO37,"&gt;5.9")</f>
        <v>0</v>
      </c>
      <c r="BP40" s="43" t="str">
        <f>CONTAR.SI(BP13:BP37,"&gt;5.9")</f>
        <v>0</v>
      </c>
      <c r="BQ40" s="43" t="str">
        <f>CONTAR.SI(BQ13:BQ37,"&gt;5.9")</f>
        <v>0</v>
      </c>
      <c r="BR40" s="43" t="str">
        <f>CONTAR.SI(BR13:BR37,"&gt;5.9")</f>
        <v>0</v>
      </c>
    </row>
    <row r="41" spans="1:73">
      <c r="E41" s="7"/>
      <c r="F41" s="5"/>
      <c r="G41" s="5"/>
      <c r="H41" s="5"/>
      <c r="I41" s="5"/>
      <c r="J41" s="12"/>
      <c r="K41" s="42" t="s">
        <v>143</v>
      </c>
      <c r="L41" s="21"/>
      <c r="M41" s="21"/>
      <c r="N41" s="22"/>
      <c r="O41" s="43" t="str">
        <f>CONTAR.SI(O13:O37,"&lt;6")</f>
        <v>0</v>
      </c>
      <c r="P41" s="43" t="str">
        <f>CONTAR.SI(P13:P37,"&lt;6")</f>
        <v>0</v>
      </c>
      <c r="Q41" s="43" t="str">
        <f>CONTAR.SI(Q13:Q37,"&lt;6")</f>
        <v>0</v>
      </c>
      <c r="R41" s="43" t="str">
        <f>CONTAR.SI(R13:R37,"&lt;6")</f>
        <v>0</v>
      </c>
      <c r="S41" s="43" t="str">
        <f>CONTAR.SI(S13:S37,"&lt;6")</f>
        <v>0</v>
      </c>
      <c r="T41" s="43" t="str">
        <f>CONTAR.SI(T13:T37,"&lt;6")</f>
        <v>0</v>
      </c>
      <c r="U41" s="43" t="str">
        <f>CONTAR.SI(U13:U37,"&lt;6")</f>
        <v>0</v>
      </c>
      <c r="V41" s="43" t="str">
        <f>CONTAR.SI(V13:V37,"&lt;6")</f>
        <v>0</v>
      </c>
      <c r="W41" s="43" t="str">
        <f>CONTAR.SI(W13:W37,"&lt;6")</f>
        <v>0</v>
      </c>
      <c r="X41" s="43" t="str">
        <f>CONTAR.SI(X13:X37,"&lt;6")</f>
        <v>0</v>
      </c>
      <c r="Y41" s="43" t="str">
        <f>CONTAR.SI(Y13:Y37,"&lt;6")</f>
        <v>0</v>
      </c>
      <c r="AD41" s="43" t="str">
        <f>CONTAR.SI(AD13:AD37,"&lt;6")</f>
        <v>0</v>
      </c>
      <c r="AE41" s="43" t="str">
        <f>CONTAR.SI(AE13:AE37,"&lt;6")</f>
        <v>0</v>
      </c>
      <c r="AF41" s="43" t="str">
        <f>CONTAR.SI(AF13:AF37,"&lt;6")</f>
        <v>0</v>
      </c>
      <c r="AG41" s="43" t="str">
        <f>CONTAR.SI(AG13:AG37,"&lt;6")</f>
        <v>0</v>
      </c>
      <c r="AH41" s="43" t="str">
        <f>CONTAR.SI(AH13:AH37,"&lt;6")</f>
        <v>0</v>
      </c>
      <c r="AI41" s="43" t="str">
        <f>CONTAR.SI(AI13:AI37,"&lt;6")</f>
        <v>0</v>
      </c>
      <c r="AJ41" s="43" t="str">
        <f>CONTAR.SI(AJ13:AJ37,"&lt;6")</f>
        <v>0</v>
      </c>
      <c r="AK41" s="43" t="str">
        <f>CONTAR.SI(AK13:AK37,"&lt;6")</f>
        <v>0</v>
      </c>
      <c r="AL41" s="43" t="str">
        <f>CONTAR.SI(AL13:AL37,"&lt;6")</f>
        <v>0</v>
      </c>
      <c r="AM41" s="43" t="str">
        <f>CONTAR.SI(AM13:AM37,"&lt;6")</f>
        <v>0</v>
      </c>
      <c r="AN41" s="43" t="str">
        <f>CONTAR.SI(AN13:AN37,"&lt;6")</f>
        <v>0</v>
      </c>
      <c r="AS41" s="43" t="str">
        <f>CONTAR.SI(AS13:AS37,"&lt;6")</f>
        <v>0</v>
      </c>
      <c r="AT41" s="43" t="str">
        <f>CONTAR.SI(AT13:AT37,"&lt;6")</f>
        <v>0</v>
      </c>
      <c r="AU41" s="43" t="str">
        <f>CONTAR.SI(AU13:AU37,"&lt;6")</f>
        <v>0</v>
      </c>
      <c r="AV41" s="43" t="str">
        <f>CONTAR.SI(AV13:AV37,"&lt;6")</f>
        <v>0</v>
      </c>
      <c r="AW41" s="43" t="str">
        <f>CONTAR.SI(AW13:AW37,"&lt;6")</f>
        <v>0</v>
      </c>
      <c r="AX41" s="43" t="str">
        <f>CONTAR.SI(AX13:AX37,"&lt;6")</f>
        <v>0</v>
      </c>
      <c r="AY41" s="43" t="str">
        <f>CONTAR.SI(AY13:AY37,"&lt;6")</f>
        <v>0</v>
      </c>
      <c r="AZ41" s="43" t="str">
        <f>CONTAR.SI(AZ13:AZ37,"&lt;6")</f>
        <v>0</v>
      </c>
      <c r="BA41" s="43" t="str">
        <f>CONTAR.SI(BA13:BA37,"&lt;6")</f>
        <v>0</v>
      </c>
      <c r="BB41" s="43" t="str">
        <f>CONTAR.SI(BB13:BB37,"&lt;6")</f>
        <v>0</v>
      </c>
      <c r="BC41" s="43" t="str">
        <f>CONTAR.SI(BC13:BC37,"&lt;6")</f>
        <v>0</v>
      </c>
      <c r="BH41" s="43" t="str">
        <f>CONTAR.SI(BH13:BH37,"&lt;6")</f>
        <v>0</v>
      </c>
      <c r="BI41" s="43" t="str">
        <f>CONTAR.SI(BI13:BI37,"&lt;6")</f>
        <v>0</v>
      </c>
      <c r="BJ41" s="43" t="str">
        <f>CONTAR.SI(BJ13:BJ37,"&lt;6")</f>
        <v>0</v>
      </c>
      <c r="BK41" s="43" t="str">
        <f>CONTAR.SI(BK13:BK37,"&lt;6")</f>
        <v>0</v>
      </c>
      <c r="BL41" s="43" t="str">
        <f>CONTAR.SI(BL13:BL37,"&lt;6")</f>
        <v>0</v>
      </c>
      <c r="BM41" s="43" t="str">
        <f>CONTAR.SI(BM13:BM37,"&lt;6")</f>
        <v>0</v>
      </c>
      <c r="BN41" s="43" t="str">
        <f>CONTAR.SI(BN13:BN37,"&lt;6")</f>
        <v>0</v>
      </c>
      <c r="BO41" s="43" t="str">
        <f>CONTAR.SI(BO13:BO37,"&lt;6")</f>
        <v>0</v>
      </c>
      <c r="BP41" s="43" t="str">
        <f>CONTAR.SI(BP13:BP37,"&lt;6")</f>
        <v>0</v>
      </c>
      <c r="BQ41" s="43" t="str">
        <f>CONTAR.SI(BQ13:BQ37,"&lt;6")</f>
        <v>0</v>
      </c>
      <c r="BR41" s="43" t="str">
        <f>CONTAR.SI(BR13:BR37,"&lt;6")</f>
        <v>0</v>
      </c>
    </row>
    <row r="42" spans="1:73">
      <c r="E42" s="7"/>
      <c r="F42" s="5"/>
      <c r="G42" s="5"/>
      <c r="H42" s="5"/>
      <c r="I42" s="5"/>
      <c r="J42" s="12"/>
      <c r="K42" s="42" t="s">
        <v>144</v>
      </c>
      <c r="L42" s="21"/>
      <c r="M42" s="21"/>
      <c r="N42" s="22"/>
      <c r="O42" s="43" t="str">
        <f>CONTAR(O13:O37)</f>
        <v>0</v>
      </c>
      <c r="P42" s="43" t="str">
        <f>CONTAR(P13:P37)</f>
        <v>0</v>
      </c>
      <c r="Q42" s="43" t="str">
        <f>CONTAR(Q13:Q37)</f>
        <v>0</v>
      </c>
      <c r="R42" s="43" t="str">
        <f>CONTAR(R13:R37)</f>
        <v>0</v>
      </c>
      <c r="S42" s="43" t="str">
        <f>CONTAR(S13:S37)</f>
        <v>0</v>
      </c>
      <c r="T42" s="43" t="str">
        <f>CONTAR(T13:T37)</f>
        <v>0</v>
      </c>
      <c r="U42" s="43" t="str">
        <f>CONTAR(U13:U37)</f>
        <v>0</v>
      </c>
      <c r="V42" s="43" t="str">
        <f>CONTAR(V13:V37)</f>
        <v>0</v>
      </c>
      <c r="W42" s="43" t="str">
        <f>CONTAR(W13:W37)</f>
        <v>0</v>
      </c>
      <c r="X42" s="43" t="str">
        <f>CONTAR(X13:X37)</f>
        <v>0</v>
      </c>
      <c r="Y42" s="43" t="str">
        <f>CONTAR(Y13:Y37)</f>
        <v>0</v>
      </c>
      <c r="AD42" s="43" t="str">
        <f>CONTAR(AD13:AD37)</f>
        <v>0</v>
      </c>
      <c r="AE42" s="43" t="str">
        <f>CONTAR(AE13:AE37)</f>
        <v>0</v>
      </c>
      <c r="AF42" s="43" t="str">
        <f>CONTAR(AF13:AF37)</f>
        <v>0</v>
      </c>
      <c r="AG42" s="43" t="str">
        <f>CONTAR(AG13:AG37)</f>
        <v>0</v>
      </c>
      <c r="AH42" s="43" t="str">
        <f>CONTAR(AH13:AH37)</f>
        <v>0</v>
      </c>
      <c r="AI42" s="43" t="str">
        <f>CONTAR(AI13:AI37)</f>
        <v>0</v>
      </c>
      <c r="AJ42" s="43" t="str">
        <f>CONTAR(AJ13:AJ37)</f>
        <v>0</v>
      </c>
      <c r="AK42" s="43" t="str">
        <f>CONTAR(AK13:AK37)</f>
        <v>0</v>
      </c>
      <c r="AL42" s="43" t="str">
        <f>CONTAR(AL13:AL37)</f>
        <v>0</v>
      </c>
      <c r="AM42" s="43" t="str">
        <f>CONTAR(AM13:AM37)</f>
        <v>0</v>
      </c>
      <c r="AN42" s="43" t="str">
        <f>CONTAR(AN13:AN37)</f>
        <v>0</v>
      </c>
      <c r="AS42" s="43" t="str">
        <f>CONTAR(AS13:AS37)</f>
        <v>0</v>
      </c>
      <c r="AT42" s="43" t="str">
        <f>CONTAR(AT13:AT37)</f>
        <v>0</v>
      </c>
      <c r="AU42" s="43" t="str">
        <f>CONTAR(AU13:AU37)</f>
        <v>0</v>
      </c>
      <c r="AV42" s="43" t="str">
        <f>CONTAR(AV13:AV37)</f>
        <v>0</v>
      </c>
      <c r="AW42" s="43" t="str">
        <f>CONTAR(AW13:AW37)</f>
        <v>0</v>
      </c>
      <c r="AX42" s="43" t="str">
        <f>CONTAR(AX13:AX37)</f>
        <v>0</v>
      </c>
      <c r="AY42" s="43" t="str">
        <f>CONTAR(AY13:AY37)</f>
        <v>0</v>
      </c>
      <c r="AZ42" s="43" t="str">
        <f>CONTAR(AZ13:AZ37)</f>
        <v>0</v>
      </c>
      <c r="BA42" s="43" t="str">
        <f>CONTAR(BA13:BA37)</f>
        <v>0</v>
      </c>
      <c r="BB42" s="43" t="str">
        <f>CONTAR(BB13:BB37)</f>
        <v>0</v>
      </c>
      <c r="BC42" s="43" t="str">
        <f>CONTAR(BC13:BC37)</f>
        <v>0</v>
      </c>
      <c r="BH42" s="43" t="str">
        <f>CONTAR(BH13:BH37)</f>
        <v>0</v>
      </c>
      <c r="BI42" s="43" t="str">
        <f>CONTAR(BI13:BI37)</f>
        <v>0</v>
      </c>
      <c r="BJ42" s="43" t="str">
        <f>CONTAR(BJ13:BJ37)</f>
        <v>0</v>
      </c>
      <c r="BK42" s="43" t="str">
        <f>CONTAR(BK13:BK37)</f>
        <v>0</v>
      </c>
      <c r="BL42" s="43" t="str">
        <f>CONTAR(BL13:BL37)</f>
        <v>0</v>
      </c>
      <c r="BM42" s="43" t="str">
        <f>CONTAR(BM13:BM37)</f>
        <v>0</v>
      </c>
      <c r="BN42" s="43" t="str">
        <f>CONTAR(BN13:BN37)</f>
        <v>0</v>
      </c>
      <c r="BO42" s="43" t="str">
        <f>CONTAR(BO13:BO37)</f>
        <v>0</v>
      </c>
      <c r="BP42" s="43" t="str">
        <f>CONTAR(BP13:BP37)</f>
        <v>0</v>
      </c>
      <c r="BQ42" s="43" t="str">
        <f>CONTAR(BQ13:BQ37)</f>
        <v>0</v>
      </c>
      <c r="BR42" s="43" t="str">
        <f>CONTAR(BR13:BR37)</f>
        <v>0</v>
      </c>
    </row>
    <row r="43" spans="1:73">
      <c r="E43" s="8"/>
      <c r="F43" s="10"/>
      <c r="G43" s="10"/>
      <c r="H43" s="10"/>
      <c r="I43" s="10"/>
      <c r="J43" s="13"/>
    </row>
    <row r="44" spans="1:73">
      <c r="K44" s="16" t="s">
        <v>145</v>
      </c>
      <c r="L44" s="20" t="s">
        <v>146</v>
      </c>
      <c r="M44" s="21"/>
      <c r="N44" s="22"/>
      <c r="O44" s="33">
        <v>11</v>
      </c>
      <c r="P44" s="33">
        <v>12</v>
      </c>
      <c r="Q44" s="33">
        <v>13</v>
      </c>
      <c r="R44" s="33">
        <v>14</v>
      </c>
      <c r="S44" s="33">
        <v>15</v>
      </c>
      <c r="U44" s="44" t="s">
        <v>147</v>
      </c>
      <c r="V44" s="33" t="s">
        <v>148</v>
      </c>
    </row>
    <row r="45" spans="1:73">
      <c r="K45" s="17"/>
      <c r="L45" s="20" t="s">
        <v>52</v>
      </c>
      <c r="M45" s="22"/>
      <c r="N45" s="33" t="str">
        <f>CONTAR.SI(D13:D37,"H")</f>
        <v>0</v>
      </c>
      <c r="O45" s="33" t="str">
        <f>CONTAR.SI.CONJUNTO(L13:L37,"&lt;=11",D13:D37,"H")</f>
        <v>0</v>
      </c>
      <c r="P45" s="33" t="str">
        <f>CONTAR.SI.CONJUNTO(L13:L37,"&gt;11",L13:L37,"&lt;=12",D13:D37,"H")</f>
        <v>0</v>
      </c>
      <c r="Q45" s="33" t="str">
        <f>CONTAR.SI.CONJUNTO(L13:L37,"&gt;12",L13:L37,"&lt;=13",D13:D37,"H")</f>
        <v>0</v>
      </c>
      <c r="R45" s="33" t="str">
        <f>CONTAR.SI.CONJUNTO(L13:L37,"&gt;13",L13:L37,"&lt;=14",D13:D37,"H")</f>
        <v>0</v>
      </c>
      <c r="S45" s="33" t="str">
        <f>CONTAR.SI.CONJUNTO(L13:L37,"&gt;14",L13:L37,"&lt;=15",D13:D37,"H")</f>
        <v>0</v>
      </c>
      <c r="U45" s="33" t="str">
        <f>CONTAR.SI.CONJUNTO(L13:L37,"&gt;15",D13:D37,"H")</f>
        <v>0</v>
      </c>
      <c r="V45" s="33" t="str">
        <f>CONTAR.SI.CONJUNTO(D13:D37,"H")</f>
        <v>0</v>
      </c>
    </row>
    <row r="46" spans="1:73">
      <c r="K46" s="17"/>
      <c r="L46" s="20" t="s">
        <v>40</v>
      </c>
      <c r="M46" s="22"/>
      <c r="N46" s="33" t="str">
        <f>CONTAR.SI(D13:D37,"M")</f>
        <v>0</v>
      </c>
      <c r="O46" s="33" t="str">
        <f>CONTAR.SI.CONJUNTO(L13:L37,"&lt;=11",D13:D37,"M")</f>
        <v>0</v>
      </c>
      <c r="P46" s="33" t="str">
        <f>CONTAR.SI.CONJUNTO(L13:L37,"&gt;11",L13:L37,"&lt;=12",D13:D37,"M")</f>
        <v>0</v>
      </c>
      <c r="Q46" s="33" t="str">
        <f>CONTAR.SI.CONJUNTO(L13:L37,"&gt;12",L13:L37,"&lt;=13",D13:D37,"M")</f>
        <v>0</v>
      </c>
      <c r="R46" s="33" t="str">
        <f>CONTAR.SI.CONJUNTO(L13:L37,"&gt;13",L13:L37,"&lt;=14",D13:D37,"M")</f>
        <v>0</v>
      </c>
      <c r="S46" s="33" t="str">
        <f>CONTAR.SI.CONJUNTO(L13:L37,"&gt;14",L13:L37,"&lt;=15",D13:D37,"M")</f>
        <v>0</v>
      </c>
      <c r="U46" s="33" t="str">
        <f>CONTAR.SI.CONJUNTO(L13:L37,"&gt;15",D13:D37,"M")</f>
        <v>0</v>
      </c>
      <c r="V46" s="33" t="str">
        <f>CONTAR.SI.CONJUNTO(D13:D37,"M")</f>
        <v>0</v>
      </c>
    </row>
    <row r="47" spans="1:73">
      <c r="K47" s="18"/>
      <c r="L47" s="20" t="s">
        <v>148</v>
      </c>
      <c r="M47" s="22"/>
      <c r="N47" s="33" t="str">
        <f>suma(N45:N46)</f>
        <v>0</v>
      </c>
      <c r="O47" s="33" t="str">
        <f>suma(O45:O46)</f>
        <v>0</v>
      </c>
      <c r="P47" s="33" t="str">
        <f>suma(P45:P46)</f>
        <v>0</v>
      </c>
      <c r="Q47" s="33" t="str">
        <f>suma(Q45:Q46)</f>
        <v>0</v>
      </c>
      <c r="R47" s="33" t="str">
        <f>suma(R45:R46)</f>
        <v>0</v>
      </c>
      <c r="S47" s="33" t="str">
        <f>suma(S45:S46)</f>
        <v>0</v>
      </c>
      <c r="U47" s="33" t="str">
        <f>suma(U45:U46)</f>
        <v>0</v>
      </c>
      <c r="V47" s="33" t="str">
        <f>suma(V45:V46)</f>
        <v>0</v>
      </c>
    </row>
    <row r="50" spans="1:73">
      <c r="U50" t="s">
        <v>149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8:N38"/>
    <mergeCell ref="E40:J43"/>
    <mergeCell ref="K40:N40"/>
    <mergeCell ref="O40:O40"/>
    <mergeCell ref="P40:P40"/>
    <mergeCell ref="Q40:Q40"/>
    <mergeCell ref="R40:R40"/>
    <mergeCell ref="S40:S40"/>
    <mergeCell ref="T40:T40"/>
    <mergeCell ref="U40:U40"/>
    <mergeCell ref="V40:V40"/>
    <mergeCell ref="W40:W40"/>
    <mergeCell ref="X40:X40"/>
    <mergeCell ref="Y40:Y40"/>
    <mergeCell ref="AD40:AD40"/>
    <mergeCell ref="AE40:AE40"/>
    <mergeCell ref="AF40:AF40"/>
    <mergeCell ref="AG40:AG40"/>
    <mergeCell ref="AH40:AH40"/>
    <mergeCell ref="AI40:AI40"/>
    <mergeCell ref="AJ40:AJ40"/>
    <mergeCell ref="AK40:AK40"/>
    <mergeCell ref="AL40:AL40"/>
    <mergeCell ref="AM40:AM40"/>
    <mergeCell ref="AN40:AN40"/>
    <mergeCell ref="AS40:AS40"/>
    <mergeCell ref="AT40:AT40"/>
    <mergeCell ref="AU40:AU40"/>
    <mergeCell ref="AV40:AV40"/>
    <mergeCell ref="AW40:AW40"/>
    <mergeCell ref="AX40:AX40"/>
    <mergeCell ref="AY40:AY40"/>
    <mergeCell ref="AZ40:AZ40"/>
    <mergeCell ref="BA40:BA40"/>
    <mergeCell ref="BB40:BB40"/>
    <mergeCell ref="BC40:BC40"/>
    <mergeCell ref="BH40:BH40"/>
    <mergeCell ref="BI40:BI40"/>
    <mergeCell ref="BJ40:BJ40"/>
    <mergeCell ref="BK40:BK40"/>
    <mergeCell ref="BL40:BL40"/>
    <mergeCell ref="BM40:BM40"/>
    <mergeCell ref="BN40:BN40"/>
    <mergeCell ref="BO40:BO40"/>
    <mergeCell ref="BP40:BP40"/>
    <mergeCell ref="BQ40:BQ40"/>
    <mergeCell ref="BR40:BR40"/>
    <mergeCell ref="K41:N41"/>
    <mergeCell ref="O41:O41"/>
    <mergeCell ref="P41:P41"/>
    <mergeCell ref="Q41:Q41"/>
    <mergeCell ref="R41:R41"/>
    <mergeCell ref="S41:S41"/>
    <mergeCell ref="T41:T41"/>
    <mergeCell ref="U41:U41"/>
    <mergeCell ref="V41:V41"/>
    <mergeCell ref="W41:W41"/>
    <mergeCell ref="X41:X41"/>
    <mergeCell ref="Y41:Y41"/>
    <mergeCell ref="AD41:AD41"/>
    <mergeCell ref="AE41:AE41"/>
    <mergeCell ref="AF41:AF41"/>
    <mergeCell ref="AG41:AG41"/>
    <mergeCell ref="AH41:AH41"/>
    <mergeCell ref="AI41:AI41"/>
    <mergeCell ref="AJ41:AJ41"/>
    <mergeCell ref="AK41:AK41"/>
    <mergeCell ref="AL41:AL41"/>
    <mergeCell ref="AM41:AM41"/>
    <mergeCell ref="AN41:AN41"/>
    <mergeCell ref="AS41:AS41"/>
    <mergeCell ref="AT41:AT41"/>
    <mergeCell ref="AU41:AU41"/>
    <mergeCell ref="AV41:AV41"/>
    <mergeCell ref="AW41:AW41"/>
    <mergeCell ref="AX41:AX41"/>
    <mergeCell ref="AY41:AY41"/>
    <mergeCell ref="AZ41:AZ41"/>
    <mergeCell ref="BA41:BA41"/>
    <mergeCell ref="BB41:BB41"/>
    <mergeCell ref="BC41:BC41"/>
    <mergeCell ref="BH41:BH41"/>
    <mergeCell ref="BI41:BI41"/>
    <mergeCell ref="BJ41:BJ41"/>
    <mergeCell ref="BK41:BK41"/>
    <mergeCell ref="BL41:BL41"/>
    <mergeCell ref="BM41:BM41"/>
    <mergeCell ref="BN41:BN41"/>
    <mergeCell ref="BO41:BO41"/>
    <mergeCell ref="BP41:BP41"/>
    <mergeCell ref="BQ41:BQ41"/>
    <mergeCell ref="BR41:BR41"/>
    <mergeCell ref="K42:N42"/>
    <mergeCell ref="O42:O42"/>
    <mergeCell ref="P42:P42"/>
    <mergeCell ref="Q42:Q42"/>
    <mergeCell ref="R42:R42"/>
    <mergeCell ref="S42:S42"/>
    <mergeCell ref="T42:T42"/>
    <mergeCell ref="U42:U42"/>
    <mergeCell ref="V42:V42"/>
    <mergeCell ref="W42:W42"/>
    <mergeCell ref="X42:X42"/>
    <mergeCell ref="Y42:Y42"/>
    <mergeCell ref="AD42:AD42"/>
    <mergeCell ref="AE42:AE42"/>
    <mergeCell ref="AF42:AF42"/>
    <mergeCell ref="AG42:AG42"/>
    <mergeCell ref="AH42:AH42"/>
    <mergeCell ref="AI42:AI42"/>
    <mergeCell ref="AJ42:AJ42"/>
    <mergeCell ref="AK42:AK42"/>
    <mergeCell ref="AL42:AL42"/>
    <mergeCell ref="AM42:AM42"/>
    <mergeCell ref="AN42:AN42"/>
    <mergeCell ref="AS42:AS42"/>
    <mergeCell ref="AT42:AT42"/>
    <mergeCell ref="AU42:AU42"/>
    <mergeCell ref="AV42:AV42"/>
    <mergeCell ref="AW42:AW42"/>
    <mergeCell ref="AX42:AX42"/>
    <mergeCell ref="AY42:AY42"/>
    <mergeCell ref="AZ42:AZ42"/>
    <mergeCell ref="BA42:BA42"/>
    <mergeCell ref="BB42:BB42"/>
    <mergeCell ref="BC42:BC42"/>
    <mergeCell ref="BH42:BH42"/>
    <mergeCell ref="BI42:BI42"/>
    <mergeCell ref="BJ42:BJ42"/>
    <mergeCell ref="BK42:BK42"/>
    <mergeCell ref="BL42:BL42"/>
    <mergeCell ref="BM42:BM42"/>
    <mergeCell ref="BN42:BN42"/>
    <mergeCell ref="BO42:BO42"/>
    <mergeCell ref="BP42:BP42"/>
    <mergeCell ref="BQ42:BQ42"/>
    <mergeCell ref="BR42:BR42"/>
    <mergeCell ref="K44:K47"/>
    <mergeCell ref="L44:N44"/>
    <mergeCell ref="L45:M45"/>
    <mergeCell ref="L46:M46"/>
    <mergeCell ref="L47:M4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grupo3A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2023-03-07T01:02:36-06:00</dcterms:created>
  <dcterms:modified xsi:type="dcterms:W3CDTF">2023-03-07T01:02:36-06:00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